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odeName="ThisWorkbook"/>
  <mc:AlternateContent xmlns:mc="http://schemas.openxmlformats.org/markup-compatibility/2006">
    <mc:Choice Requires="x15">
      <x15ac:absPath xmlns:x15ac="http://schemas.microsoft.com/office/spreadsheetml/2010/11/ac" url="K:\SASD\22CAFR\Packages\SIG\"/>
    </mc:Choice>
  </mc:AlternateContent>
  <xr:revisionPtr revIDLastSave="0" documentId="13_ncr:1_{443DE7C4-D299-4BA8-AB70-C33215D9A979}" xr6:coauthVersionLast="47" xr6:coauthVersionMax="47" xr10:uidLastSave="{00000000-0000-0000-0000-000000000000}"/>
  <bookViews>
    <workbookView xWindow="28680" yWindow="-120" windowWidth="29040" windowHeight="15840" tabRatio="635" activeTab="1" xr2:uid="{00000000-000D-0000-FFFF-FFFF00000000}"/>
  </bookViews>
  <sheets>
    <sheet name=" Use Stmt" sheetId="6" r:id="rId1"/>
    <sheet name="Info" sheetId="7" r:id="rId2"/>
    <sheet name="Exh A" sheetId="1" r:id="rId3"/>
    <sheet name="Exh B" sheetId="2" r:id="rId4"/>
    <sheet name="Adjustments" sheetId="4" r:id="rId5"/>
    <sheet name="Exh D" sheetId="3" r:id="rId6"/>
    <sheet name="Exh E" sheetId="5" r:id="rId7"/>
    <sheet name="Comments" sheetId="8" r:id="rId8"/>
    <sheet name="Net Assets" sheetId="9" r:id="rId9"/>
    <sheet name="PriorYrExhD" sheetId="10" r:id="rId10"/>
    <sheet name="PriorYrExhE" sheetId="11" r:id="rId11"/>
  </sheets>
  <definedNames>
    <definedName name="_OS1">#REF!</definedName>
    <definedName name="_OS2">#REF!</definedName>
    <definedName name="_OS3">#REF!</definedName>
    <definedName name="_OS4">#REF!</definedName>
    <definedName name="_OS5">#REF!</definedName>
    <definedName name="_OU1">#REF!</definedName>
    <definedName name="_OU2">#REF!</definedName>
    <definedName name="_OU3">#REF!</definedName>
    <definedName name="_OU4">#REF!</definedName>
    <definedName name="_OU5">#REF!</definedName>
    <definedName name="_OU6">#REF!</definedName>
    <definedName name="_OU7">#REF!</definedName>
    <definedName name="_OU8">#REF!</definedName>
    <definedName name="_PAY1">#REF!</definedName>
    <definedName name="_PAY2">#REF!</definedName>
    <definedName name="_PAY3">#REF!</definedName>
    <definedName name="_REC1">#REF!</definedName>
    <definedName name="_REC2">#REF!</definedName>
    <definedName name="_REC3">#REF!</definedName>
    <definedName name="AVL">#REF!</definedName>
    <definedName name="BP">#REF!</definedName>
    <definedName name="CCE">#REF!</definedName>
    <definedName name="CLP">#REF!</definedName>
    <definedName name="DA">#REF!</definedName>
    <definedName name="DP">#REF!</definedName>
    <definedName name="DR">#REF!</definedName>
    <definedName name="EquityData">'Net Assets'!$A$4:$D$64</definedName>
    <definedName name="EquityDataRow">'Net Assets'!$A$4:$A$64</definedName>
    <definedName name="ExhDData">'Exh D'!$A:$E</definedName>
    <definedName name="ExhEData">'Exh E'!$A:$E</definedName>
    <definedName name="FASB_ADJ">Adjustments!$A$9:$N$65</definedName>
    <definedName name="FASB_BS">'Exh A'!$A$9:$N$42</definedName>
    <definedName name="FASB_IS">'Exh B'!$A$9:$N$23</definedName>
    <definedName name="IFP">#REF!</definedName>
    <definedName name="IFR">#REF!</definedName>
    <definedName name="IMT">#REF!</definedName>
    <definedName name="IP">#REF!</definedName>
    <definedName name="IVS">#REF!</definedName>
    <definedName name="NI">#REF!</definedName>
    <definedName name="NP">#REF!</definedName>
    <definedName name="Number">'Net Assets'!$A$4:$A$62</definedName>
    <definedName name="PI">#REF!</definedName>
    <definedName name="PMLR">#REF!</definedName>
    <definedName name="PPE">#REF!</definedName>
    <definedName name="_xlnm.Print_Area" localSheetId="4">Adjustments!$A$7:$N$117</definedName>
    <definedName name="_xlnm.Print_Area" localSheetId="2">'Exh A'!$A$1:$N$50</definedName>
    <definedName name="_xlnm.Print_Area" localSheetId="3">'Exh B'!$A$1:$N$32</definedName>
    <definedName name="_xlnm.Print_Area" localSheetId="5">'Exh D'!$A$1:$J$43</definedName>
    <definedName name="_xlnm.Print_Area" localSheetId="9">PriorYrExhD!$A$1:$BL$42</definedName>
    <definedName name="_xlnm.Print_Titles" localSheetId="4">Adjustments!$1:$6</definedName>
    <definedName name="_xlnm.Print_Titles" localSheetId="2">'Exh A'!$1:$3</definedName>
    <definedName name="_xlnm.Print_Titles" localSheetId="9">PriorYrExhD!$C:$C</definedName>
    <definedName name="_xlnm.Print_Titles" localSheetId="10">PriorYrExhE!$C:$C</definedName>
    <definedName name="PSB">#REF!</definedName>
    <definedName name="PSI">#REF!</definedName>
    <definedName name="SFA">#REF!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3" i="5" l="1"/>
  <c r="N16" i="2"/>
  <c r="N22" i="1"/>
  <c r="D13" i="3"/>
  <c r="BL28" i="11" l="1"/>
  <c r="W28" i="11"/>
  <c r="BL11" i="11" l="1"/>
  <c r="F4" i="4" l="1"/>
  <c r="L115" i="4"/>
  <c r="J115" i="4"/>
  <c r="H115" i="4"/>
  <c r="F115" i="4"/>
  <c r="D115" i="4"/>
  <c r="L106" i="4" l="1"/>
  <c r="J106" i="4"/>
  <c r="H106" i="4"/>
  <c r="F106" i="4"/>
  <c r="D106" i="4"/>
  <c r="L93" i="4"/>
  <c r="L94" i="4" s="1"/>
  <c r="J93" i="4"/>
  <c r="J94" i="4" s="1"/>
  <c r="H93" i="4"/>
  <c r="H94" i="4" s="1"/>
  <c r="F93" i="4"/>
  <c r="F94" i="4" s="1"/>
  <c r="D93" i="4"/>
  <c r="D94" i="4" s="1"/>
  <c r="N92" i="4"/>
  <c r="N93" i="4" s="1"/>
  <c r="N91" i="4"/>
  <c r="D36" i="3" s="1"/>
  <c r="N106" i="4" l="1"/>
  <c r="BL39" i="10"/>
  <c r="N40" i="10"/>
  <c r="AB17" i="10" l="1"/>
  <c r="BL36" i="10" l="1"/>
  <c r="BJ22" i="11"/>
  <c r="BI22" i="11"/>
  <c r="BH22" i="11"/>
  <c r="BG22" i="11"/>
  <c r="BF22" i="11"/>
  <c r="BE22" i="11"/>
  <c r="BD22" i="11"/>
  <c r="BC22" i="11"/>
  <c r="BB22" i="11"/>
  <c r="BA22" i="11"/>
  <c r="AZ22" i="11"/>
  <c r="AY22" i="11"/>
  <c r="AX22" i="11"/>
  <c r="AW22" i="11"/>
  <c r="AV22" i="11"/>
  <c r="AU22" i="11"/>
  <c r="AT22" i="11"/>
  <c r="AS22" i="11"/>
  <c r="AR22" i="11"/>
  <c r="AQ22" i="11"/>
  <c r="AP22" i="11"/>
  <c r="AO22" i="11"/>
  <c r="AN22" i="11"/>
  <c r="AM22" i="11"/>
  <c r="AL22" i="11"/>
  <c r="AK22" i="11"/>
  <c r="AJ22" i="11"/>
  <c r="AI22" i="11"/>
  <c r="AH22" i="11"/>
  <c r="AG22" i="11"/>
  <c r="AF22" i="11"/>
  <c r="AE22" i="11"/>
  <c r="AD22" i="11"/>
  <c r="AC22" i="11"/>
  <c r="AB22" i="11"/>
  <c r="AA22" i="11"/>
  <c r="Z22" i="11"/>
  <c r="Y22" i="11"/>
  <c r="X22" i="11"/>
  <c r="W22" i="11"/>
  <c r="V22" i="11"/>
  <c r="U22" i="11"/>
  <c r="T22" i="11"/>
  <c r="S22" i="11"/>
  <c r="R22" i="11"/>
  <c r="Q22" i="11"/>
  <c r="P22" i="11"/>
  <c r="O22" i="11"/>
  <c r="N22" i="11"/>
  <c r="M22" i="11"/>
  <c r="L22" i="11"/>
  <c r="K22" i="11"/>
  <c r="J22" i="11"/>
  <c r="I22" i="11"/>
  <c r="H22" i="11"/>
  <c r="G22" i="11"/>
  <c r="F22" i="11"/>
  <c r="BJ30" i="10"/>
  <c r="BI30" i="10"/>
  <c r="BH30" i="10"/>
  <c r="BG30" i="10"/>
  <c r="BF30" i="10"/>
  <c r="BE30" i="10"/>
  <c r="BD30" i="10"/>
  <c r="BC30" i="10"/>
  <c r="BB30" i="10"/>
  <c r="BA30" i="10"/>
  <c r="AZ30" i="10"/>
  <c r="AY30" i="10"/>
  <c r="AX30" i="10"/>
  <c r="AW30" i="10"/>
  <c r="AV30" i="10"/>
  <c r="AU30" i="10"/>
  <c r="AT30" i="10"/>
  <c r="AS30" i="10"/>
  <c r="AR30" i="10"/>
  <c r="AQ30" i="10"/>
  <c r="AP30" i="10"/>
  <c r="AO30" i="10"/>
  <c r="AN30" i="10"/>
  <c r="AM30" i="10"/>
  <c r="AL30" i="10"/>
  <c r="AK30" i="10"/>
  <c r="AJ30" i="10"/>
  <c r="AI30" i="10"/>
  <c r="AH30" i="10"/>
  <c r="AG30" i="10"/>
  <c r="AF30" i="10"/>
  <c r="AE30" i="10"/>
  <c r="AD30" i="10"/>
  <c r="AC30" i="10"/>
  <c r="AB30" i="10"/>
  <c r="AA30" i="10"/>
  <c r="Z30" i="10"/>
  <c r="Y30" i="10"/>
  <c r="X30" i="10"/>
  <c r="W30" i="10"/>
  <c r="V30" i="10"/>
  <c r="U30" i="10"/>
  <c r="T30" i="10"/>
  <c r="S30" i="10"/>
  <c r="R30" i="10"/>
  <c r="Q30" i="10"/>
  <c r="P30" i="10"/>
  <c r="O30" i="10"/>
  <c r="N30" i="10"/>
  <c r="M30" i="10"/>
  <c r="L30" i="10"/>
  <c r="K30" i="10"/>
  <c r="J30" i="10"/>
  <c r="I30" i="10"/>
  <c r="H30" i="10"/>
  <c r="G30" i="10"/>
  <c r="F30" i="10"/>
  <c r="F5" i="1"/>
  <c r="C63" i="9"/>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BI15" i="11"/>
  <c r="BJ15" i="11"/>
  <c r="I40" i="10"/>
  <c r="E17" i="10"/>
  <c r="F17" i="10"/>
  <c r="G17" i="10"/>
  <c r="H17" i="10"/>
  <c r="I17" i="10"/>
  <c r="J17" i="10"/>
  <c r="K17" i="10"/>
  <c r="L17" i="10"/>
  <c r="M17" i="10"/>
  <c r="N17" i="10"/>
  <c r="O17" i="10"/>
  <c r="P17" i="10"/>
  <c r="Q17" i="10"/>
  <c r="R17" i="10"/>
  <c r="S17" i="10"/>
  <c r="T17" i="10"/>
  <c r="U17" i="10"/>
  <c r="V17" i="10"/>
  <c r="W17" i="10"/>
  <c r="X17" i="10"/>
  <c r="Y17" i="10"/>
  <c r="Z17" i="10"/>
  <c r="AA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F3" i="5"/>
  <c r="F3" i="3"/>
  <c r="F13" i="3" s="1"/>
  <c r="BL27" i="11"/>
  <c r="BL26" i="11"/>
  <c r="E22" i="11"/>
  <c r="BL21" i="11"/>
  <c r="BL20" i="11"/>
  <c r="BL19" i="11"/>
  <c r="BL18" i="11"/>
  <c r="BL14" i="11"/>
  <c r="BL13" i="11"/>
  <c r="BL12" i="11"/>
  <c r="BL10" i="11"/>
  <c r="BL9" i="11"/>
  <c r="BL8" i="11"/>
  <c r="BL7" i="11"/>
  <c r="BF40" i="10"/>
  <c r="BD40" i="10"/>
  <c r="AY40" i="10"/>
  <c r="AW40" i="10"/>
  <c r="AU40" i="10"/>
  <c r="AT40" i="10"/>
  <c r="AO40" i="10"/>
  <c r="AN40" i="10"/>
  <c r="AL40" i="10"/>
  <c r="AK40" i="10"/>
  <c r="AD40" i="10"/>
  <c r="AC40" i="10"/>
  <c r="Y40" i="10"/>
  <c r="U40" i="10"/>
  <c r="T40" i="10"/>
  <c r="S40" i="10"/>
  <c r="M40" i="10"/>
  <c r="H40" i="10"/>
  <c r="BL38" i="10"/>
  <c r="BL37" i="10"/>
  <c r="BL35" i="10"/>
  <c r="BL34" i="10"/>
  <c r="BJ40" i="10"/>
  <c r="BI40" i="10"/>
  <c r="BH40" i="10"/>
  <c r="BG40" i="10"/>
  <c r="BE40" i="10"/>
  <c r="BC40" i="10"/>
  <c r="BB40" i="10"/>
  <c r="BA40" i="10"/>
  <c r="AZ40" i="10"/>
  <c r="AX40" i="10"/>
  <c r="AV40" i="10"/>
  <c r="AS40" i="10"/>
  <c r="AR40" i="10"/>
  <c r="AQ40" i="10"/>
  <c r="AP40" i="10"/>
  <c r="AM40" i="10"/>
  <c r="AJ40" i="10"/>
  <c r="AI40" i="10"/>
  <c r="AH40" i="10"/>
  <c r="AG40" i="10"/>
  <c r="AF40" i="10"/>
  <c r="AE40" i="10"/>
  <c r="AB40" i="10"/>
  <c r="AA40" i="10"/>
  <c r="Z40" i="10"/>
  <c r="X40" i="10"/>
  <c r="W40" i="10"/>
  <c r="V40" i="10"/>
  <c r="R40" i="10"/>
  <c r="Q40" i="10"/>
  <c r="P40" i="10"/>
  <c r="O40" i="10"/>
  <c r="L40" i="10"/>
  <c r="K40" i="10"/>
  <c r="J40" i="10"/>
  <c r="G40" i="10"/>
  <c r="F40" i="10"/>
  <c r="E40" i="10"/>
  <c r="E30" i="10"/>
  <c r="BL29" i="10"/>
  <c r="BL28" i="10"/>
  <c r="BL27" i="10"/>
  <c r="BL26" i="10"/>
  <c r="BL25" i="10"/>
  <c r="BL24" i="10"/>
  <c r="BL23" i="10"/>
  <c r="BL22" i="10"/>
  <c r="BL21" i="10"/>
  <c r="BL20" i="10"/>
  <c r="BL16" i="10"/>
  <c r="BL15" i="10"/>
  <c r="BL14" i="10"/>
  <c r="BL13" i="10"/>
  <c r="BL12" i="10"/>
  <c r="BL11" i="10"/>
  <c r="BL10" i="10"/>
  <c r="BL9" i="10"/>
  <c r="BL8" i="10"/>
  <c r="BL7" i="10"/>
  <c r="BL33" i="10"/>
  <c r="D108" i="4"/>
  <c r="D107" i="4"/>
  <c r="L66" i="4"/>
  <c r="L67" i="4" s="1"/>
  <c r="J66" i="4"/>
  <c r="J67" i="4" s="1"/>
  <c r="H66" i="4"/>
  <c r="H67" i="4" s="1"/>
  <c r="F66" i="4"/>
  <c r="F67" i="4" s="1"/>
  <c r="D66" i="4"/>
  <c r="N63" i="4"/>
  <c r="D19" i="5" s="1"/>
  <c r="N64" i="4"/>
  <c r="D20" i="5" s="1"/>
  <c r="N65" i="4"/>
  <c r="D21" i="5" s="1"/>
  <c r="L108" i="4"/>
  <c r="L107" i="4"/>
  <c r="J108" i="4"/>
  <c r="J107" i="4"/>
  <c r="H108" i="4"/>
  <c r="H107" i="4"/>
  <c r="F108" i="4"/>
  <c r="F107" i="4"/>
  <c r="N18" i="4"/>
  <c r="N17" i="4"/>
  <c r="N28" i="2"/>
  <c r="O28" i="2" s="1"/>
  <c r="D98" i="4"/>
  <c r="D99" i="4"/>
  <c r="D48" i="1"/>
  <c r="D112" i="4" s="1"/>
  <c r="D100" i="4"/>
  <c r="D101" i="4"/>
  <c r="D102" i="4"/>
  <c r="D88" i="4"/>
  <c r="F98" i="4"/>
  <c r="F99" i="4"/>
  <c r="F100" i="4"/>
  <c r="F101" i="4"/>
  <c r="F102" i="4"/>
  <c r="F88" i="4"/>
  <c r="H98" i="4"/>
  <c r="H99" i="4"/>
  <c r="H100" i="4"/>
  <c r="H101" i="4"/>
  <c r="H102" i="4"/>
  <c r="H88" i="4"/>
  <c r="J98" i="4"/>
  <c r="J99" i="4"/>
  <c r="J100" i="4"/>
  <c r="J101" i="4"/>
  <c r="J102" i="4"/>
  <c r="J88" i="4"/>
  <c r="L98" i="4"/>
  <c r="L99" i="4"/>
  <c r="L100" i="4"/>
  <c r="L101" i="4"/>
  <c r="L102" i="4"/>
  <c r="L88" i="4"/>
  <c r="D7" i="7"/>
  <c r="A1" i="1" s="1"/>
  <c r="N10" i="2"/>
  <c r="N11" i="2"/>
  <c r="N54" i="4"/>
  <c r="N55" i="4"/>
  <c r="D8" i="5" s="1"/>
  <c r="N56" i="4"/>
  <c r="D9" i="5" s="1"/>
  <c r="N12" i="2"/>
  <c r="N13" i="2"/>
  <c r="N14" i="2"/>
  <c r="D11" i="5" s="1"/>
  <c r="N15" i="2"/>
  <c r="D12" i="5" s="1"/>
  <c r="N17" i="2"/>
  <c r="D14" i="5" s="1"/>
  <c r="N18" i="2"/>
  <c r="D15" i="5" s="1"/>
  <c r="N23" i="2"/>
  <c r="D22" i="5" s="1"/>
  <c r="N29" i="2"/>
  <c r="D28" i="5" s="1"/>
  <c r="L19" i="2"/>
  <c r="L24" i="2"/>
  <c r="J19" i="2"/>
  <c r="J24" i="2"/>
  <c r="H19" i="2"/>
  <c r="H24" i="2"/>
  <c r="F19" i="2"/>
  <c r="F24" i="2"/>
  <c r="D19" i="2"/>
  <c r="D24" i="2"/>
  <c r="N87" i="4"/>
  <c r="N86" i="4"/>
  <c r="D82" i="4"/>
  <c r="D83" i="4" s="1"/>
  <c r="F82" i="4"/>
  <c r="H82" i="4"/>
  <c r="H83" i="4" s="1"/>
  <c r="J82" i="4"/>
  <c r="J83" i="4" s="1"/>
  <c r="L82" i="4"/>
  <c r="L83" i="4" s="1"/>
  <c r="N81" i="4"/>
  <c r="N80" i="4"/>
  <c r="D76" i="4"/>
  <c r="F76" i="4"/>
  <c r="F77" i="4" s="1"/>
  <c r="H76" i="4"/>
  <c r="H77" i="4" s="1"/>
  <c r="J76" i="4"/>
  <c r="J77" i="4" s="1"/>
  <c r="L76" i="4"/>
  <c r="L77" i="4" s="1"/>
  <c r="N75" i="4"/>
  <c r="N74" i="4"/>
  <c r="D27" i="3"/>
  <c r="L26" i="1"/>
  <c r="L42" i="1"/>
  <c r="L48" i="1"/>
  <c r="L112" i="4" s="1"/>
  <c r="J26" i="1"/>
  <c r="J42" i="1"/>
  <c r="J48" i="1"/>
  <c r="J112" i="4" s="1"/>
  <c r="H26" i="1"/>
  <c r="H42" i="1"/>
  <c r="H48" i="1"/>
  <c r="H112" i="4" s="1"/>
  <c r="F26" i="1"/>
  <c r="F42" i="1"/>
  <c r="F48" i="1"/>
  <c r="D26" i="1"/>
  <c r="D42" i="1"/>
  <c r="N11" i="1"/>
  <c r="N12" i="1"/>
  <c r="N13" i="1"/>
  <c r="N14" i="1"/>
  <c r="N15" i="1"/>
  <c r="N16" i="1"/>
  <c r="N24" i="1"/>
  <c r="N11" i="4"/>
  <c r="N17" i="1"/>
  <c r="N18" i="1"/>
  <c r="N19" i="1"/>
  <c r="D10" i="3" s="1"/>
  <c r="N20" i="1"/>
  <c r="N21" i="1"/>
  <c r="D12" i="3" s="1"/>
  <c r="N10" i="4"/>
  <c r="D14" i="3" s="1"/>
  <c r="N23" i="1"/>
  <c r="N16" i="4"/>
  <c r="N19" i="4"/>
  <c r="N29" i="1"/>
  <c r="D20" i="3" s="1"/>
  <c r="N36" i="1"/>
  <c r="N30" i="1"/>
  <c r="D21" i="3" s="1"/>
  <c r="N31" i="1"/>
  <c r="D22" i="3" s="1"/>
  <c r="N32" i="1"/>
  <c r="D23" i="3" s="1"/>
  <c r="N33" i="1"/>
  <c r="D24" i="3" s="1"/>
  <c r="N34" i="1"/>
  <c r="D25" i="3" s="1"/>
  <c r="N35" i="1"/>
  <c r="D26" i="3" s="1"/>
  <c r="N24" i="4"/>
  <c r="N30" i="4"/>
  <c r="N36" i="4"/>
  <c r="N42" i="4"/>
  <c r="N48" i="4"/>
  <c r="N25" i="4"/>
  <c r="N31" i="4"/>
  <c r="N37" i="4"/>
  <c r="N43" i="4"/>
  <c r="N49" i="4"/>
  <c r="N47" i="1"/>
  <c r="N94" i="4" s="1"/>
  <c r="N46" i="1"/>
  <c r="F12" i="4"/>
  <c r="F13" i="4" s="1"/>
  <c r="H12" i="4"/>
  <c r="H13" i="4" s="1"/>
  <c r="J12" i="4"/>
  <c r="J13" i="4" s="1"/>
  <c r="L12" i="4"/>
  <c r="L13" i="4" s="1"/>
  <c r="D12" i="4"/>
  <c r="L4" i="4"/>
  <c r="J4" i="4"/>
  <c r="H4" i="4"/>
  <c r="D4" i="4"/>
  <c r="L20" i="4"/>
  <c r="L21" i="4" s="1"/>
  <c r="J20" i="4"/>
  <c r="J21" i="4" s="1"/>
  <c r="H20" i="4"/>
  <c r="H21" i="4" s="1"/>
  <c r="F20" i="4"/>
  <c r="F21" i="4" s="1"/>
  <c r="L57" i="4"/>
  <c r="L58" i="4" s="1"/>
  <c r="J57" i="4"/>
  <c r="J58" i="4" s="1"/>
  <c r="H57" i="4"/>
  <c r="H58" i="4" s="1"/>
  <c r="F57" i="4"/>
  <c r="D57" i="4"/>
  <c r="L50" i="4"/>
  <c r="L51" i="4" s="1"/>
  <c r="J50" i="4"/>
  <c r="J51" i="4" s="1"/>
  <c r="H50" i="4"/>
  <c r="H51" i="4" s="1"/>
  <c r="F50" i="4"/>
  <c r="F51" i="4" s="1"/>
  <c r="D50" i="4"/>
  <c r="D51" i="4" s="1"/>
  <c r="L44" i="4"/>
  <c r="L45" i="4" s="1"/>
  <c r="J44" i="4"/>
  <c r="J45" i="4" s="1"/>
  <c r="H44" i="4"/>
  <c r="H45" i="4" s="1"/>
  <c r="F44" i="4"/>
  <c r="F45" i="4" s="1"/>
  <c r="D44" i="4"/>
  <c r="D45" i="4" s="1"/>
  <c r="L38" i="4"/>
  <c r="L39" i="4" s="1"/>
  <c r="J38" i="4"/>
  <c r="J39" i="4" s="1"/>
  <c r="H38" i="4"/>
  <c r="F38" i="4"/>
  <c r="F39" i="4" s="1"/>
  <c r="D38" i="4"/>
  <c r="D39" i="4" s="1"/>
  <c r="L32" i="4"/>
  <c r="L33" i="4" s="1"/>
  <c r="J32" i="4"/>
  <c r="J33" i="4" s="1"/>
  <c r="H32" i="4"/>
  <c r="F32" i="4"/>
  <c r="F33" i="4" s="1"/>
  <c r="D32" i="4"/>
  <c r="D33" i="4" s="1"/>
  <c r="L26" i="4"/>
  <c r="L27" i="4" s="1"/>
  <c r="J26" i="4"/>
  <c r="J27" i="4" s="1"/>
  <c r="H26" i="4"/>
  <c r="H27" i="4" s="1"/>
  <c r="F26" i="4"/>
  <c r="F27" i="4" s="1"/>
  <c r="D26" i="4"/>
  <c r="D27" i="4" s="1"/>
  <c r="D20" i="4"/>
  <c r="L5" i="1"/>
  <c r="J5" i="1"/>
  <c r="H5" i="1"/>
  <c r="D5" i="1"/>
  <c r="N37" i="1"/>
  <c r="N38" i="1"/>
  <c r="N39" i="1"/>
  <c r="N45" i="1"/>
  <c r="N41" i="1"/>
  <c r="N40" i="1"/>
  <c r="N25" i="1"/>
  <c r="N10" i="1"/>
  <c r="N9" i="1"/>
  <c r="D7" i="3" s="1"/>
  <c r="L5" i="2"/>
  <c r="J5" i="2"/>
  <c r="H5" i="2"/>
  <c r="F5" i="2"/>
  <c r="D5" i="2"/>
  <c r="N22" i="2"/>
  <c r="N9" i="2"/>
  <c r="D58" i="4"/>
  <c r="J13" i="3" l="1"/>
  <c r="H13" i="3"/>
  <c r="F22" i="5"/>
  <c r="F13" i="5"/>
  <c r="J26" i="2"/>
  <c r="J30" i="2" s="1"/>
  <c r="D11" i="3"/>
  <c r="F10" i="3"/>
  <c r="H10" i="3" s="1"/>
  <c r="P2" i="3"/>
  <c r="F26" i="2"/>
  <c r="F30" i="2" s="1"/>
  <c r="J109" i="4"/>
  <c r="J114" i="4" s="1"/>
  <c r="BI24" i="11"/>
  <c r="BI28" i="11" s="1"/>
  <c r="U24" i="11"/>
  <c r="U28" i="11" s="1"/>
  <c r="M24" i="11"/>
  <c r="M28" i="11" s="1"/>
  <c r="M30" i="11" s="1"/>
  <c r="N88" i="4"/>
  <c r="D9" i="3"/>
  <c r="N24" i="2"/>
  <c r="AN24" i="11"/>
  <c r="AN28" i="11" s="1"/>
  <c r="AN30" i="11" s="1"/>
  <c r="X24" i="11"/>
  <c r="X28" i="11" s="1"/>
  <c r="X30" i="11" s="1"/>
  <c r="P24" i="11"/>
  <c r="P28" i="11" s="1"/>
  <c r="BH24" i="11"/>
  <c r="BH28" i="11" s="1"/>
  <c r="BH30" i="11" s="1"/>
  <c r="AR24" i="11"/>
  <c r="AR28" i="11" s="1"/>
  <c r="AR30" i="11" s="1"/>
  <c r="AJ24" i="11"/>
  <c r="AJ28" i="11" s="1"/>
  <c r="AJ30" i="11" s="1"/>
  <c r="T24" i="11"/>
  <c r="T28" i="11" s="1"/>
  <c r="T30" i="11" s="1"/>
  <c r="L24" i="11"/>
  <c r="L28" i="11" s="1"/>
  <c r="L30" i="11" s="1"/>
  <c r="L26" i="2"/>
  <c r="L30" i="2" s="1"/>
  <c r="L32" i="2" s="1"/>
  <c r="N100" i="4"/>
  <c r="R42" i="10"/>
  <c r="N107" i="4"/>
  <c r="H26" i="2"/>
  <c r="H30" i="2" s="1"/>
  <c r="N108" i="4"/>
  <c r="BL30" i="10"/>
  <c r="Y24" i="11"/>
  <c r="Y28" i="11" s="1"/>
  <c r="Y30" i="11" s="1"/>
  <c r="Q24" i="11"/>
  <c r="Q28" i="11" s="1"/>
  <c r="Q30" i="11" s="1"/>
  <c r="I24" i="11"/>
  <c r="I28" i="11" s="1"/>
  <c r="I30" i="11" s="1"/>
  <c r="L109" i="4"/>
  <c r="L114" i="4" s="1"/>
  <c r="D8" i="3"/>
  <c r="D109" i="4"/>
  <c r="D114" i="4" s="1"/>
  <c r="AY24" i="11"/>
  <c r="AY28" i="11" s="1"/>
  <c r="AY30" i="11" s="1"/>
  <c r="AU24" i="11"/>
  <c r="AU28" i="11" s="1"/>
  <c r="AU30" i="11" s="1"/>
  <c r="AM24" i="11"/>
  <c r="AM28" i="11" s="1"/>
  <c r="AM30" i="11" s="1"/>
  <c r="AI24" i="11"/>
  <c r="AI28" i="11" s="1"/>
  <c r="AI30" i="11" s="1"/>
  <c r="AE24" i="11"/>
  <c r="AE28" i="11" s="1"/>
  <c r="W24" i="11"/>
  <c r="S24" i="11"/>
  <c r="S28" i="11" s="1"/>
  <c r="S30" i="11" s="1"/>
  <c r="AA24" i="11"/>
  <c r="AC24" i="11"/>
  <c r="AC28" i="11" s="1"/>
  <c r="AC30" i="11" s="1"/>
  <c r="AK24" i="11"/>
  <c r="AK28" i="11" s="1"/>
  <c r="AK30" i="11" s="1"/>
  <c r="BA24" i="11"/>
  <c r="BA28" i="11" s="1"/>
  <c r="BA30" i="11" s="1"/>
  <c r="BH42" i="10"/>
  <c r="AZ42" i="10"/>
  <c r="AJ42" i="10"/>
  <c r="AF24" i="11"/>
  <c r="AF28" i="11" s="1"/>
  <c r="AF30" i="11" s="1"/>
  <c r="F11" i="3"/>
  <c r="F16" i="3"/>
  <c r="F20" i="3"/>
  <c r="H20" i="3" s="1"/>
  <c r="J20" i="3" s="1"/>
  <c r="BJ24" i="11"/>
  <c r="BJ28" i="11" s="1"/>
  <c r="BJ30" i="11" s="1"/>
  <c r="BF24" i="11"/>
  <c r="BF28" i="11" s="1"/>
  <c r="BF30" i="11" s="1"/>
  <c r="BB24" i="11"/>
  <c r="BB28" i="11" s="1"/>
  <c r="BB30" i="11" s="1"/>
  <c r="AX24" i="11"/>
  <c r="AX28" i="11" s="1"/>
  <c r="AX30" i="11" s="1"/>
  <c r="AT24" i="11"/>
  <c r="AT28" i="11" s="1"/>
  <c r="AT30" i="11" s="1"/>
  <c r="AP24" i="11"/>
  <c r="AP28" i="11" s="1"/>
  <c r="AP30" i="11" s="1"/>
  <c r="AL24" i="11"/>
  <c r="AL28" i="11" s="1"/>
  <c r="AL30" i="11" s="1"/>
  <c r="AD24" i="11"/>
  <c r="AD28" i="11" s="1"/>
  <c r="AD30" i="11" s="1"/>
  <c r="K24" i="11"/>
  <c r="K28" i="11" s="1"/>
  <c r="K30" i="11" s="1"/>
  <c r="G24" i="11"/>
  <c r="G28" i="11" s="1"/>
  <c r="G30" i="11" s="1"/>
  <c r="AW24" i="11"/>
  <c r="AW28" i="11" s="1"/>
  <c r="AW30" i="11" s="1"/>
  <c r="AS24" i="11"/>
  <c r="AS28" i="11" s="1"/>
  <c r="AS30" i="11" s="1"/>
  <c r="AO24" i="11"/>
  <c r="AO28" i="11" s="1"/>
  <c r="AO30" i="11" s="1"/>
  <c r="AG24" i="11"/>
  <c r="AG28" i="11" s="1"/>
  <c r="AG30" i="11" s="1"/>
  <c r="V24" i="11"/>
  <c r="V28" i="11" s="1"/>
  <c r="J24" i="11"/>
  <c r="J28" i="11" s="1"/>
  <c r="J30" i="11" s="1"/>
  <c r="R24" i="11"/>
  <c r="R28" i="11" s="1"/>
  <c r="R30" i="11" s="1"/>
  <c r="Z24" i="11"/>
  <c r="Z28" i="11" s="1"/>
  <c r="Z30" i="11" s="1"/>
  <c r="AH24" i="11"/>
  <c r="AH28" i="11" s="1"/>
  <c r="AH30" i="11" s="1"/>
  <c r="H42" i="10"/>
  <c r="AV42" i="10"/>
  <c r="AA42" i="10"/>
  <c r="W42" i="10"/>
  <c r="O42" i="10"/>
  <c r="K42" i="10"/>
  <c r="BF42" i="10"/>
  <c r="BB42" i="10"/>
  <c r="AX42" i="10"/>
  <c r="AT42" i="10"/>
  <c r="Y42" i="10"/>
  <c r="U42" i="10"/>
  <c r="M42" i="10"/>
  <c r="I42" i="10"/>
  <c r="BC42" i="10"/>
  <c r="AQ42" i="10"/>
  <c r="AI42" i="10"/>
  <c r="AE42" i="10"/>
  <c r="AS42" i="10"/>
  <c r="BL17" i="10"/>
  <c r="F9" i="3"/>
  <c r="F26" i="3"/>
  <c r="F33" i="3"/>
  <c r="AO42" i="10"/>
  <c r="AG42" i="10"/>
  <c r="S42" i="10"/>
  <c r="AC42" i="10"/>
  <c r="AN42" i="10"/>
  <c r="BD42" i="10"/>
  <c r="F7" i="5"/>
  <c r="F11" i="5"/>
  <c r="J11" i="5" s="1"/>
  <c r="A1" i="8"/>
  <c r="F12" i="5"/>
  <c r="H12" i="5" s="1"/>
  <c r="A1" i="2"/>
  <c r="A1" i="3"/>
  <c r="A1" i="5"/>
  <c r="A1" i="4"/>
  <c r="N19" i="2"/>
  <c r="D26" i="2"/>
  <c r="D30" i="2" s="1"/>
  <c r="D32" i="2" s="1"/>
  <c r="L103" i="4"/>
  <c r="L113" i="4" s="1"/>
  <c r="F15" i="3"/>
  <c r="BC24" i="11"/>
  <c r="BC28" i="11" s="1"/>
  <c r="BC30" i="11" s="1"/>
  <c r="N24" i="11"/>
  <c r="N28" i="11" s="1"/>
  <c r="N30" i="11" s="1"/>
  <c r="F42" i="10"/>
  <c r="J42" i="10"/>
  <c r="E24" i="11"/>
  <c r="E28" i="11" s="1"/>
  <c r="E30" i="11" s="1"/>
  <c r="BI30" i="11"/>
  <c r="F21" i="3"/>
  <c r="H21" i="3" s="1"/>
  <c r="F7" i="3"/>
  <c r="H7" i="3" s="1"/>
  <c r="J7" i="3" s="1"/>
  <c r="N50" i="4"/>
  <c r="D13" i="4"/>
  <c r="N12" i="4"/>
  <c r="J32" i="2"/>
  <c r="F8" i="5"/>
  <c r="H8" i="5" s="1"/>
  <c r="J8" i="5" s="1"/>
  <c r="F10" i="5"/>
  <c r="F9" i="5"/>
  <c r="F14" i="5"/>
  <c r="J14" i="5" s="1"/>
  <c r="F15" i="5"/>
  <c r="F20" i="5"/>
  <c r="H20" i="5" s="1"/>
  <c r="J20" i="5" s="1"/>
  <c r="F19" i="5"/>
  <c r="H19" i="5" s="1"/>
  <c r="J19" i="5" s="1"/>
  <c r="F21" i="5"/>
  <c r="F28" i="5"/>
  <c r="F27" i="5"/>
  <c r="AM42" i="10"/>
  <c r="N42" i="10"/>
  <c r="F23" i="3"/>
  <c r="F27" i="3"/>
  <c r="J27" i="3" s="1"/>
  <c r="F22" i="3"/>
  <c r="J22" i="3" s="1"/>
  <c r="F29" i="3"/>
  <c r="J29" i="3" s="1"/>
  <c r="F8" i="3"/>
  <c r="F24" i="3"/>
  <c r="J24" i="3" s="1"/>
  <c r="F39" i="3"/>
  <c r="F25" i="3"/>
  <c r="J25" i="3" s="1"/>
  <c r="F14" i="3"/>
  <c r="H14" i="3" s="1"/>
  <c r="J14" i="3" s="1"/>
  <c r="F38" i="3"/>
  <c r="F12" i="3"/>
  <c r="F28" i="3"/>
  <c r="J28" i="3" s="1"/>
  <c r="N44" i="4"/>
  <c r="F36" i="3"/>
  <c r="H36" i="3" s="1"/>
  <c r="J36" i="3" s="1"/>
  <c r="D16" i="3"/>
  <c r="BL22" i="11"/>
  <c r="AL42" i="10"/>
  <c r="D7" i="5"/>
  <c r="N102" i="4"/>
  <c r="F103" i="4"/>
  <c r="F113" i="4" s="1"/>
  <c r="AB42" i="10"/>
  <c r="AV24" i="11"/>
  <c r="AV28" i="11" s="1"/>
  <c r="AV30" i="11" s="1"/>
  <c r="F24" i="11"/>
  <c r="F28" i="11" s="1"/>
  <c r="F30" i="11" s="1"/>
  <c r="AU42" i="10"/>
  <c r="AY42" i="10"/>
  <c r="D50" i="1"/>
  <c r="J50" i="1"/>
  <c r="Z42" i="10"/>
  <c r="AP42" i="10"/>
  <c r="AH42" i="10"/>
  <c r="Q42" i="10"/>
  <c r="E42" i="10"/>
  <c r="H24" i="11"/>
  <c r="H28" i="11" s="1"/>
  <c r="H30" i="11" s="1"/>
  <c r="N26" i="4"/>
  <c r="D15" i="3"/>
  <c r="N42" i="1"/>
  <c r="N115" i="4"/>
  <c r="H109" i="4"/>
  <c r="H114" i="4" s="1"/>
  <c r="V42" i="10"/>
  <c r="BG42" i="10"/>
  <c r="BI42" i="10"/>
  <c r="BE42" i="10"/>
  <c r="BA42" i="10"/>
  <c r="BG24" i="11"/>
  <c r="BG28" i="11" s="1"/>
  <c r="BG30" i="11" s="1"/>
  <c r="AZ24" i="11"/>
  <c r="AZ28" i="11" s="1"/>
  <c r="AZ30" i="11" s="1"/>
  <c r="U30" i="11"/>
  <c r="O24" i="11"/>
  <c r="O28" i="11" s="1"/>
  <c r="O30" i="11" s="1"/>
  <c r="X42" i="10"/>
  <c r="AF42" i="10"/>
  <c r="AB24" i="11"/>
  <c r="AB28" i="11" s="1"/>
  <c r="AB30" i="11" s="1"/>
  <c r="H33" i="4"/>
  <c r="N32" i="4"/>
  <c r="F58" i="4"/>
  <c r="N57" i="4"/>
  <c r="F112" i="4"/>
  <c r="N112" i="4" s="1"/>
  <c r="F50" i="1"/>
  <c r="F32" i="2"/>
  <c r="F83" i="4"/>
  <c r="N82" i="4"/>
  <c r="D23" i="5"/>
  <c r="AD42" i="10"/>
  <c r="N76" i="4"/>
  <c r="J103" i="4"/>
  <c r="J113" i="4" s="1"/>
  <c r="N98" i="4"/>
  <c r="H103" i="4"/>
  <c r="H113" i="4" s="1"/>
  <c r="N101" i="4"/>
  <c r="BL40" i="10"/>
  <c r="AR42" i="10"/>
  <c r="D67" i="4"/>
  <c r="N66" i="4"/>
  <c r="BJ42" i="10"/>
  <c r="T42" i="10"/>
  <c r="L42" i="10"/>
  <c r="P30" i="11"/>
  <c r="D77" i="4"/>
  <c r="H39" i="4"/>
  <c r="N38" i="4"/>
  <c r="J116" i="4"/>
  <c r="N48" i="1"/>
  <c r="D21" i="4"/>
  <c r="N20" i="4"/>
  <c r="N99" i="4"/>
  <c r="D103" i="4"/>
  <c r="BL15" i="11"/>
  <c r="D29" i="3"/>
  <c r="N26" i="1"/>
  <c r="H50" i="1"/>
  <c r="L50" i="1"/>
  <c r="D10" i="5"/>
  <c r="AW42" i="10"/>
  <c r="AK42" i="10"/>
  <c r="P42" i="10"/>
  <c r="BE24" i="11"/>
  <c r="BE28" i="11" s="1"/>
  <c r="BE30" i="11" s="1"/>
  <c r="D27" i="5"/>
  <c r="G42" i="10"/>
  <c r="BD24" i="11"/>
  <c r="BD28" i="11" s="1"/>
  <c r="BD30" i="11" s="1"/>
  <c r="D28" i="3"/>
  <c r="H22" i="5"/>
  <c r="J22" i="5" s="1"/>
  <c r="F109" i="4"/>
  <c r="F114" i="4" s="1"/>
  <c r="AQ24" i="11"/>
  <c r="AQ28" i="11" s="1"/>
  <c r="AQ30" i="11" s="1"/>
  <c r="J10" i="3" l="1"/>
  <c r="J13" i="5"/>
  <c r="H13" i="5"/>
  <c r="W30" i="11"/>
  <c r="AE30" i="11"/>
  <c r="L116" i="4"/>
  <c r="H9" i="3"/>
  <c r="J9" i="3" s="1"/>
  <c r="F25" i="5"/>
  <c r="F29" i="5" s="1"/>
  <c r="H116" i="4"/>
  <c r="V30" i="11"/>
  <c r="H8" i="3"/>
  <c r="J8" i="3" s="1"/>
  <c r="AA28" i="11"/>
  <c r="AA30" i="11" s="1"/>
  <c r="H11" i="3"/>
  <c r="J11" i="3" s="1"/>
  <c r="H10" i="5"/>
  <c r="J10" i="5" s="1"/>
  <c r="H27" i="5"/>
  <c r="J27" i="5" s="1"/>
  <c r="H16" i="3"/>
  <c r="J16" i="3" s="1"/>
  <c r="BL42" i="10"/>
  <c r="H9" i="5"/>
  <c r="J9" i="5" s="1"/>
  <c r="H26" i="3"/>
  <c r="J26" i="3" s="1"/>
  <c r="H25" i="3"/>
  <c r="H7" i="5"/>
  <c r="J7" i="5" s="1"/>
  <c r="J12" i="5"/>
  <c r="H28" i="3"/>
  <c r="D17" i="3"/>
  <c r="J21" i="3"/>
  <c r="H24" i="3"/>
  <c r="H29" i="3"/>
  <c r="H12" i="3"/>
  <c r="J12" i="3" s="1"/>
  <c r="H28" i="5"/>
  <c r="J28" i="5" s="1"/>
  <c r="H11" i="5"/>
  <c r="H23" i="3"/>
  <c r="J23" i="3" s="1"/>
  <c r="H22" i="3"/>
  <c r="F30" i="3"/>
  <c r="F23" i="5"/>
  <c r="F16" i="5"/>
  <c r="N26" i="2"/>
  <c r="H27" i="3"/>
  <c r="BL24" i="11"/>
  <c r="H15" i="3"/>
  <c r="J15" i="3" s="1"/>
  <c r="F40" i="3"/>
  <c r="H15" i="5"/>
  <c r="J15" i="5" s="1"/>
  <c r="H21" i="5"/>
  <c r="J21" i="5" s="1"/>
  <c r="H14" i="5"/>
  <c r="F17" i="3"/>
  <c r="D16" i="5"/>
  <c r="D25" i="5" s="1"/>
  <c r="N114" i="4"/>
  <c r="N30" i="2"/>
  <c r="H32" i="2"/>
  <c r="F116" i="4"/>
  <c r="N103" i="4"/>
  <c r="D33" i="3" s="1"/>
  <c r="D113" i="4"/>
  <c r="D30" i="3"/>
  <c r="N109" i="4"/>
  <c r="D38" i="3" s="1"/>
  <c r="H38" i="3" s="1"/>
  <c r="J38" i="3" s="1"/>
  <c r="BL30" i="11" l="1"/>
  <c r="F42" i="3"/>
  <c r="F31" i="5"/>
  <c r="D29" i="5"/>
  <c r="H25" i="5"/>
  <c r="J25" i="5" s="1"/>
  <c r="N113" i="4"/>
  <c r="D116" i="4"/>
  <c r="N116" i="4" s="1"/>
  <c r="D39" i="3" s="1"/>
  <c r="H39" i="3" s="1"/>
  <c r="J39" i="3" s="1"/>
  <c r="H33" i="3"/>
  <c r="J33" i="3" s="1"/>
  <c r="D40" i="3" l="1"/>
  <c r="D42" i="3" s="1"/>
  <c r="D31" i="5" l="1"/>
</calcChain>
</file>

<file path=xl/sharedStrings.xml><?xml version="1.0" encoding="utf-8"?>
<sst xmlns="http://schemas.openxmlformats.org/spreadsheetml/2006/main" count="1029" uniqueCount="569">
  <si>
    <t>Cash and cash equivalents</t>
  </si>
  <si>
    <t>Investments</t>
  </si>
  <si>
    <t>Real estate held for resale</t>
  </si>
  <si>
    <t>Assets</t>
  </si>
  <si>
    <t>Cash surrender value of life insurance</t>
  </si>
  <si>
    <t>Prepaid expenses</t>
  </si>
  <si>
    <t>Total assets</t>
  </si>
  <si>
    <t>Total</t>
  </si>
  <si>
    <t>In-kind gifts</t>
  </si>
  <si>
    <t>Accounts payable and accrued expenses</t>
  </si>
  <si>
    <t>Interest payable</t>
  </si>
  <si>
    <t>Deposits payable</t>
  </si>
  <si>
    <t>Split interest agreement obligations</t>
  </si>
  <si>
    <t>Notes payable</t>
  </si>
  <si>
    <t>Net Assets</t>
  </si>
  <si>
    <t>Unrestricted</t>
  </si>
  <si>
    <t>Total liabilities</t>
  </si>
  <si>
    <t>Total net assets</t>
  </si>
  <si>
    <t>Revenues</t>
  </si>
  <si>
    <t>Investment income</t>
  </si>
  <si>
    <t>Total revenues</t>
  </si>
  <si>
    <t>Expenses</t>
  </si>
  <si>
    <t>Total expenses</t>
  </si>
  <si>
    <t>Change in net assets</t>
  </si>
  <si>
    <t>Net assets - end of year</t>
  </si>
  <si>
    <t>Notes:</t>
  </si>
  <si>
    <t>Receivables, net</t>
  </si>
  <si>
    <t>Inventories</t>
  </si>
  <si>
    <t>Notes receivable, net</t>
  </si>
  <si>
    <t>ASSETS</t>
  </si>
  <si>
    <t>Capital assets, net</t>
  </si>
  <si>
    <t>Restricted for:</t>
  </si>
  <si>
    <t>Nonexpendable:</t>
  </si>
  <si>
    <t>Expendable:</t>
  </si>
  <si>
    <t>LIABILITIES</t>
  </si>
  <si>
    <t>Accounts payable and accrued liabilities</t>
  </si>
  <si>
    <t>Current portion</t>
  </si>
  <si>
    <t>Noncurrent portion</t>
  </si>
  <si>
    <t>(Note: Should equal amount on Exhibit A)</t>
  </si>
  <si>
    <t>Noncapital gifts</t>
  </si>
  <si>
    <t>Capital gifts</t>
  </si>
  <si>
    <t>Additions to endowments</t>
  </si>
  <si>
    <t>Higher education</t>
  </si>
  <si>
    <t>Other expenses</t>
  </si>
  <si>
    <t>Sales and services</t>
  </si>
  <si>
    <t>Rental and lease earnings</t>
  </si>
  <si>
    <t>Miscellaneous</t>
  </si>
  <si>
    <t>Deferred charges</t>
  </si>
  <si>
    <t>Assets held by trustee</t>
  </si>
  <si>
    <t>Bonds payable</t>
  </si>
  <si>
    <t>Interest rate swap fair value liability</t>
  </si>
  <si>
    <t>Rental and lease income</t>
  </si>
  <si>
    <t>Miscellaneous income</t>
  </si>
  <si>
    <t>Exhibit A</t>
  </si>
  <si>
    <t>Exhibit B</t>
  </si>
  <si>
    <t>Exhibit C</t>
  </si>
  <si>
    <t>Exhibit D</t>
  </si>
  <si>
    <t>(Note: Should equal amount on Exhibit B)</t>
  </si>
  <si>
    <t>Prepaid items</t>
  </si>
  <si>
    <t>Capital assets - nondepreciable</t>
  </si>
  <si>
    <t>Capital assets - depreciable, net</t>
  </si>
  <si>
    <t>Investment in joint venture</t>
  </si>
  <si>
    <t>Funds held for others</t>
  </si>
  <si>
    <t>Annuities payable</t>
  </si>
  <si>
    <t>Assets held in charitable trusts and annuities</t>
  </si>
  <si>
    <t>Security deposits</t>
  </si>
  <si>
    <t>Property and equipment, net</t>
  </si>
  <si>
    <t>Contributed services and facilities</t>
  </si>
  <si>
    <t>Change in value of split interest agreements</t>
  </si>
  <si>
    <t>**</t>
  </si>
  <si>
    <t>(1)</t>
  </si>
  <si>
    <t>If the Foundation's separately issued Statement of Net Assets includes more than one column,</t>
  </si>
  <si>
    <t>Notes</t>
  </si>
  <si>
    <r>
      <t xml:space="preserve">Revenues </t>
    </r>
    <r>
      <rPr>
        <vertAlign val="superscript"/>
        <sz val="10"/>
        <rFont val="Arial"/>
        <family val="2"/>
      </rPr>
      <t>(2)</t>
    </r>
  </si>
  <si>
    <t>(2)</t>
  </si>
  <si>
    <t>See Adjustments tab for further breakdown.</t>
  </si>
  <si>
    <t>Within a foundation, amounts due to/due from other funds of that foundation should be eliminated and</t>
  </si>
  <si>
    <r>
      <t>Statement of Activities - FASB 117 Format</t>
    </r>
    <r>
      <rPr>
        <sz val="10"/>
        <rFont val="Arial"/>
        <family val="2"/>
      </rPr>
      <t xml:space="preserve"> </t>
    </r>
    <r>
      <rPr>
        <vertAlign val="superscript"/>
        <sz val="10"/>
        <rFont val="Arial"/>
        <family val="2"/>
      </rPr>
      <t>(1)</t>
    </r>
  </si>
  <si>
    <t>as the developer of the accompanying template.  Also, users should provide OSC with samples of any</t>
  </si>
  <si>
    <t>materials utilizing this template or parts thereof.  If you have any questions, please contact</t>
  </si>
  <si>
    <t>Mailing Address</t>
  </si>
  <si>
    <t>State of North Carolina</t>
  </si>
  <si>
    <t>Office of the State Controller</t>
  </si>
  <si>
    <t>1410 Mail Service Center</t>
  </si>
  <si>
    <t>Raleigh, NC 27699-1410</t>
  </si>
  <si>
    <t>Foundation Conversion Template</t>
  </si>
  <si>
    <t>Name of Foundation 1</t>
  </si>
  <si>
    <t>Name of Foundation 2</t>
  </si>
  <si>
    <t>Name of Foundation 3</t>
  </si>
  <si>
    <t>Name of Foundation 4</t>
  </si>
  <si>
    <t>Name of Foundation 5</t>
  </si>
  <si>
    <t>General Information</t>
  </si>
  <si>
    <t>(Note: Names must fit within the shaded areas)</t>
  </si>
  <si>
    <t xml:space="preserve"> </t>
  </si>
  <si>
    <t>key the amounts from the "Total" column.</t>
  </si>
  <si>
    <t>(3)</t>
  </si>
  <si>
    <t>Gifts, donations, and contributions</t>
  </si>
  <si>
    <t>Other Investments</t>
  </si>
  <si>
    <t>Gain on sale of capital assets</t>
  </si>
  <si>
    <r>
      <t xml:space="preserve">Expenses </t>
    </r>
    <r>
      <rPr>
        <b/>
        <vertAlign val="superscript"/>
        <sz val="10"/>
        <rFont val="Arial"/>
        <family val="2"/>
      </rPr>
      <t>(3)</t>
    </r>
  </si>
  <si>
    <t>Resource flows between foundations should be reported as revenues and expenses (and not as transfers) since each foundation is a</t>
  </si>
  <si>
    <t>separate legal entity.  Under GASB 34, resource flows between a primary government and its discretely presented component units</t>
  </si>
  <si>
    <t>(and between component units) should be reported as if they were external transactions - that is, as revenues and expenses.</t>
  </si>
  <si>
    <t>Membership fees that are exchange transactions should be included with "Sales and services".  Conversely, membership fees that are</t>
  </si>
  <si>
    <t>Exhibit E</t>
  </si>
  <si>
    <t>(Ending net assets agree with Exhibit A)</t>
  </si>
  <si>
    <t>(4)</t>
  </si>
  <si>
    <t>financial statements of private foundations from the FASB 117 format to the GASB 34 format (e.g.,</t>
  </si>
  <si>
    <t>North Carolina Community Colleges</t>
  </si>
  <si>
    <r>
      <t>The accompanying "</t>
    </r>
    <r>
      <rPr>
        <i/>
        <sz val="10"/>
        <color indexed="12"/>
        <rFont val="Arial"/>
        <family val="2"/>
      </rPr>
      <t>Foundation Conversion Template - North Carolina Community Colleges"</t>
    </r>
  </si>
  <si>
    <t>Except for North Carolina public colleges and universities, we request that users make reference to OSC</t>
  </si>
  <si>
    <t>Noncapital gift revenues recognized by College</t>
  </si>
  <si>
    <t>Capital gift revenues recognized by College</t>
  </si>
  <si>
    <t>Payments to College</t>
  </si>
  <si>
    <t>colleges and their component unit foundations.</t>
  </si>
  <si>
    <t xml:space="preserve">portions, capital assets into depreciable/nondepreciable portions, and gifts and donations into </t>
  </si>
  <si>
    <t>noncapital/capital gifts and additions to endowments).</t>
  </si>
  <si>
    <r>
      <t>Grants payable to the College</t>
    </r>
    <r>
      <rPr>
        <vertAlign val="superscript"/>
        <sz val="10"/>
        <rFont val="Arial"/>
        <family val="2"/>
      </rPr>
      <t xml:space="preserve"> (1)</t>
    </r>
  </si>
  <si>
    <t>Promises to give</t>
  </si>
  <si>
    <t>Notes/loans receivable, net</t>
  </si>
  <si>
    <t>nonexchange transactions should be included with "Gifts, donations, and contributions".</t>
  </si>
  <si>
    <t>Net realized/unrealized gains (losses) on investments</t>
  </si>
  <si>
    <t>"Accounts payable and accrued expenses".</t>
  </si>
  <si>
    <t>excluded from Exhibit A.  Amounts due to other College foundations should be included with</t>
  </si>
  <si>
    <t>foundations with different fiscal year-end dates.  When the fiscal years are the same and the total</t>
  </si>
  <si>
    <t>Total foundation payables to the College should agree with the offsetting amount recorded by the</t>
  </si>
  <si>
    <t xml:space="preserve">College as "Due from College Component Units".  The only exception is for timing differences for </t>
  </si>
  <si>
    <t>foundation payables to the College do not equal the offsetting receivable recognized by the</t>
  </si>
  <si>
    <t>College, the difference should be reclassified to "Accounts payable and accrued expenses".</t>
  </si>
  <si>
    <t>Other Information</t>
  </si>
  <si>
    <t>Foundation's fiscal year-end date (MM/DD/YY)</t>
  </si>
  <si>
    <t>-</t>
  </si>
  <si>
    <r>
      <t xml:space="preserve">Due to the College </t>
    </r>
    <r>
      <rPr>
        <vertAlign val="superscript"/>
        <sz val="10"/>
        <rFont val="Arial"/>
        <family val="2"/>
      </rPr>
      <t>(1)</t>
    </r>
  </si>
  <si>
    <t>Due within one year</t>
  </si>
  <si>
    <t>Due in more than one year</t>
  </si>
  <si>
    <t>Long-term liabilities:</t>
  </si>
  <si>
    <t>(Assets minus liabilities equals net assets)</t>
  </si>
  <si>
    <t>Preparer's Name</t>
  </si>
  <si>
    <t>Preparer's Phone No.</t>
  </si>
  <si>
    <t>Preparer's E-mail</t>
  </si>
  <si>
    <t>GENERAL INSTRUCTIONS:</t>
  </si>
  <si>
    <t xml:space="preserve">Please add any suggestions or explanations of special situations on the "Comments" tab </t>
  </si>
  <si>
    <t>so that we may update the template as needed.</t>
  </si>
  <si>
    <t>Refer to the notes at the bottom of each tab for further information and instructions.</t>
  </si>
  <si>
    <t>Foundation Conversion Template for Colleges</t>
  </si>
  <si>
    <t>Comments and Suggestions for Foundation Template for Colleges</t>
  </si>
  <si>
    <r>
      <t xml:space="preserve">Payments to College </t>
    </r>
    <r>
      <rPr>
        <sz val="8"/>
        <rFont val="Arial"/>
        <family val="2"/>
      </rPr>
      <t>(accrual)</t>
    </r>
    <r>
      <rPr>
        <sz val="10"/>
        <rFont val="Arial"/>
        <family val="2"/>
      </rPr>
      <t xml:space="preserve"> - noncapital </t>
    </r>
    <r>
      <rPr>
        <vertAlign val="superscript"/>
        <sz val="10"/>
        <rFont val="Arial"/>
        <family val="2"/>
      </rPr>
      <t>(1)</t>
    </r>
  </si>
  <si>
    <r>
      <t xml:space="preserve">Payments to College </t>
    </r>
    <r>
      <rPr>
        <sz val="8"/>
        <rFont val="Arial"/>
        <family val="2"/>
      </rPr>
      <t>(accrual)</t>
    </r>
    <r>
      <rPr>
        <sz val="10"/>
        <rFont val="Arial"/>
        <family val="2"/>
      </rPr>
      <t xml:space="preserve"> - capital </t>
    </r>
    <r>
      <rPr>
        <vertAlign val="superscript"/>
        <sz val="10"/>
        <rFont val="Arial"/>
        <family val="2"/>
      </rPr>
      <t>(1)</t>
    </r>
  </si>
  <si>
    <r>
      <t xml:space="preserve">Liabilities </t>
    </r>
    <r>
      <rPr>
        <vertAlign val="superscript"/>
        <sz val="8"/>
        <rFont val="Arial"/>
        <family val="2"/>
      </rPr>
      <t>(2)</t>
    </r>
  </si>
  <si>
    <r>
      <t xml:space="preserve">Due to the College </t>
    </r>
    <r>
      <rPr>
        <vertAlign val="superscript"/>
        <sz val="8"/>
        <rFont val="Arial"/>
        <family val="2"/>
      </rPr>
      <t>(3)</t>
    </r>
  </si>
  <si>
    <r>
      <t xml:space="preserve">Grants payable to the College </t>
    </r>
    <r>
      <rPr>
        <vertAlign val="superscript"/>
        <sz val="8"/>
        <rFont val="Arial"/>
        <family val="2"/>
      </rPr>
      <t>(3)</t>
    </r>
  </si>
  <si>
    <t xml:space="preserve">Notes payable - capital </t>
  </si>
  <si>
    <t>Notes payable - noncapital</t>
  </si>
  <si>
    <t xml:space="preserve">Bonds payable - capital </t>
  </si>
  <si>
    <t>Bonds payable - noncapital</t>
  </si>
  <si>
    <t>Less: Notes payable - capital</t>
  </si>
  <si>
    <t>Less: Bonds payable - capital</t>
  </si>
  <si>
    <t>Amount of unspent proceeds - capital debt</t>
  </si>
  <si>
    <t>Amount of unspent proceeds - noncapital debt</t>
  </si>
  <si>
    <t>Include the unspent debt proceeds (bonds/notes) related to outstanding capital and noncapital debt as of</t>
  </si>
  <si>
    <t>has unspent capital debt proceeds at year-end, the portion of the debt attributable to the unspent proceeds</t>
  </si>
  <si>
    <t>portion of the debt should be included in the same net assets component as the unspent proceeds (e.g.,</t>
  </si>
  <si>
    <t>should not be included in the calculation of "invested in capital assets, net of related debt".  Rather, that</t>
  </si>
  <si>
    <t>Add:  Amount of unspent proceeds - capital debt</t>
  </si>
  <si>
    <t>College</t>
  </si>
  <si>
    <t>Ending Net Assets</t>
  </si>
  <si>
    <t>Number</t>
  </si>
  <si>
    <t>COMMUNITY COLLEGE</t>
  </si>
  <si>
    <t>C0</t>
  </si>
  <si>
    <t>Alamance Community College</t>
  </si>
  <si>
    <t>C1</t>
  </si>
  <si>
    <t>South Piedmont Community College</t>
  </si>
  <si>
    <t>C2</t>
  </si>
  <si>
    <t>Asheville-Buncombe Tech Community College</t>
  </si>
  <si>
    <t>C3</t>
  </si>
  <si>
    <t>Beaufort County Community College</t>
  </si>
  <si>
    <t>C4</t>
  </si>
  <si>
    <t>Bladen Community College</t>
  </si>
  <si>
    <t>C5</t>
  </si>
  <si>
    <t>Blue Ridge Community College</t>
  </si>
  <si>
    <t>C6</t>
  </si>
  <si>
    <t>Brunswick Community College</t>
  </si>
  <si>
    <t>C7</t>
  </si>
  <si>
    <t>Caldwell Community College and Tech Institute</t>
  </si>
  <si>
    <t>C8</t>
  </si>
  <si>
    <t>Cape Fear Community College</t>
  </si>
  <si>
    <t>C9</t>
  </si>
  <si>
    <t>Carteret Community College</t>
  </si>
  <si>
    <t>CA</t>
  </si>
  <si>
    <t>Catawba Valley Community College</t>
  </si>
  <si>
    <t>CB</t>
  </si>
  <si>
    <t>Central Carolina Community College</t>
  </si>
  <si>
    <t>CC</t>
  </si>
  <si>
    <t>Central Piedmont Community College</t>
  </si>
  <si>
    <t>CD</t>
  </si>
  <si>
    <t>Cleveland Community College</t>
  </si>
  <si>
    <t>CE</t>
  </si>
  <si>
    <t>Coastal Carolina Community College</t>
  </si>
  <si>
    <t>CF</t>
  </si>
  <si>
    <t>College of the Albemarle</t>
  </si>
  <si>
    <t>CG</t>
  </si>
  <si>
    <t>Craven Community College</t>
  </si>
  <si>
    <t>CH</t>
  </si>
  <si>
    <t>CJ</t>
  </si>
  <si>
    <t>Durham Technical Community College</t>
  </si>
  <si>
    <t>CK</t>
  </si>
  <si>
    <t>Edgecombe Community College</t>
  </si>
  <si>
    <t>CL</t>
  </si>
  <si>
    <t>Fayetteville Technical Community College</t>
  </si>
  <si>
    <t>CM</t>
  </si>
  <si>
    <t>Forsyth Technical Community College</t>
  </si>
  <si>
    <t>CN</t>
  </si>
  <si>
    <t>Gaston College</t>
  </si>
  <si>
    <t>CP</t>
  </si>
  <si>
    <t>Guilford Technical Community College</t>
  </si>
  <si>
    <t>CQ</t>
  </si>
  <si>
    <t>Halifax Community College</t>
  </si>
  <si>
    <t>CR</t>
  </si>
  <si>
    <t>Haywood Community College</t>
  </si>
  <si>
    <t>CS</t>
  </si>
  <si>
    <t>Isothermal Community College</t>
  </si>
  <si>
    <t>CT</t>
  </si>
  <si>
    <t>James Sprunt Community College</t>
  </si>
  <si>
    <t>CU</t>
  </si>
  <si>
    <t>Johnston Community College</t>
  </si>
  <si>
    <t>CV</t>
  </si>
  <si>
    <t>Lenoir Community College</t>
  </si>
  <si>
    <t>CW</t>
  </si>
  <si>
    <t>Martin Community College</t>
  </si>
  <si>
    <t>CX</t>
  </si>
  <si>
    <t>Mayland Community College</t>
  </si>
  <si>
    <t>CY</t>
  </si>
  <si>
    <t>McDowell Technical Community College</t>
  </si>
  <si>
    <t>CZ</t>
  </si>
  <si>
    <t>Mitchell Community College</t>
  </si>
  <si>
    <t>D0</t>
  </si>
  <si>
    <t>Montgomery Community College</t>
  </si>
  <si>
    <t>D1</t>
  </si>
  <si>
    <t>Nash Community College</t>
  </si>
  <si>
    <t>D2</t>
  </si>
  <si>
    <t>Pamlico Community College</t>
  </si>
  <si>
    <t>D3</t>
  </si>
  <si>
    <t>Piedmont Community College</t>
  </si>
  <si>
    <t>D4</t>
  </si>
  <si>
    <t>Pitt Community College</t>
  </si>
  <si>
    <t>D5</t>
  </si>
  <si>
    <t>Randolph Community College</t>
  </si>
  <si>
    <t>D6</t>
  </si>
  <si>
    <t>Richmond Community College</t>
  </si>
  <si>
    <t>D7</t>
  </si>
  <si>
    <t>Roanoke-Chowan Community College</t>
  </si>
  <si>
    <t>D8</t>
  </si>
  <si>
    <t>Robeson Community College</t>
  </si>
  <si>
    <t>D9</t>
  </si>
  <si>
    <t>Rockingham Community College</t>
  </si>
  <si>
    <t>DA</t>
  </si>
  <si>
    <t>Rowan-Cabarrus Community College</t>
  </si>
  <si>
    <t>DB</t>
  </si>
  <si>
    <t>Sampson Community College</t>
  </si>
  <si>
    <t>DC</t>
  </si>
  <si>
    <t>Sandhills Community College</t>
  </si>
  <si>
    <t>DD</t>
  </si>
  <si>
    <t>Southeastern Community College</t>
  </si>
  <si>
    <t>DE</t>
  </si>
  <si>
    <t>Southwestern Community College</t>
  </si>
  <si>
    <t>DF</t>
  </si>
  <si>
    <t>Stanly Community College</t>
  </si>
  <si>
    <t>DG</t>
  </si>
  <si>
    <t>Surry Community College</t>
  </si>
  <si>
    <t>DH</t>
  </si>
  <si>
    <t>Tri-County Community College</t>
  </si>
  <si>
    <t>DJ</t>
  </si>
  <si>
    <t>Vance-Granville Community College</t>
  </si>
  <si>
    <t>DK</t>
  </si>
  <si>
    <t>Wake Technical Community College</t>
  </si>
  <si>
    <t>DL</t>
  </si>
  <si>
    <t>Wayne Community College</t>
  </si>
  <si>
    <t>DM</t>
  </si>
  <si>
    <t>Western Piedmont Community College</t>
  </si>
  <si>
    <t>DN</t>
  </si>
  <si>
    <t>Wilkes Community College</t>
  </si>
  <si>
    <t>DP</t>
  </si>
  <si>
    <t>Restatements</t>
  </si>
  <si>
    <t>Restatement</t>
  </si>
  <si>
    <t>Name of College</t>
  </si>
  <si>
    <t>College Number</t>
  </si>
  <si>
    <t>Enter Preparer Information:</t>
  </si>
  <si>
    <t>Enter Foundation Name(s):</t>
  </si>
  <si>
    <t>Name of Foundation</t>
  </si>
  <si>
    <t>Temporarily restricted net assets per Exhibit A</t>
  </si>
  <si>
    <t>Total net assets per Exhibit A</t>
  </si>
  <si>
    <r>
      <t xml:space="preserve">Net assets - beginning of year </t>
    </r>
    <r>
      <rPr>
        <sz val="8"/>
        <rFont val="Arial"/>
        <family val="2"/>
      </rPr>
      <t>(per prior year template )</t>
    </r>
  </si>
  <si>
    <r>
      <t xml:space="preserve">Other expenses </t>
    </r>
    <r>
      <rPr>
        <sz val="8"/>
        <rFont val="Arial"/>
        <family val="2"/>
      </rPr>
      <t>(include losses on sale of capital assets)</t>
    </r>
  </si>
  <si>
    <t>Unearned revenue</t>
  </si>
  <si>
    <t>Unrestricted property/equipment, nondepreciable</t>
  </si>
  <si>
    <t>Unrestricted property/equipment, depreciable, net</t>
  </si>
  <si>
    <t>Restricted property/equipment, nondepreciable</t>
  </si>
  <si>
    <t>Restricted property/equipment, depreciable, net</t>
  </si>
  <si>
    <t>Less: Restricted property/equipment, nondepreciable</t>
  </si>
  <si>
    <t>Less: Restricted property/equipment, depreciable, net</t>
  </si>
  <si>
    <t>breakdown of investments into restricted/other investments, long-term debt into current/noncurrent</t>
  </si>
  <si>
    <t>Restricted investments</t>
  </si>
  <si>
    <t>"Unrestricted under the FASB 117 Model").</t>
  </si>
  <si>
    <t>reduce the net asset balance of the component that includes the unspent cash.  For example, if a foundation</t>
  </si>
  <si>
    <t>was developed by the North Carolina Office of the State Controller (OSC). This template converts</t>
  </si>
  <si>
    <t>Student tuition and fees recognized by College</t>
  </si>
  <si>
    <r>
      <t xml:space="preserve">Payments to College </t>
    </r>
    <r>
      <rPr>
        <sz val="8"/>
        <rFont val="Arial"/>
        <family val="2"/>
      </rPr>
      <t>(accrual)</t>
    </r>
    <r>
      <rPr>
        <sz val="10"/>
        <rFont val="Arial"/>
        <family val="2"/>
      </rPr>
      <t xml:space="preserve"> - student tuition/fees </t>
    </r>
    <r>
      <rPr>
        <vertAlign val="superscript"/>
        <sz val="10"/>
        <rFont val="Arial"/>
        <family val="2"/>
      </rPr>
      <t>(1)</t>
    </r>
  </si>
  <si>
    <t>Property and equipment should be broken down between amounts that are included in unrestricted net</t>
  </si>
  <si>
    <t>assets and amounts that are included in temporarily restricted net assets on the foundation's balance</t>
  </si>
  <si>
    <t>sheet.  FASB 116 allows not-for-profits the option of recording gifts of capital assets as either unrestricted</t>
  </si>
  <si>
    <t>or temporarily restricted (Note: Under the temporarily restricted option, capital assets are reclassified to</t>
  </si>
  <si>
    <t>unrestricted as the asset is depreciated or over the term of the restriction, if shorter).  This breakdown is</t>
  </si>
  <si>
    <t>needed by OSC to properly calculate restricted net assets per GASB 34.</t>
  </si>
  <si>
    <t>payments to colleges (per Exhibit B) and the related revenues recognized by colleges.  OSC needs</t>
  </si>
  <si>
    <t>this breakdown for the elimination entry.</t>
  </si>
  <si>
    <t>Wilson Community College</t>
  </si>
  <si>
    <t>Restricted/endowment investments</t>
  </si>
  <si>
    <t>Select College Number from the drop down list:</t>
  </si>
  <si>
    <t>Select College Number</t>
  </si>
  <si>
    <r>
      <t xml:space="preserve">With Prior Year Balances and Computed Variances </t>
    </r>
    <r>
      <rPr>
        <b/>
        <vertAlign val="superscript"/>
        <sz val="10"/>
        <rFont val="Arial"/>
        <family val="2"/>
      </rPr>
      <t>(2)</t>
    </r>
  </si>
  <si>
    <t>Current Year</t>
  </si>
  <si>
    <t>Prior Year Balance</t>
  </si>
  <si>
    <t>Variance (CY-PY)</t>
  </si>
  <si>
    <t>% Change</t>
  </si>
  <si>
    <t>NC Colleges</t>
  </si>
  <si>
    <t>Comm College Foundations  Combining File</t>
  </si>
  <si>
    <t>CC1F</t>
  </si>
  <si>
    <t>CC2F</t>
  </si>
  <si>
    <t>CC3F</t>
  </si>
  <si>
    <t>CC4F</t>
  </si>
  <si>
    <t>CC5F</t>
  </si>
  <si>
    <t>CC6F</t>
  </si>
  <si>
    <t>CC7F</t>
  </si>
  <si>
    <t>CC8F</t>
  </si>
  <si>
    <t>CC9F</t>
  </si>
  <si>
    <t>CC10F</t>
  </si>
  <si>
    <t>CC11F</t>
  </si>
  <si>
    <t>CC12F</t>
  </si>
  <si>
    <t>CC13F</t>
  </si>
  <si>
    <t>CC14F</t>
  </si>
  <si>
    <t>CC15F</t>
  </si>
  <si>
    <t>CC16F</t>
  </si>
  <si>
    <t>CC17F</t>
  </si>
  <si>
    <t>CC18F</t>
  </si>
  <si>
    <t>CC19F</t>
  </si>
  <si>
    <t>CC20F</t>
  </si>
  <si>
    <t>CC21F</t>
  </si>
  <si>
    <t>CC22F</t>
  </si>
  <si>
    <t>CC23F</t>
  </si>
  <si>
    <t>CC24F</t>
  </si>
  <si>
    <t>CC25F</t>
  </si>
  <si>
    <t>CC26F</t>
  </si>
  <si>
    <t>CC27F</t>
  </si>
  <si>
    <t>CC28F</t>
  </si>
  <si>
    <t>CC29F</t>
  </si>
  <si>
    <t>CC30F</t>
  </si>
  <si>
    <t>CC31F</t>
  </si>
  <si>
    <t>CC32F</t>
  </si>
  <si>
    <t>CC33F</t>
  </si>
  <si>
    <t>CC34F</t>
  </si>
  <si>
    <t>CC35F</t>
  </si>
  <si>
    <t>CC36F</t>
  </si>
  <si>
    <t>CC37F</t>
  </si>
  <si>
    <t>CC38F</t>
  </si>
  <si>
    <t>CC39F</t>
  </si>
  <si>
    <t>CC40F</t>
  </si>
  <si>
    <t>CC41F</t>
  </si>
  <si>
    <t>CC42F</t>
  </si>
  <si>
    <t>CC43F</t>
  </si>
  <si>
    <t>CC44F</t>
  </si>
  <si>
    <t>CC45F</t>
  </si>
  <si>
    <t>CC46F</t>
  </si>
  <si>
    <t>CC47F</t>
  </si>
  <si>
    <t>CC48F</t>
  </si>
  <si>
    <t>CC49F</t>
  </si>
  <si>
    <t>CC50F</t>
  </si>
  <si>
    <t>CC51F</t>
  </si>
  <si>
    <t>CC52F</t>
  </si>
  <si>
    <t>CC53F</t>
  </si>
  <si>
    <t>CC54F</t>
  </si>
  <si>
    <t>CC55F</t>
  </si>
  <si>
    <t>CC56F</t>
  </si>
  <si>
    <t>CC57F</t>
  </si>
  <si>
    <t>CC58F</t>
  </si>
  <si>
    <t xml:space="preserve">Central </t>
  </si>
  <si>
    <t>College of</t>
  </si>
  <si>
    <t>Roanoke-</t>
  </si>
  <si>
    <t>Rowan-</t>
  </si>
  <si>
    <t>Vance-</t>
  </si>
  <si>
    <t>GRAND</t>
  </si>
  <si>
    <t>Alamance</t>
  </si>
  <si>
    <t>S. Piedmont</t>
  </si>
  <si>
    <t>Asheville-Bun</t>
  </si>
  <si>
    <t>Beaufort</t>
  </si>
  <si>
    <t>Bladen</t>
  </si>
  <si>
    <t>Blue Ridge</t>
  </si>
  <si>
    <t>Brunswick</t>
  </si>
  <si>
    <t>Caldwell</t>
  </si>
  <si>
    <t>Cape Fear</t>
  </si>
  <si>
    <t>Carteret</t>
  </si>
  <si>
    <t>Catawba</t>
  </si>
  <si>
    <t>Carolina</t>
  </si>
  <si>
    <t>Piedmont</t>
  </si>
  <si>
    <t>Cleveland</t>
  </si>
  <si>
    <t>Coastal</t>
  </si>
  <si>
    <t>Albemarle</t>
  </si>
  <si>
    <t>Craven</t>
  </si>
  <si>
    <t>Durham</t>
  </si>
  <si>
    <t>Edgecombe</t>
  </si>
  <si>
    <t>Fayetteville</t>
  </si>
  <si>
    <t>Forsyth</t>
  </si>
  <si>
    <t>Gaston</t>
  </si>
  <si>
    <t>Guilford</t>
  </si>
  <si>
    <t>Halifax</t>
  </si>
  <si>
    <t>Haywood</t>
  </si>
  <si>
    <t>Isothermal</t>
  </si>
  <si>
    <t>James Sprunt</t>
  </si>
  <si>
    <t>Johnston</t>
  </si>
  <si>
    <t>Lenoir</t>
  </si>
  <si>
    <t>Martin</t>
  </si>
  <si>
    <t>Mayland</t>
  </si>
  <si>
    <t>McDowell</t>
  </si>
  <si>
    <t>Mitchell</t>
  </si>
  <si>
    <t>Montgomery</t>
  </si>
  <si>
    <t>Nash</t>
  </si>
  <si>
    <t>Pamlico</t>
  </si>
  <si>
    <t>Pitt</t>
  </si>
  <si>
    <t>Randolph</t>
  </si>
  <si>
    <t>Richmond</t>
  </si>
  <si>
    <t>Chowan</t>
  </si>
  <si>
    <t>Robeson</t>
  </si>
  <si>
    <t>Rockingham</t>
  </si>
  <si>
    <t>Cabarrus</t>
  </si>
  <si>
    <t>Sampson</t>
  </si>
  <si>
    <t>Sandhills</t>
  </si>
  <si>
    <t>S. Eastern</t>
  </si>
  <si>
    <t>S. Western</t>
  </si>
  <si>
    <t>Stanly</t>
  </si>
  <si>
    <t>Surry</t>
  </si>
  <si>
    <t>Tri-County</t>
  </si>
  <si>
    <t>Granville</t>
  </si>
  <si>
    <t>Wake</t>
  </si>
  <si>
    <t>Wayne</t>
  </si>
  <si>
    <t>W. Piedmont</t>
  </si>
  <si>
    <t>Wilkes</t>
  </si>
  <si>
    <t>Wilson</t>
  </si>
  <si>
    <t>TOTAL</t>
  </si>
  <si>
    <r>
      <t xml:space="preserve">Due to the College </t>
    </r>
    <r>
      <rPr>
        <i/>
        <vertAlign val="superscript"/>
        <sz val="10"/>
        <rFont val="Arial"/>
        <family val="2"/>
      </rPr>
      <t>(1)</t>
    </r>
  </si>
  <si>
    <r>
      <t>Grants payable to the College</t>
    </r>
    <r>
      <rPr>
        <i/>
        <vertAlign val="superscript"/>
        <sz val="10"/>
        <rFont val="Arial"/>
        <family val="2"/>
      </rPr>
      <t xml:space="preserve"> (1)</t>
    </r>
  </si>
  <si>
    <t>(1) Will be used in Elimination entry</t>
  </si>
  <si>
    <t>Comm College Foundations Combining File</t>
  </si>
  <si>
    <t>Miscellaneous non op revenue</t>
  </si>
  <si>
    <t>Payments to College - student tuition/fees</t>
  </si>
  <si>
    <r>
      <t xml:space="preserve">Payments to College - noncapital </t>
    </r>
    <r>
      <rPr>
        <i/>
        <vertAlign val="superscript"/>
        <sz val="10"/>
        <rFont val="Arial"/>
        <family val="2"/>
      </rPr>
      <t>(1)</t>
    </r>
  </si>
  <si>
    <r>
      <t xml:space="preserve">Payments to College - capital </t>
    </r>
    <r>
      <rPr>
        <i/>
        <vertAlign val="superscript"/>
        <sz val="10"/>
        <rFont val="Arial"/>
        <family val="2"/>
      </rPr>
      <t>(1)</t>
    </r>
  </si>
  <si>
    <t>Please perform analytical review as needed to ensure current year amounts are reasonable compared to the prior year,</t>
  </si>
  <si>
    <t>that amounts are keyed on the correct lines, any unusual or significant variances can be explained, etc.</t>
  </si>
  <si>
    <t>OSC does not require any written explanations; the variances are shown as a tool to aid in your own analytical review</t>
  </si>
  <si>
    <t>Source - Filename: ComboCCF.xls</t>
  </si>
  <si>
    <t>these balances. To update: use copy, paste special</t>
  </si>
  <si>
    <t>these balances. To update: use copy, paste special,</t>
  </si>
  <si>
    <t>prior year for each college.</t>
  </si>
  <si>
    <r>
      <t>Property and equipment, net</t>
    </r>
    <r>
      <rPr>
        <b/>
        <vertAlign val="superscript"/>
        <sz val="10"/>
        <rFont val="Arial"/>
        <family val="2"/>
      </rPr>
      <t xml:space="preserve"> (2)</t>
    </r>
  </si>
  <si>
    <r>
      <t xml:space="preserve">Payments to College </t>
    </r>
    <r>
      <rPr>
        <b/>
        <sz val="8"/>
        <rFont val="Arial"/>
        <family val="2"/>
      </rPr>
      <t>(accrual)</t>
    </r>
    <r>
      <rPr>
        <b/>
        <sz val="10"/>
        <rFont val="Arial"/>
        <family val="2"/>
      </rPr>
      <t xml:space="preserve"> </t>
    </r>
    <r>
      <rPr>
        <b/>
        <vertAlign val="superscript"/>
        <sz val="10"/>
        <rFont val="Arial"/>
        <family val="2"/>
      </rPr>
      <t xml:space="preserve">(3) </t>
    </r>
  </si>
  <si>
    <r>
      <t xml:space="preserve">Unspent debt proceeds - notes and bonds </t>
    </r>
    <r>
      <rPr>
        <vertAlign val="superscript"/>
        <sz val="10"/>
        <rFont val="Arial"/>
        <family val="2"/>
      </rPr>
      <t>(4)</t>
    </r>
  </si>
  <si>
    <t>Net investment in capital assets</t>
  </si>
  <si>
    <r>
      <t xml:space="preserve">Automatic Calculations - GASB 63 Categories </t>
    </r>
    <r>
      <rPr>
        <u/>
        <vertAlign val="superscript"/>
        <sz val="10"/>
        <rFont val="Arial"/>
        <family val="2"/>
      </rPr>
      <t>(5)</t>
    </r>
  </si>
  <si>
    <t>Restricted, expendable net position</t>
  </si>
  <si>
    <t>Restricted, expendable net position per Exhibit D</t>
  </si>
  <si>
    <t>Unrestricted net position</t>
  </si>
  <si>
    <t>Less: Net investment in capital assets</t>
  </si>
  <si>
    <t>Less: Restricted, expendable net position</t>
  </si>
  <si>
    <t>Less: Restricted, nonexpendable net position</t>
  </si>
  <si>
    <t>Unrestricted net position per Exhibit D</t>
  </si>
  <si>
    <t>NET POSITION</t>
  </si>
  <si>
    <t>Total net position</t>
  </si>
  <si>
    <t>(Assets minus liabilities equals net position)</t>
  </si>
  <si>
    <t>Net position - beginning of year</t>
  </si>
  <si>
    <t>Net position - end of year</t>
  </si>
  <si>
    <t>(Ending net position agrees with Exhibit D)</t>
  </si>
  <si>
    <t>Increase (decrease) in net position</t>
  </si>
  <si>
    <t>Source: Prior year OSC Foundation compilation WPs.</t>
  </si>
  <si>
    <t>Do one section at a time.</t>
  </si>
  <si>
    <t>choose values,  instead of bringing in links.</t>
  </si>
  <si>
    <t>Consider material reclass entries needed in the</t>
  </si>
  <si>
    <t>For reference only</t>
  </si>
  <si>
    <t xml:space="preserve">For reference only </t>
  </si>
  <si>
    <t>Net invested in capital assets</t>
  </si>
  <si>
    <r>
      <t xml:space="preserve">Throughout the workbook, please enter all amounts in </t>
    </r>
    <r>
      <rPr>
        <b/>
        <sz val="10"/>
        <rFont val="Arial"/>
        <family val="2"/>
      </rPr>
      <t>"</t>
    </r>
    <r>
      <rPr>
        <b/>
        <u/>
        <sz val="10"/>
        <rFont val="Arial"/>
        <family val="2"/>
      </rPr>
      <t>whole dollars</t>
    </r>
    <r>
      <rPr>
        <b/>
        <sz val="10"/>
        <rFont val="Arial"/>
        <family val="2"/>
      </rPr>
      <t>"</t>
    </r>
    <r>
      <rPr>
        <sz val="10"/>
        <rFont val="Arial"/>
        <family val="2"/>
      </rPr>
      <t xml:space="preserve"> not cents.  </t>
    </r>
  </si>
  <si>
    <t xml:space="preserve">     of Year" on Exh B &amp; Exh E</t>
  </si>
  <si>
    <t>Equals "Net Assets/Position - Beginning</t>
  </si>
  <si>
    <t>year Foundation template.</t>
  </si>
  <si>
    <t xml:space="preserve">not expected to have amounts that would need to be reclassified from assets/liabilities to deferred outflows or </t>
  </si>
  <si>
    <t>deferred inflows of resources (e.g., donations/grants transmitted in advance where the only unmet eligibility requirement</t>
  </si>
  <si>
    <t>was a time requirement). If you become aware of assets/liabilities on the template that should be reclassified due to</t>
  </si>
  <si>
    <r>
      <rPr>
        <b/>
        <sz val="10"/>
        <rFont val="Arial"/>
        <family val="2"/>
      </rPr>
      <t>Note:</t>
    </r>
    <r>
      <rPr>
        <sz val="10"/>
        <rFont val="Arial"/>
        <family val="2"/>
      </rPr>
      <t xml:space="preserve"> This template does not include deferred outflows/inflows of resources (per GASB 65). Colleges typically are </t>
    </r>
  </si>
  <si>
    <t xml:space="preserve">GASB 65, please contact your OSC analyst. </t>
  </si>
  <si>
    <t>Note for OSC - Go to CC Foundations folder, ComboCCF file, highlight Net assets end of year, copy, paste special - values and transpose.</t>
  </si>
  <si>
    <t>private foundations from the FASB 117 format (as amended by FASB Update 2016-14)</t>
  </si>
  <si>
    <t>Net Assets Without Donor Restrictions</t>
  </si>
  <si>
    <t>Net Assets With Donor Restrictions</t>
  </si>
  <si>
    <t>Also, if separate sections are presented for amounts "Without Donor Restrictions" and "With Donor Restrictions",</t>
  </si>
  <si>
    <t>the amounts from each section should be added together.</t>
  </si>
  <si>
    <t>Permanently Restricted Net Assets</t>
  </si>
  <si>
    <t>Temporarily Restricted Net Assets</t>
  </si>
  <si>
    <t>June 30.  As required by GASB Codification Section 1800.156, the unspent portion of bonds and notes payable should</t>
  </si>
  <si>
    <t>within its basic financial statements (GASB Codification Section 2200.214 and 2200.768-30).</t>
  </si>
  <si>
    <t>[FYI:  A college is not required to present cash flows data for a discretely presented component unit</t>
  </si>
  <si>
    <t>Therefore, foundation cash flows data is not needed.]</t>
  </si>
  <si>
    <t>(5)</t>
  </si>
  <si>
    <r>
      <t xml:space="preserve">On Exhibit A, Net Assets (with OR without donor restrictions) must be broken out into their expendable and nonexpendable portions for GASB-compliant presentation. Restricted Net Position in GASB statements have constraints on the use of resources that are externally enforceable. Restricted net position can include restrictions from grantors and creditors, in addition to donors. Nonexpendable net position is the portion of net assets (with OR without donor restrictions) that is required to be maintained in perpetuity. That is, it must be maintained intact indefinitely. [GASB 34, para. 35, as amended by GASB 63, para. 7-8]. Permanently Restricted Net Assets rolls directly to "Restricted nonexpendable-higher education" on Exhibit D. 
</t>
    </r>
    <r>
      <rPr>
        <b/>
        <sz val="10"/>
        <rFont val="Arial"/>
        <family val="2"/>
      </rPr>
      <t>*If you have any non-donor restricted net assets, please explain them further on the 'Comments' tab of this template. Such restrictions can be related to debt issued by the Foundation or certain restricted grants.*</t>
    </r>
  </si>
  <si>
    <t>If the Foundation's separately issued Statement of Activities includes more than one column, key the amounts from the "Total" column.</t>
  </si>
  <si>
    <r>
      <t xml:space="preserve">Statement of Net Assets - FASB 117 Format </t>
    </r>
    <r>
      <rPr>
        <vertAlign val="superscript"/>
        <sz val="10"/>
        <rFont val="Arial"/>
        <family val="2"/>
      </rPr>
      <t>(1)</t>
    </r>
  </si>
  <si>
    <t>before submitting the template. The prior year balances are from the foundation template submitted to OSC.</t>
  </si>
  <si>
    <t>Per Annual Report</t>
  </si>
  <si>
    <t>year workpapers into this worksheet.  This is the source for the total beginning net position balances on Exh B &amp; Exh E for the current</t>
  </si>
  <si>
    <t>FCCS Entity</t>
  </si>
  <si>
    <t>48200G</t>
  </si>
  <si>
    <t>FCCS Agency</t>
  </si>
  <si>
    <t>*Enter FCCS equivalent Agency. Example - C0</t>
  </si>
  <si>
    <t>2127GRNT</t>
  </si>
  <si>
    <t>DueOneYear</t>
  </si>
  <si>
    <t>DueMoreOneYear</t>
  </si>
  <si>
    <t>NetinvestmentCapitalAssets</t>
  </si>
  <si>
    <t>CapProjectsReno</t>
  </si>
  <si>
    <t>NonExpendable</t>
  </si>
  <si>
    <t>Higher Ed</t>
  </si>
  <si>
    <t>Expendable</t>
  </si>
  <si>
    <t>UnRestricted</t>
  </si>
  <si>
    <t>No Function</t>
  </si>
  <si>
    <t>PymtStuTuition</t>
  </si>
  <si>
    <t>PymtNonCapital</t>
  </si>
  <si>
    <t>PymntCapital</t>
  </si>
  <si>
    <t>library.  OSC will not accept year-end packages via email.  Thank you!</t>
  </si>
  <si>
    <t>For the Year Ended June 30, 2022</t>
  </si>
  <si>
    <r>
      <t>John Krellner at John.Krellner</t>
    </r>
    <r>
      <rPr>
        <b/>
        <sz val="10"/>
        <rFont val="Arial"/>
        <family val="2"/>
      </rPr>
      <t>@osc.nc.gov.</t>
    </r>
  </si>
  <si>
    <t>Due Date:  September 12, 2022 - Earlier submission is strongly encouraged!</t>
  </si>
  <si>
    <t>Please upload the template to your entity's Sharepoint Year End ACFR 2022</t>
  </si>
  <si>
    <r>
      <t xml:space="preserve">Net Position </t>
    </r>
    <r>
      <rPr>
        <b/>
        <vertAlign val="superscript"/>
        <sz val="10"/>
        <rFont val="Arial"/>
        <family val="2"/>
      </rPr>
      <t>(5)</t>
    </r>
  </si>
  <si>
    <t>June 30, 2021</t>
  </si>
  <si>
    <t>updated 02/21/2022 -jrk</t>
  </si>
  <si>
    <t xml:space="preserve">  </t>
  </si>
  <si>
    <t>Updated for 6/30/21 totals on 2/21/22 - jrk</t>
  </si>
  <si>
    <t>Foundation 6/30/21</t>
  </si>
  <si>
    <t>updated 2/21/2022-jrk</t>
  </si>
  <si>
    <t>Davidson-Davie Community College</t>
  </si>
  <si>
    <t>Davie</t>
  </si>
  <si>
    <t>Davidson-</t>
  </si>
  <si>
    <t>File in: K\SASD\21CAFR\Statements\Component\Foundations\CCFoundations\ComboCCF-FY2021</t>
  </si>
  <si>
    <t>Lease receivable, net</t>
  </si>
  <si>
    <t>Leases payable</t>
  </si>
  <si>
    <t>Leases receivable, net</t>
  </si>
  <si>
    <t>Less: Leases payable</t>
  </si>
  <si>
    <t>Lease interest revenue</t>
  </si>
  <si>
    <t>For the State Fiscal Year Ended June 30, 2022</t>
  </si>
  <si>
    <t>State Fiscal Year June 30, 2022</t>
  </si>
  <si>
    <t xml:space="preserve"> to the State ACFR format (i.e., GASB 34).</t>
  </si>
  <si>
    <r>
      <t xml:space="preserve">Analysis - ACFR Format </t>
    </r>
    <r>
      <rPr>
        <b/>
        <u/>
        <vertAlign val="superscript"/>
        <sz val="10"/>
        <rFont val="Arial"/>
        <family val="2"/>
      </rPr>
      <t>(1)</t>
    </r>
  </si>
  <si>
    <t>Elimination Data - ACFR Level</t>
  </si>
  <si>
    <t>The "Analysis - ACFR Format" section provides additional details that are necessary to convert the</t>
  </si>
  <si>
    <t>In the State ACFR, colleges and component unit foundations will be presented in a single column.</t>
  </si>
  <si>
    <t xml:space="preserve">Therefore, to avoid overstating revenues, OSC will make an ACFR level entry to eliminate foundation </t>
  </si>
  <si>
    <t>ACFR Adjustments</t>
  </si>
  <si>
    <r>
      <t>OSC will make an</t>
    </r>
    <r>
      <rPr>
        <sz val="10"/>
        <color rgb="FFFF0000"/>
        <rFont val="Arial"/>
        <family val="2"/>
      </rPr>
      <t xml:space="preserve"> </t>
    </r>
    <r>
      <rPr>
        <sz val="10"/>
        <rFont val="Arial"/>
        <family val="2"/>
      </rPr>
      <t>entry for the State's ACFR to eliminate the "grossing-up" of assets and liabilities between</t>
    </r>
  </si>
  <si>
    <t>Statement of Net Position - ACFR Format</t>
  </si>
  <si>
    <t>Statement of Activities - ACFR Format</t>
  </si>
  <si>
    <t>OSC will make an entry for the State's ACFR to eliminate the "grossing-up" of revenues and expenses between</t>
  </si>
  <si>
    <t>Each year when the template is updated for the current year ACFR, the OSC team enters  the ending net position balances per the prior</t>
  </si>
  <si>
    <t>Each year OSC ACFR team will update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</si>
</sst>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2" formatCode="_(&quot;$&quot;* #,##0_);_(&quot;$&quot;* \(#,##0\);_(&quot;$&quot;* &quot;-&quot;_);_(@_)"/>
    <numFmt numFmtId="41" formatCode="_(* #,##0_);_(* \(#,##0\);_(* &quot;-&quot;_);_(@_)"/>
    <numFmt numFmtId="43" formatCode="_(* #,##0.00_);_(* \(#,##0.00\);_(* &quot;-&quot;??_);_(@_)"/>
    <numFmt numFmtId="164" formatCode="mm/dd/yy"/>
    <numFmt numFmtId="165" formatCode="#,##0.00_);\(#,##0.00\);* \ \-\ \ \ \ \ "/>
    <numFmt numFmtId="166" formatCode="* #,###\ ;* \(#,###\);* \-\ \ \ \ \ \ "/>
    <numFmt numFmtId="167" formatCode="&quot;$&quot;* #,###\ ;&quot;$&quot;* \(#,###\);&quot;$&quot;* \-\ \ \ \ \ \ "/>
    <numFmt numFmtId="168" formatCode="* #,###\ ;* \(#,###\);\ \ @*."/>
    <numFmt numFmtId="169" formatCode="* #,###\ ;* \(#,###\);@*."/>
    <numFmt numFmtId="170" formatCode="mmmm\ d\,\ yyyy"/>
    <numFmt numFmtId="171" formatCode="0.00%\ ;\(0.00\)%"/>
    <numFmt numFmtId="172" formatCode="#,##0.00_);\(#,##0.00\);\—\ \ \ \ \ \ "/>
    <numFmt numFmtId="173" formatCode="#,##0_);\(#,##0\);* \ \-\ \ \ \ \ "/>
    <numFmt numFmtId="174" formatCode="_(* #,##0_);_(* \(#,##0\);_(* &quot;-&quot;??_);_(@_)"/>
  </numFmts>
  <fonts count="51" x14ac:knownFonts="1">
    <font>
      <sz val="10"/>
      <name val="Arial"/>
    </font>
    <font>
      <sz val="10"/>
      <name val="Arial"/>
      <family val="2"/>
    </font>
    <font>
      <b/>
      <sz val="10"/>
      <name val="Arial"/>
      <family val="2"/>
    </font>
    <font>
      <sz val="12"/>
      <name val="Arial"/>
      <family val="2"/>
    </font>
    <font>
      <sz val="10"/>
      <name val="Arial"/>
      <family val="2"/>
    </font>
    <font>
      <u/>
      <sz val="10"/>
      <name val="Arial"/>
      <family val="2"/>
    </font>
    <font>
      <i/>
      <sz val="10"/>
      <name val="Arial"/>
      <family val="2"/>
    </font>
    <font>
      <b/>
      <vertAlign val="superscript"/>
      <sz val="10"/>
      <name val="Arial"/>
      <family val="2"/>
    </font>
    <font>
      <u/>
      <vertAlign val="superscript"/>
      <sz val="10"/>
      <name val="Arial"/>
      <family val="2"/>
    </font>
    <font>
      <sz val="8"/>
      <name val="Arial"/>
      <family val="2"/>
    </font>
    <font>
      <b/>
      <sz val="10"/>
      <color indexed="12"/>
      <name val="Arial"/>
      <family val="2"/>
    </font>
    <font>
      <vertAlign val="superscript"/>
      <sz val="10"/>
      <name val="Arial"/>
      <family val="2"/>
    </font>
    <font>
      <b/>
      <sz val="12"/>
      <name val="Arial"/>
      <family val="2"/>
    </font>
    <font>
      <i/>
      <sz val="10"/>
      <color indexed="12"/>
      <name val="Arial"/>
      <family val="2"/>
    </font>
    <font>
      <b/>
      <u/>
      <sz val="10"/>
      <name val="Arial"/>
      <family val="2"/>
    </font>
    <font>
      <b/>
      <sz val="11"/>
      <name val="Arial"/>
      <family val="2"/>
    </font>
    <font>
      <b/>
      <sz val="9"/>
      <color indexed="12"/>
      <name val="Arial"/>
      <family val="2"/>
    </font>
    <font>
      <sz val="9"/>
      <name val="Arial"/>
      <family val="2"/>
    </font>
    <font>
      <b/>
      <u/>
      <vertAlign val="superscript"/>
      <sz val="10"/>
      <name val="Arial"/>
      <family val="2"/>
    </font>
    <font>
      <b/>
      <sz val="8"/>
      <name val="Arial"/>
      <family val="2"/>
    </font>
    <font>
      <sz val="8"/>
      <name val="Arial"/>
      <family val="2"/>
    </font>
    <font>
      <b/>
      <sz val="8"/>
      <name val="Arial"/>
      <family val="2"/>
    </font>
    <font>
      <vertAlign val="superscript"/>
      <sz val="8"/>
      <name val="Arial"/>
      <family val="2"/>
    </font>
    <font>
      <i/>
      <sz val="8"/>
      <name val="Arial"/>
      <family val="2"/>
    </font>
    <font>
      <b/>
      <sz val="10"/>
      <color indexed="10"/>
      <name val="Arial"/>
      <family val="2"/>
    </font>
    <font>
      <sz val="10"/>
      <color indexed="12"/>
      <name val="Arial"/>
      <family val="2"/>
    </font>
    <font>
      <sz val="10"/>
      <color indexed="12"/>
      <name val="Arial"/>
      <family val="2"/>
    </font>
    <font>
      <i/>
      <sz val="10"/>
      <name val="Arial"/>
      <family val="2"/>
    </font>
    <font>
      <sz val="12"/>
      <name val="Book Antiqua"/>
      <family val="1"/>
    </font>
    <font>
      <b/>
      <sz val="12"/>
      <name val="Book Antiqua"/>
      <family val="1"/>
    </font>
    <font>
      <sz val="10"/>
      <name val="Book Antiqua"/>
      <family val="1"/>
    </font>
    <font>
      <sz val="10"/>
      <name val="Arial Narrow"/>
      <family val="2"/>
    </font>
    <font>
      <b/>
      <sz val="8"/>
      <color indexed="12"/>
      <name val="Arial"/>
      <family val="2"/>
    </font>
    <font>
      <sz val="8"/>
      <name val="Arial Narrow"/>
      <family val="2"/>
    </font>
    <font>
      <b/>
      <sz val="8"/>
      <name val="Arial Narrow"/>
      <family val="2"/>
    </font>
    <font>
      <i/>
      <sz val="8"/>
      <name val="Arial Narrow"/>
      <family val="2"/>
    </font>
    <font>
      <i/>
      <vertAlign val="superscript"/>
      <sz val="10"/>
      <name val="Arial"/>
      <family val="2"/>
    </font>
    <font>
      <sz val="8"/>
      <name val="Arial"/>
      <family val="2"/>
    </font>
    <font>
      <sz val="8"/>
      <name val="Arial"/>
      <family val="2"/>
    </font>
    <font>
      <sz val="8"/>
      <name val="Arial"/>
      <family val="2"/>
    </font>
    <font>
      <sz val="8"/>
      <color rgb="FF000080"/>
      <name val="Arial Narrow"/>
      <family val="2"/>
    </font>
    <font>
      <b/>
      <sz val="10"/>
      <color rgb="FF7030A0"/>
      <name val="Arial"/>
      <family val="2"/>
    </font>
    <font>
      <sz val="10"/>
      <color rgb="FF7030A0"/>
      <name val="Arial"/>
      <family val="2"/>
    </font>
    <font>
      <sz val="6"/>
      <name val="Calibri"/>
      <family val="2"/>
      <scheme val="minor"/>
    </font>
    <font>
      <b/>
      <sz val="10"/>
      <color rgb="FFFF0000"/>
      <name val="Arial"/>
      <family val="2"/>
    </font>
    <font>
      <sz val="10"/>
      <color rgb="FFFF0000"/>
      <name val="Arial"/>
      <family val="2"/>
    </font>
    <font>
      <b/>
      <sz val="9"/>
      <color rgb="FFFF0000"/>
      <name val="Arial"/>
      <family val="2"/>
    </font>
    <font>
      <sz val="8"/>
      <name val="Arial"/>
      <family val="2"/>
    </font>
    <font>
      <sz val="10"/>
      <color rgb="FF0066FF"/>
      <name val="Arial"/>
      <family val="2"/>
    </font>
    <font>
      <sz val="11"/>
      <name val="Calibri"/>
      <family val="2"/>
    </font>
    <font>
      <b/>
      <sz val="10"/>
      <color rgb="FF0066FF"/>
      <name val="Arial"/>
      <family val="2"/>
    </font>
  </fonts>
  <fills count="11">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rgb="FF92D050"/>
        <bgColor indexed="64"/>
      </patternFill>
    </fill>
  </fills>
  <borders count="9">
    <border>
      <left/>
      <right/>
      <top/>
      <bottom/>
      <diagonal/>
    </border>
    <border>
      <left/>
      <right/>
      <top/>
      <bottom style="thin">
        <color indexed="64"/>
      </bottom>
      <diagonal/>
    </border>
    <border>
      <left/>
      <right/>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2">
    <xf numFmtId="0" fontId="0" fillId="0" borderId="0"/>
    <xf numFmtId="43" fontId="1" fillId="0" borderId="0" applyFont="0" applyFill="0" applyBorder="0" applyAlignment="0" applyProtection="0"/>
    <xf numFmtId="0" fontId="27" fillId="0" borderId="1">
      <alignment horizontal="right"/>
      <protection locked="0"/>
    </xf>
    <xf numFmtId="0" fontId="28" fillId="0" borderId="2" applyBorder="0">
      <protection locked="0"/>
    </xf>
    <xf numFmtId="0" fontId="29" fillId="0" borderId="0">
      <protection locked="0"/>
    </xf>
    <xf numFmtId="15" fontId="30" fillId="0" borderId="1" applyNumberFormat="0" applyBorder="0">
      <protection locked="0"/>
    </xf>
    <xf numFmtId="166" fontId="37" fillId="0" borderId="0">
      <protection locked="0"/>
    </xf>
    <xf numFmtId="166" fontId="9" fillId="0" borderId="0">
      <protection locked="0"/>
    </xf>
    <xf numFmtId="166" fontId="38" fillId="0" borderId="0">
      <protection locked="0"/>
    </xf>
    <xf numFmtId="166" fontId="39" fillId="0" borderId="0">
      <protection locked="0"/>
    </xf>
    <xf numFmtId="166" fontId="20" fillId="0" borderId="0">
      <protection locked="0"/>
    </xf>
    <xf numFmtId="167" fontId="20" fillId="0" borderId="0">
      <protection locked="0"/>
    </xf>
    <xf numFmtId="166" fontId="20" fillId="0" borderId="0">
      <protection locked="0"/>
    </xf>
    <xf numFmtId="167" fontId="20" fillId="0" borderId="3">
      <protection locked="0"/>
    </xf>
    <xf numFmtId="166" fontId="20" fillId="0" borderId="4">
      <protection locked="0"/>
    </xf>
    <xf numFmtId="165" fontId="20" fillId="0" borderId="0"/>
    <xf numFmtId="165" fontId="9" fillId="0" borderId="0"/>
    <xf numFmtId="165" fontId="20" fillId="0" borderId="3"/>
    <xf numFmtId="165" fontId="9" fillId="0" borderId="3"/>
    <xf numFmtId="165" fontId="20" fillId="0" borderId="4"/>
    <xf numFmtId="165" fontId="9" fillId="0" borderId="4"/>
    <xf numFmtId="166" fontId="47" fillId="0" borderId="0">
      <protection locked="0"/>
    </xf>
  </cellStyleXfs>
  <cellXfs count="238">
    <xf numFmtId="0" fontId="0" fillId="0" borderId="0" xfId="0"/>
    <xf numFmtId="0" fontId="2" fillId="0" borderId="0" xfId="0" applyFont="1"/>
    <xf numFmtId="0" fontId="0" fillId="0" borderId="0" xfId="0" applyAlignment="1">
      <alignment horizontal="left" indent="2"/>
    </xf>
    <xf numFmtId="0" fontId="0" fillId="0" borderId="0" xfId="0" applyAlignment="1">
      <alignment horizontal="left" indent="1"/>
    </xf>
    <xf numFmtId="0" fontId="0" fillId="0" borderId="1" xfId="0" applyBorder="1" applyAlignment="1">
      <alignment horizontal="center"/>
    </xf>
    <xf numFmtId="0" fontId="3" fillId="0" borderId="0" xfId="0" applyFont="1"/>
    <xf numFmtId="41" fontId="0" fillId="0" borderId="0" xfId="1" applyNumberFormat="1" applyFont="1"/>
    <xf numFmtId="41" fontId="0" fillId="0" borderId="1" xfId="1" applyNumberFormat="1" applyFont="1" applyBorder="1"/>
    <xf numFmtId="41" fontId="0" fillId="0" borderId="4" xfId="1" applyNumberFormat="1" applyFont="1" applyBorder="1"/>
    <xf numFmtId="42" fontId="0" fillId="0" borderId="0" xfId="1" applyNumberFormat="1" applyFont="1"/>
    <xf numFmtId="41" fontId="0" fillId="0" borderId="1" xfId="0" applyNumberFormat="1" applyBorder="1"/>
    <xf numFmtId="42" fontId="0" fillId="0" borderId="3" xfId="0" applyNumberFormat="1" applyBorder="1"/>
    <xf numFmtId="41" fontId="0" fillId="0" borderId="0" xfId="0" applyNumberFormat="1"/>
    <xf numFmtId="0" fontId="4" fillId="0" borderId="0" xfId="0" applyFont="1"/>
    <xf numFmtId="0" fontId="4" fillId="0" borderId="0" xfId="0" applyFont="1" applyAlignment="1">
      <alignment horizontal="left" indent="1"/>
    </xf>
    <xf numFmtId="0" fontId="0" fillId="2" borderId="0" xfId="0" applyFill="1"/>
    <xf numFmtId="0" fontId="2" fillId="2" borderId="0" xfId="0" applyFont="1" applyFill="1" applyAlignment="1">
      <alignment horizontal="left"/>
    </xf>
    <xf numFmtId="0" fontId="0" fillId="2" borderId="0" xfId="0" applyFill="1" applyAlignment="1">
      <alignment horizontal="left" indent="1"/>
    </xf>
    <xf numFmtId="0" fontId="0" fillId="2" borderId="0" xfId="0" applyFill="1" applyAlignment="1">
      <alignment horizontal="left" indent="2"/>
    </xf>
    <xf numFmtId="41" fontId="0" fillId="2" borderId="0" xfId="0" applyNumberFormat="1" applyFill="1"/>
    <xf numFmtId="41" fontId="0" fillId="2" borderId="1" xfId="0" applyNumberFormat="1" applyFill="1" applyBorder="1"/>
    <xf numFmtId="41" fontId="0" fillId="0" borderId="4" xfId="0" applyNumberFormat="1" applyBorder="1"/>
    <xf numFmtId="0" fontId="2" fillId="2" borderId="0" xfId="0" applyFont="1" applyFill="1"/>
    <xf numFmtId="0" fontId="6" fillId="0" borderId="0" xfId="0" applyFont="1"/>
    <xf numFmtId="0" fontId="0" fillId="0" borderId="0" xfId="0" applyAlignment="1">
      <alignment horizontal="left" indent="3"/>
    </xf>
    <xf numFmtId="0" fontId="5" fillId="0" borderId="0" xfId="0" applyFont="1"/>
    <xf numFmtId="0" fontId="0" fillId="0" borderId="0" xfId="0" applyAlignment="1">
      <alignment horizontal="left"/>
    </xf>
    <xf numFmtId="0" fontId="0" fillId="0" borderId="0" xfId="0" applyAlignment="1">
      <alignment horizontal="center"/>
    </xf>
    <xf numFmtId="0" fontId="4" fillId="0" borderId="0" xfId="0" applyFont="1" applyAlignment="1">
      <alignment horizontal="center"/>
    </xf>
    <xf numFmtId="42" fontId="0" fillId="0" borderId="0" xfId="0" applyNumberFormat="1"/>
    <xf numFmtId="0" fontId="5" fillId="2" borderId="0" xfId="0" applyFont="1" applyFill="1" applyAlignment="1">
      <alignment horizontal="left"/>
    </xf>
    <xf numFmtId="42" fontId="0" fillId="2" borderId="0" xfId="0" applyNumberFormat="1" applyFill="1"/>
    <xf numFmtId="0" fontId="4" fillId="0" borderId="0" xfId="0" quotePrefix="1" applyFont="1"/>
    <xf numFmtId="0" fontId="2" fillId="0" borderId="0" xfId="0" applyFont="1" applyAlignment="1">
      <alignment horizontal="right"/>
    </xf>
    <xf numFmtId="0" fontId="9" fillId="0" borderId="0" xfId="0" applyFont="1"/>
    <xf numFmtId="0" fontId="9" fillId="0" borderId="0" xfId="0" applyFont="1" applyAlignment="1">
      <alignment horizontal="center"/>
    </xf>
    <xf numFmtId="0" fontId="9" fillId="0" borderId="0" xfId="0" quotePrefix="1" applyFont="1" applyAlignment="1">
      <alignment horizontal="center"/>
    </xf>
    <xf numFmtId="0" fontId="10" fillId="0" borderId="0" xfId="0" applyFont="1" applyAlignment="1">
      <alignment horizontal="center"/>
    </xf>
    <xf numFmtId="41" fontId="0" fillId="0" borderId="4" xfId="0" applyNumberFormat="1" applyBorder="1" applyAlignment="1">
      <alignment horizontal="center"/>
    </xf>
    <xf numFmtId="0" fontId="0" fillId="0" borderId="0" xfId="0" quotePrefix="1" applyAlignment="1">
      <alignment horizontal="center"/>
    </xf>
    <xf numFmtId="0" fontId="12" fillId="0" borderId="0" xfId="0" applyFont="1" applyAlignment="1">
      <alignment horizontal="center"/>
    </xf>
    <xf numFmtId="0" fontId="14" fillId="0" borderId="0" xfId="0" applyFont="1" applyAlignment="1">
      <alignment horizontal="center"/>
    </xf>
    <xf numFmtId="15" fontId="12" fillId="0" borderId="0" xfId="0" quotePrefix="1" applyNumberFormat="1" applyFont="1" applyAlignment="1">
      <alignment horizontal="center"/>
    </xf>
    <xf numFmtId="15" fontId="2" fillId="0" borderId="0" xfId="0" quotePrefix="1" applyNumberFormat="1" applyFont="1" applyAlignment="1">
      <alignment horizontal="center"/>
    </xf>
    <xf numFmtId="0" fontId="9" fillId="0" borderId="1" xfId="0" applyFont="1" applyBorder="1" applyAlignment="1">
      <alignment horizontal="center"/>
    </xf>
    <xf numFmtId="15" fontId="3" fillId="0" borderId="0" xfId="0" quotePrefix="1" applyNumberFormat="1" applyFont="1" applyAlignment="1">
      <alignment horizontal="center"/>
    </xf>
    <xf numFmtId="0" fontId="16" fillId="0" borderId="0" xfId="0" applyFont="1" applyAlignment="1">
      <alignment horizontal="center"/>
    </xf>
    <xf numFmtId="0" fontId="17" fillId="0" borderId="0" xfId="0" applyFont="1"/>
    <xf numFmtId="0" fontId="17" fillId="0" borderId="0" xfId="0" applyFont="1" applyAlignment="1">
      <alignment horizontal="center"/>
    </xf>
    <xf numFmtId="0" fontId="2" fillId="0" borderId="0" xfId="0" applyFont="1" applyAlignment="1">
      <alignment horizontal="center"/>
    </xf>
    <xf numFmtId="0" fontId="0" fillId="0" borderId="0" xfId="0" quotePrefix="1"/>
    <xf numFmtId="0" fontId="0" fillId="3" borderId="0" xfId="0" quotePrefix="1" applyFill="1" applyAlignment="1" applyProtection="1">
      <alignment horizontal="left"/>
      <protection locked="0"/>
    </xf>
    <xf numFmtId="42" fontId="0" fillId="0" borderId="0" xfId="1" applyNumberFormat="1" applyFont="1" applyProtection="1">
      <protection locked="0"/>
    </xf>
    <xf numFmtId="41" fontId="0" fillId="0" borderId="0" xfId="1" applyNumberFormat="1" applyFont="1" applyProtection="1">
      <protection locked="0"/>
    </xf>
    <xf numFmtId="41" fontId="0" fillId="0" borderId="1" xfId="1" applyNumberFormat="1" applyFont="1" applyBorder="1" applyProtection="1">
      <protection locked="0"/>
    </xf>
    <xf numFmtId="41" fontId="0" fillId="0" borderId="0" xfId="0" applyNumberFormat="1" applyProtection="1">
      <protection locked="0"/>
    </xf>
    <xf numFmtId="41" fontId="0" fillId="0" borderId="1" xfId="0" applyNumberFormat="1" applyBorder="1" applyProtection="1">
      <protection locked="0"/>
    </xf>
    <xf numFmtId="0" fontId="0" fillId="0" borderId="0" xfId="0" applyProtection="1">
      <protection locked="0"/>
    </xf>
    <xf numFmtId="164" fontId="0" fillId="0" borderId="1" xfId="0" applyNumberFormat="1" applyBorder="1" applyAlignment="1" applyProtection="1">
      <alignment horizontal="center"/>
      <protection locked="0"/>
    </xf>
    <xf numFmtId="0" fontId="4" fillId="0" borderId="0" xfId="0" applyFont="1" applyAlignment="1">
      <alignment horizontal="left" indent="2"/>
    </xf>
    <xf numFmtId="0" fontId="15" fillId="0" borderId="0" xfId="0" applyFont="1" applyAlignment="1">
      <alignment horizontal="center"/>
    </xf>
    <xf numFmtId="0" fontId="0" fillId="3" borderId="0" xfId="0" applyFill="1" applyAlignment="1" applyProtection="1">
      <alignment horizontal="left"/>
      <protection locked="0"/>
    </xf>
    <xf numFmtId="0" fontId="4" fillId="0" borderId="0" xfId="0" applyFont="1" applyAlignment="1">
      <alignment horizontal="left"/>
    </xf>
    <xf numFmtId="0" fontId="2" fillId="3" borderId="0" xfId="0" applyFont="1" applyFill="1" applyAlignment="1">
      <alignment horizontal="left"/>
    </xf>
    <xf numFmtId="0" fontId="20" fillId="0" borderId="0" xfId="0" applyFont="1"/>
    <xf numFmtId="0" fontId="21" fillId="0" borderId="0" xfId="0" applyFont="1"/>
    <xf numFmtId="0" fontId="20" fillId="0" borderId="0" xfId="0" applyFont="1" applyAlignment="1">
      <alignment horizontal="center"/>
    </xf>
    <xf numFmtId="0" fontId="20" fillId="0" borderId="0" xfId="0" quotePrefix="1" applyFont="1" applyAlignment="1">
      <alignment horizontal="center"/>
    </xf>
    <xf numFmtId="0" fontId="20" fillId="0" borderId="0" xfId="0" applyFont="1" applyAlignment="1">
      <alignment horizontal="left" indent="2"/>
    </xf>
    <xf numFmtId="0" fontId="23" fillId="0" borderId="0" xfId="0" applyFont="1"/>
    <xf numFmtId="0" fontId="2" fillId="0" borderId="0" xfId="0" applyFont="1" applyAlignment="1">
      <alignment horizontal="left"/>
    </xf>
    <xf numFmtId="41" fontId="0" fillId="2" borderId="0" xfId="0" applyNumberFormat="1" applyFill="1" applyAlignment="1">
      <alignment horizontal="right"/>
    </xf>
    <xf numFmtId="0" fontId="0" fillId="2" borderId="0" xfId="0" applyFill="1" applyAlignment="1">
      <alignment horizontal="right"/>
    </xf>
    <xf numFmtId="41" fontId="0" fillId="2" borderId="4" xfId="0" applyNumberFormat="1" applyFill="1" applyBorder="1"/>
    <xf numFmtId="41" fontId="25" fillId="4" borderId="0" xfId="1" applyNumberFormat="1" applyFont="1" applyFill="1"/>
    <xf numFmtId="0" fontId="26" fillId="0" borderId="0" xfId="0" applyFont="1" applyAlignment="1">
      <alignment horizontal="left"/>
    </xf>
    <xf numFmtId="166" fontId="20" fillId="0" borderId="0" xfId="10" applyProtection="1"/>
    <xf numFmtId="170" fontId="2" fillId="0" borderId="0" xfId="10" applyNumberFormat="1" applyFont="1" applyAlignment="1" applyProtection="1">
      <alignment horizontal="center"/>
    </xf>
    <xf numFmtId="166" fontId="2" fillId="0" borderId="0" xfId="10" applyFont="1" applyAlignment="1" applyProtection="1">
      <alignment horizontal="center"/>
    </xf>
    <xf numFmtId="166" fontId="31" fillId="0" borderId="0" xfId="10" applyFont="1" applyProtection="1"/>
    <xf numFmtId="4" fontId="2" fillId="0" borderId="0" xfId="10" applyNumberFormat="1" applyFont="1" applyAlignment="1" applyProtection="1">
      <alignment horizontal="center"/>
    </xf>
    <xf numFmtId="166" fontId="2" fillId="0" borderId="1" xfId="10" applyFont="1" applyBorder="1" applyAlignment="1" applyProtection="1">
      <alignment horizontal="center"/>
    </xf>
    <xf numFmtId="4" fontId="2" fillId="0" borderId="1" xfId="10" applyNumberFormat="1" applyFont="1" applyBorder="1" applyAlignment="1" applyProtection="1">
      <alignment horizontal="center"/>
    </xf>
    <xf numFmtId="3" fontId="20" fillId="0" borderId="0" xfId="10" applyNumberFormat="1" applyProtection="1"/>
    <xf numFmtId="4" fontId="20" fillId="0" borderId="0" xfId="10" applyNumberFormat="1" applyProtection="1"/>
    <xf numFmtId="42" fontId="20" fillId="0" borderId="0" xfId="1" applyNumberFormat="1" applyFont="1" applyProtection="1">
      <protection locked="0"/>
    </xf>
    <xf numFmtId="42" fontId="20" fillId="0" borderId="0" xfId="1" applyNumberFormat="1" applyFont="1"/>
    <xf numFmtId="41" fontId="20" fillId="0" borderId="0" xfId="1" applyNumberFormat="1" applyFont="1" applyProtection="1">
      <protection locked="0"/>
    </xf>
    <xf numFmtId="41" fontId="20" fillId="0" borderId="0" xfId="1" applyNumberFormat="1" applyFont="1"/>
    <xf numFmtId="41" fontId="20" fillId="0" borderId="1" xfId="1" applyNumberFormat="1" applyFont="1" applyBorder="1" applyProtection="1">
      <protection locked="0"/>
    </xf>
    <xf numFmtId="41" fontId="20" fillId="0" borderId="1" xfId="1" applyNumberFormat="1" applyFont="1" applyBorder="1"/>
    <xf numFmtId="41" fontId="20" fillId="0" borderId="4" xfId="1" applyNumberFormat="1" applyFont="1" applyBorder="1"/>
    <xf numFmtId="42" fontId="20" fillId="0" borderId="3" xfId="1" applyNumberFormat="1" applyFont="1" applyBorder="1"/>
    <xf numFmtId="0" fontId="32" fillId="0" borderId="0" xfId="0" applyFont="1" applyAlignment="1">
      <alignment horizontal="center"/>
    </xf>
    <xf numFmtId="3" fontId="1" fillId="0" borderId="3" xfId="10" applyNumberFormat="1" applyFont="1" applyBorder="1" applyProtection="1"/>
    <xf numFmtId="3" fontId="1" fillId="0" borderId="0" xfId="10" applyNumberFormat="1" applyFont="1" applyProtection="1"/>
    <xf numFmtId="166" fontId="9" fillId="0" borderId="0" xfId="10" applyFont="1" applyProtection="1"/>
    <xf numFmtId="4" fontId="9" fillId="0" borderId="0" xfId="10" applyNumberFormat="1" applyFont="1" applyProtection="1"/>
    <xf numFmtId="0" fontId="2" fillId="0" borderId="0" xfId="0" quotePrefix="1" applyFont="1"/>
    <xf numFmtId="0" fontId="4" fillId="0" borderId="1" xfId="0" applyFont="1" applyBorder="1"/>
    <xf numFmtId="1" fontId="33" fillId="0" borderId="0" xfId="0" applyNumberFormat="1" applyFont="1" applyAlignment="1">
      <alignment horizontal="center"/>
    </xf>
    <xf numFmtId="166" fontId="33" fillId="0" borderId="0" xfId="0" applyNumberFormat="1" applyFont="1"/>
    <xf numFmtId="166" fontId="2" fillId="0" borderId="0" xfId="0" applyNumberFormat="1" applyFont="1" applyAlignment="1">
      <alignment horizontal="center"/>
    </xf>
    <xf numFmtId="166" fontId="34" fillId="0" borderId="0" xfId="0" applyNumberFormat="1" applyFont="1" applyAlignment="1">
      <alignment horizontal="center"/>
    </xf>
    <xf numFmtId="165" fontId="33" fillId="0" borderId="0" xfId="0" applyNumberFormat="1" applyFont="1"/>
    <xf numFmtId="166" fontId="2" fillId="5" borderId="0" xfId="0" applyNumberFormat="1" applyFont="1" applyFill="1" applyAlignment="1">
      <alignment horizontal="center"/>
    </xf>
    <xf numFmtId="165" fontId="34" fillId="0" borderId="0" xfId="0" applyNumberFormat="1" applyFont="1" applyAlignment="1">
      <alignment horizontal="center"/>
    </xf>
    <xf numFmtId="165" fontId="34" fillId="0" borderId="0" xfId="15" applyFont="1" applyAlignment="1">
      <alignment horizontal="center"/>
    </xf>
    <xf numFmtId="170" fontId="24" fillId="0" borderId="0" xfId="0" applyNumberFormat="1" applyFont="1" applyAlignment="1">
      <alignment horizontal="center"/>
    </xf>
    <xf numFmtId="165" fontId="24" fillId="0" borderId="0" xfId="15" applyFont="1" applyAlignment="1">
      <alignment horizontal="center"/>
    </xf>
    <xf numFmtId="166" fontId="34" fillId="0" borderId="1" xfId="0" applyNumberFormat="1" applyFont="1" applyBorder="1" applyAlignment="1">
      <alignment horizontal="center"/>
    </xf>
    <xf numFmtId="165" fontId="34" fillId="0" borderId="1" xfId="0" applyNumberFormat="1" applyFont="1" applyBorder="1" applyAlignment="1">
      <alignment horizontal="center"/>
    </xf>
    <xf numFmtId="169" fontId="33" fillId="0" borderId="0" xfId="0" applyNumberFormat="1" applyFont="1"/>
    <xf numFmtId="165" fontId="33" fillId="0" borderId="0" xfId="15" applyFont="1"/>
    <xf numFmtId="169" fontId="33" fillId="0" borderId="0" xfId="0" applyNumberFormat="1" applyFont="1" applyAlignment="1">
      <alignment horizontal="left"/>
    </xf>
    <xf numFmtId="166" fontId="33" fillId="0" borderId="0" xfId="0" applyNumberFormat="1" applyFont="1" applyAlignment="1">
      <alignment horizontal="left"/>
    </xf>
    <xf numFmtId="168" fontId="33" fillId="0" borderId="0" xfId="0" applyNumberFormat="1" applyFont="1"/>
    <xf numFmtId="165" fontId="33" fillId="0" borderId="1" xfId="15" applyFont="1" applyBorder="1"/>
    <xf numFmtId="166" fontId="33" fillId="0" borderId="4" xfId="0" applyNumberFormat="1" applyFont="1" applyBorder="1" applyAlignment="1">
      <alignment horizontal="center"/>
    </xf>
    <xf numFmtId="168" fontId="35" fillId="5" borderId="0" xfId="0" applyNumberFormat="1" applyFont="1" applyFill="1" applyAlignment="1">
      <alignment horizontal="left"/>
    </xf>
    <xf numFmtId="165" fontId="35" fillId="5" borderId="0" xfId="15" applyFont="1" applyFill="1"/>
    <xf numFmtId="168" fontId="33" fillId="0" borderId="0" xfId="0" applyNumberFormat="1" applyFont="1" applyAlignment="1">
      <alignment horizontal="left"/>
    </xf>
    <xf numFmtId="165" fontId="33" fillId="0" borderId="0" xfId="17" applyFont="1" applyBorder="1"/>
    <xf numFmtId="165" fontId="33" fillId="0" borderId="4" xfId="15" applyFont="1" applyBorder="1"/>
    <xf numFmtId="166" fontId="34" fillId="0" borderId="0" xfId="0" applyNumberFormat="1" applyFont="1"/>
    <xf numFmtId="165" fontId="33" fillId="0" borderId="0" xfId="15" applyFont="1" applyAlignment="1">
      <alignment horizontal="center"/>
    </xf>
    <xf numFmtId="165" fontId="34" fillId="0" borderId="0" xfId="17" applyFont="1" applyBorder="1" applyAlignment="1">
      <alignment horizontal="center"/>
    </xf>
    <xf numFmtId="170" fontId="2" fillId="0" borderId="0" xfId="0" quotePrefix="1" applyNumberFormat="1" applyFont="1" applyAlignment="1">
      <alignment horizontal="center"/>
    </xf>
    <xf numFmtId="172" fontId="40" fillId="0" borderId="0" xfId="0" applyNumberFormat="1" applyFont="1"/>
    <xf numFmtId="171" fontId="40" fillId="0" borderId="0" xfId="0" applyNumberFormat="1" applyFont="1"/>
    <xf numFmtId="0" fontId="2" fillId="6" borderId="5" xfId="0" applyFont="1" applyFill="1" applyBorder="1"/>
    <xf numFmtId="0" fontId="0" fillId="6" borderId="6" xfId="0" applyFill="1" applyBorder="1"/>
    <xf numFmtId="0" fontId="0" fillId="6" borderId="7" xfId="0" applyFill="1" applyBorder="1"/>
    <xf numFmtId="166" fontId="2" fillId="0" borderId="0" xfId="0" applyNumberFormat="1" applyFont="1"/>
    <xf numFmtId="166" fontId="4" fillId="0" borderId="0" xfId="0" applyNumberFormat="1" applyFont="1" applyAlignment="1">
      <alignment horizontal="center"/>
    </xf>
    <xf numFmtId="166" fontId="4" fillId="0" borderId="0" xfId="0" applyNumberFormat="1" applyFont="1" applyAlignment="1">
      <alignment horizontal="left" indent="1"/>
    </xf>
    <xf numFmtId="166" fontId="6" fillId="5" borderId="0" xfId="0" applyNumberFormat="1" applyFont="1" applyFill="1" applyAlignment="1">
      <alignment horizontal="center"/>
    </xf>
    <xf numFmtId="166" fontId="6" fillId="5" borderId="0" xfId="0" applyNumberFormat="1" applyFont="1" applyFill="1" applyAlignment="1">
      <alignment horizontal="left" indent="1"/>
    </xf>
    <xf numFmtId="166" fontId="9" fillId="0" borderId="0" xfId="0" applyNumberFormat="1" applyFont="1" applyAlignment="1">
      <alignment horizontal="center"/>
    </xf>
    <xf numFmtId="166" fontId="4" fillId="0" borderId="0" xfId="0" applyNumberFormat="1" applyFont="1" applyAlignment="1">
      <alignment horizontal="left" indent="2"/>
    </xf>
    <xf numFmtId="166" fontId="4" fillId="0" borderId="0" xfId="0" applyNumberFormat="1" applyFont="1"/>
    <xf numFmtId="1" fontId="0" fillId="0" borderId="0" xfId="0" applyNumberFormat="1"/>
    <xf numFmtId="166" fontId="0" fillId="0" borderId="0" xfId="0" applyNumberFormat="1"/>
    <xf numFmtId="166" fontId="0" fillId="5" borderId="0" xfId="0" applyNumberFormat="1" applyFill="1"/>
    <xf numFmtId="166" fontId="4" fillId="0" borderId="0" xfId="0" applyNumberFormat="1" applyFont="1" applyAlignment="1">
      <alignment horizontal="left"/>
    </xf>
    <xf numFmtId="166" fontId="0" fillId="0" borderId="1" xfId="0" applyNumberFormat="1" applyBorder="1"/>
    <xf numFmtId="166" fontId="0" fillId="0" borderId="4" xfId="0" applyNumberFormat="1" applyBorder="1"/>
    <xf numFmtId="166" fontId="6" fillId="5" borderId="0" xfId="0" applyNumberFormat="1" applyFont="1" applyFill="1"/>
    <xf numFmtId="166" fontId="0" fillId="6" borderId="0" xfId="0" applyNumberFormat="1" applyFill="1"/>
    <xf numFmtId="166" fontId="23" fillId="5" borderId="0" xfId="0" applyNumberFormat="1" applyFont="1" applyFill="1"/>
    <xf numFmtId="4" fontId="0" fillId="0" borderId="0" xfId="0" applyNumberFormat="1"/>
    <xf numFmtId="166" fontId="0" fillId="0" borderId="0" xfId="0" applyNumberFormat="1" applyAlignment="1">
      <alignment horizontal="center"/>
    </xf>
    <xf numFmtId="37" fontId="0" fillId="0" borderId="3" xfId="0" applyNumberFormat="1" applyBorder="1"/>
    <xf numFmtId="166" fontId="33" fillId="0" borderId="3" xfId="15" applyNumberFormat="1" applyFont="1" applyBorder="1"/>
    <xf numFmtId="0" fontId="41" fillId="0" borderId="0" xfId="0" applyFont="1"/>
    <xf numFmtId="0" fontId="42" fillId="0" borderId="0" xfId="0" applyFont="1"/>
    <xf numFmtId="173" fontId="33" fillId="0" borderId="4" xfId="15" applyNumberFormat="1" applyFont="1" applyBorder="1"/>
    <xf numFmtId="166" fontId="33" fillId="0" borderId="0" xfId="6" applyFont="1" applyAlignment="1" applyProtection="1">
      <alignment horizontal="center"/>
    </xf>
    <xf numFmtId="173" fontId="0" fillId="0" borderId="3" xfId="0" applyNumberFormat="1" applyBorder="1"/>
    <xf numFmtId="0" fontId="9" fillId="0" borderId="0" xfId="0" applyFont="1" applyAlignment="1">
      <alignment horizontal="left" indent="2"/>
    </xf>
    <xf numFmtId="0" fontId="19" fillId="0" borderId="0" xfId="0" applyFont="1"/>
    <xf numFmtId="166" fontId="38" fillId="0" borderId="0" xfId="8">
      <protection locked="0"/>
    </xf>
    <xf numFmtId="166" fontId="23" fillId="5" borderId="0" xfId="8" applyFont="1" applyFill="1">
      <protection locked="0"/>
    </xf>
    <xf numFmtId="166" fontId="38" fillId="5" borderId="0" xfId="8" applyFill="1">
      <protection locked="0"/>
    </xf>
    <xf numFmtId="0" fontId="0" fillId="7" borderId="0" xfId="0" applyFill="1"/>
    <xf numFmtId="0" fontId="4" fillId="3" borderId="0" xfId="0" applyFont="1" applyFill="1" applyAlignment="1" applyProtection="1">
      <alignment horizontal="left"/>
      <protection locked="0"/>
    </xf>
    <xf numFmtId="166" fontId="33" fillId="0" borderId="0" xfId="7" applyFont="1" applyAlignment="1" applyProtection="1">
      <alignment horizontal="center"/>
    </xf>
    <xf numFmtId="166" fontId="35" fillId="5" borderId="0" xfId="7" applyFont="1" applyFill="1" applyAlignment="1" applyProtection="1">
      <alignment horizontal="center"/>
    </xf>
    <xf numFmtId="166" fontId="33" fillId="5" borderId="0" xfId="7" applyFont="1" applyFill="1" applyAlignment="1" applyProtection="1">
      <alignment horizontal="center"/>
    </xf>
    <xf numFmtId="166" fontId="33" fillId="6" borderId="0" xfId="7" applyFont="1" applyFill="1" applyAlignment="1" applyProtection="1">
      <alignment horizontal="center"/>
    </xf>
    <xf numFmtId="166" fontId="33" fillId="0" borderId="1" xfId="7" applyFont="1" applyBorder="1" applyAlignment="1" applyProtection="1">
      <alignment horizontal="center"/>
    </xf>
    <xf numFmtId="166" fontId="33" fillId="0" borderId="1" xfId="0" applyNumberFormat="1" applyFont="1" applyBorder="1"/>
    <xf numFmtId="166" fontId="35" fillId="5" borderId="0" xfId="0" applyNumberFormat="1" applyFont="1" applyFill="1"/>
    <xf numFmtId="166" fontId="33" fillId="0" borderId="1" xfId="15" applyNumberFormat="1" applyFont="1" applyBorder="1"/>
    <xf numFmtId="166" fontId="33" fillId="8" borderId="4" xfId="0" applyNumberFormat="1" applyFont="1" applyFill="1" applyBorder="1" applyAlignment="1">
      <alignment horizontal="center"/>
    </xf>
    <xf numFmtId="166" fontId="9" fillId="0" borderId="0" xfId="7">
      <protection locked="0"/>
    </xf>
    <xf numFmtId="166" fontId="9" fillId="0" borderId="1" xfId="7" applyBorder="1">
      <protection locked="0"/>
    </xf>
    <xf numFmtId="166" fontId="23" fillId="5" borderId="0" xfId="7" applyFont="1" applyFill="1">
      <protection locked="0"/>
    </xf>
    <xf numFmtId="166" fontId="9" fillId="5" borderId="0" xfId="7" applyFill="1">
      <protection locked="0"/>
    </xf>
    <xf numFmtId="1" fontId="43" fillId="0" borderId="0" xfId="0" applyNumberFormat="1" applyFont="1" applyAlignment="1">
      <alignment horizontal="left"/>
    </xf>
    <xf numFmtId="14" fontId="24" fillId="0" borderId="0" xfId="0" applyNumberFormat="1" applyFont="1" applyAlignment="1">
      <alignment horizontal="right"/>
    </xf>
    <xf numFmtId="0" fontId="0" fillId="0" borderId="0" xfId="0" quotePrefix="1" applyFill="1" applyAlignment="1">
      <alignment horizontal="center"/>
    </xf>
    <xf numFmtId="0" fontId="4" fillId="0" borderId="0" xfId="0" applyFont="1" applyFill="1"/>
    <xf numFmtId="0" fontId="0" fillId="0" borderId="0" xfId="0" applyFill="1" applyAlignment="1">
      <alignment horizontal="center"/>
    </xf>
    <xf numFmtId="0" fontId="44" fillId="0" borderId="0" xfId="0" applyFont="1"/>
    <xf numFmtId="41" fontId="0" fillId="7" borderId="0" xfId="0" applyNumberFormat="1" applyFill="1"/>
    <xf numFmtId="0" fontId="0" fillId="0" borderId="0" xfId="0" applyFill="1"/>
    <xf numFmtId="0" fontId="4" fillId="0" borderId="0" xfId="0" applyFont="1" applyFill="1" applyAlignment="1">
      <alignment horizontal="left"/>
    </xf>
    <xf numFmtId="0" fontId="0" fillId="7" borderId="0" xfId="0" applyFill="1" applyAlignment="1">
      <alignment horizontal="left" indent="2"/>
    </xf>
    <xf numFmtId="0" fontId="9" fillId="7" borderId="0" xfId="0" applyFont="1" applyFill="1"/>
    <xf numFmtId="0" fontId="4" fillId="0" borderId="0" xfId="0" applyFont="1" applyFill="1" applyAlignment="1">
      <alignment horizontal="center"/>
    </xf>
    <xf numFmtId="0" fontId="9" fillId="0" borderId="0" xfId="0" applyFont="1" applyFill="1" applyAlignment="1">
      <alignment horizontal="center"/>
    </xf>
    <xf numFmtId="0" fontId="2" fillId="0" borderId="0" xfId="0" applyFont="1" applyFill="1"/>
    <xf numFmtId="0" fontId="45" fillId="0" borderId="0" xfId="0" applyFont="1" applyFill="1"/>
    <xf numFmtId="0" fontId="46" fillId="0" borderId="0" xfId="0" applyFont="1" applyFill="1" applyAlignment="1">
      <alignment horizontal="center"/>
    </xf>
    <xf numFmtId="0" fontId="44" fillId="0" borderId="0" xfId="0" applyFont="1" applyFill="1"/>
    <xf numFmtId="0" fontId="4" fillId="0" borderId="0" xfId="0" applyFont="1" applyFill="1" applyAlignment="1">
      <alignment horizontal="left" indent="1"/>
    </xf>
    <xf numFmtId="174" fontId="4" fillId="0" borderId="0" xfId="0" applyNumberFormat="1" applyFont="1" applyFill="1"/>
    <xf numFmtId="41" fontId="0" fillId="0" borderId="0" xfId="0" applyNumberFormat="1" applyFill="1" applyProtection="1">
      <protection locked="0"/>
    </xf>
    <xf numFmtId="174" fontId="4" fillId="0" borderId="1" xfId="0" applyNumberFormat="1" applyFont="1" applyFill="1" applyBorder="1"/>
    <xf numFmtId="174" fontId="17" fillId="0" borderId="4" xfId="1" applyNumberFormat="1" applyFont="1" applyFill="1" applyBorder="1" applyAlignment="1">
      <alignment horizontal="center"/>
    </xf>
    <xf numFmtId="43" fontId="17" fillId="0" borderId="4" xfId="1" applyFont="1" applyFill="1" applyBorder="1" applyAlignment="1">
      <alignment horizontal="center"/>
    </xf>
    <xf numFmtId="174" fontId="4" fillId="0" borderId="4" xfId="0" applyNumberFormat="1" applyFont="1" applyFill="1" applyBorder="1"/>
    <xf numFmtId="0" fontId="6" fillId="0" borderId="0" xfId="0" applyFont="1" applyFill="1"/>
    <xf numFmtId="0" fontId="16" fillId="0" borderId="0" xfId="0" applyFont="1" applyFill="1" applyAlignment="1">
      <alignment horizontal="center"/>
    </xf>
    <xf numFmtId="0" fontId="0" fillId="0" borderId="0" xfId="0" applyFill="1" applyAlignment="1">
      <alignment horizontal="left" indent="1"/>
    </xf>
    <xf numFmtId="41" fontId="0" fillId="0" borderId="0" xfId="0" applyNumberFormat="1" applyFill="1"/>
    <xf numFmtId="0" fontId="0" fillId="0" borderId="0" xfId="0" applyFill="1" applyAlignment="1">
      <alignment horizontal="right"/>
    </xf>
    <xf numFmtId="41" fontId="0" fillId="0" borderId="0" xfId="0" applyNumberFormat="1" applyFill="1" applyAlignment="1">
      <alignment horizontal="right"/>
    </xf>
    <xf numFmtId="0" fontId="0" fillId="0" borderId="0" xfId="0" quotePrefix="1" applyFill="1" applyAlignment="1">
      <alignment horizontal="center" vertical="center"/>
    </xf>
    <xf numFmtId="174" fontId="17" fillId="0" borderId="0" xfId="1" applyNumberFormat="1" applyFont="1" applyFill="1" applyBorder="1" applyAlignment="1" applyProtection="1">
      <alignment horizontal="center"/>
      <protection locked="0"/>
    </xf>
    <xf numFmtId="0" fontId="4" fillId="0" borderId="0" xfId="0" applyFont="1" applyFill="1" applyProtection="1">
      <protection locked="0"/>
    </xf>
    <xf numFmtId="43" fontId="17" fillId="0" borderId="0" xfId="1" applyFont="1" applyFill="1" applyBorder="1" applyAlignment="1" applyProtection="1">
      <alignment horizontal="center"/>
      <protection locked="0"/>
    </xf>
    <xf numFmtId="174" fontId="17" fillId="0" borderId="1" xfId="1" applyNumberFormat="1" applyFont="1" applyFill="1" applyBorder="1" applyAlignment="1" applyProtection="1">
      <alignment horizontal="center"/>
      <protection locked="0"/>
    </xf>
    <xf numFmtId="43" fontId="17" fillId="0" borderId="1" xfId="1" applyFont="1" applyFill="1" applyBorder="1" applyAlignment="1" applyProtection="1">
      <alignment horizontal="center"/>
      <protection locked="0"/>
    </xf>
    <xf numFmtId="0" fontId="48" fillId="0" borderId="0" xfId="0" applyFont="1" applyAlignment="1">
      <alignment horizontal="center" vertical="center"/>
    </xf>
    <xf numFmtId="0" fontId="33" fillId="0" borderId="0" xfId="0" applyFont="1"/>
    <xf numFmtId="0" fontId="49" fillId="9" borderId="8" xfId="0" applyFont="1" applyFill="1" applyBorder="1" applyProtection="1">
      <protection locked="0"/>
    </xf>
    <xf numFmtId="0" fontId="34" fillId="0" borderId="0" xfId="0" applyFont="1" applyAlignment="1">
      <alignment horizontal="center"/>
    </xf>
    <xf numFmtId="0" fontId="50" fillId="0" borderId="0" xfId="0" applyFont="1" applyAlignment="1">
      <alignment horizontal="left" vertical="center"/>
    </xf>
    <xf numFmtId="0" fontId="48" fillId="0" borderId="0" xfId="0" applyFont="1"/>
    <xf numFmtId="165" fontId="33" fillId="0" borderId="0" xfId="16" applyFont="1" applyAlignment="1">
      <alignment horizontal="center"/>
    </xf>
    <xf numFmtId="0" fontId="48" fillId="0" borderId="0" xfId="0" applyFont="1" applyAlignment="1">
      <alignment horizontal="center" wrapText="1"/>
    </xf>
    <xf numFmtId="0" fontId="49" fillId="9" borderId="8" xfId="0" applyFont="1" applyFill="1" applyBorder="1" applyProtection="1"/>
    <xf numFmtId="0" fontId="1" fillId="0" borderId="0" xfId="0" applyFont="1"/>
    <xf numFmtId="0" fontId="1" fillId="0" borderId="0" xfId="0" applyFont="1" applyAlignment="1">
      <alignment horizontal="center"/>
    </xf>
    <xf numFmtId="166" fontId="34" fillId="0" borderId="0" xfId="0" applyNumberFormat="1" applyFont="1" applyBorder="1" applyAlignment="1">
      <alignment horizontal="center"/>
    </xf>
    <xf numFmtId="0" fontId="48" fillId="10" borderId="0" xfId="0" applyFont="1" applyFill="1" applyAlignment="1">
      <alignment horizontal="center" vertical="center"/>
    </xf>
    <xf numFmtId="0" fontId="0" fillId="10" borderId="0" xfId="0" applyFill="1" applyAlignment="1">
      <alignment horizontal="left" indent="1"/>
    </xf>
    <xf numFmtId="0" fontId="0" fillId="10" borderId="0" xfId="0" applyFill="1" applyAlignment="1">
      <alignment horizontal="left"/>
    </xf>
    <xf numFmtId="0" fontId="1" fillId="0" borderId="0" xfId="0" quotePrefix="1" applyFont="1"/>
    <xf numFmtId="0" fontId="4" fillId="0" borderId="0" xfId="0" applyFont="1" applyAlignment="1">
      <alignment horizontal="center"/>
    </xf>
    <xf numFmtId="0" fontId="15" fillId="0" borderId="0" xfId="0" applyFont="1" applyAlignment="1">
      <alignment horizontal="center"/>
    </xf>
    <xf numFmtId="0" fontId="9" fillId="0" borderId="0" xfId="0" applyFont="1" applyAlignment="1">
      <alignment horizontal="center" wrapText="1"/>
    </xf>
    <xf numFmtId="0" fontId="9" fillId="0" borderId="1" xfId="0" applyFont="1" applyBorder="1" applyAlignment="1">
      <alignment horizontal="center" wrapText="1"/>
    </xf>
    <xf numFmtId="0" fontId="4" fillId="0" borderId="0" xfId="0" applyFont="1" applyFill="1" applyAlignment="1">
      <alignment horizontal="left" vertical="top" wrapText="1"/>
    </xf>
    <xf numFmtId="0" fontId="0" fillId="0" borderId="0" xfId="0" applyFill="1" applyAlignment="1">
      <alignment horizontal="left" vertical="top" wrapText="1"/>
    </xf>
    <xf numFmtId="0" fontId="14" fillId="0" borderId="0" xfId="0" applyFont="1" applyAlignment="1">
      <alignment horizontal="center"/>
    </xf>
  </cellXfs>
  <cellStyles count="22">
    <cellStyle name="Comma" xfId="1" builtinId="3"/>
    <cellStyle name="Exhibit No." xfId="2" xr:uid="{00000000-0005-0000-0000-000001000000}"/>
    <cellStyle name="HeadStateofNC" xfId="3" xr:uid="{00000000-0005-0000-0000-000002000000}"/>
    <cellStyle name="HeadTitles" xfId="4" xr:uid="{00000000-0005-0000-0000-000003000000}"/>
    <cellStyle name="HeadYE_Date" xfId="5" xr:uid="{00000000-0005-0000-0000-000004000000}"/>
    <cellStyle name="Normal" xfId="0" builtinId="0"/>
    <cellStyle name="Normal 2" xfId="6" xr:uid="{00000000-0005-0000-0000-000006000000}"/>
    <cellStyle name="Normal 3" xfId="7" xr:uid="{00000000-0005-0000-0000-000007000000}"/>
    <cellStyle name="Normal 4" xfId="8" xr:uid="{00000000-0005-0000-0000-000008000000}"/>
    <cellStyle name="Normal 5" xfId="9" xr:uid="{00000000-0005-0000-0000-000009000000}"/>
    <cellStyle name="Normal 6" xfId="21" xr:uid="{6FE58C0A-A819-4C48-93CC-88BA5637D4CB}"/>
    <cellStyle name="Normal_2005Collproforma" xfId="10" xr:uid="{00000000-0005-0000-0000-00000A000000}"/>
    <cellStyle name="Number$ -" xfId="11" xr:uid="{00000000-0005-0000-0000-00000B000000}"/>
    <cellStyle name="Number-no $ -" xfId="12" xr:uid="{00000000-0005-0000-0000-00000C000000}"/>
    <cellStyle name="NumberTotal$ -" xfId="13" xr:uid="{00000000-0005-0000-0000-00000D000000}"/>
    <cellStyle name="NumberTotal-no $ -" xfId="14" xr:uid="{00000000-0005-0000-0000-00000E000000}"/>
    <cellStyle name="NumNo$" xfId="15" xr:uid="{00000000-0005-0000-0000-00000F000000}"/>
    <cellStyle name="NumNo$ 2" xfId="16" xr:uid="{00000000-0005-0000-0000-000010000000}"/>
    <cellStyle name="NumTotD" xfId="17" xr:uid="{00000000-0005-0000-0000-000011000000}"/>
    <cellStyle name="NumTotD 2" xfId="18" xr:uid="{00000000-0005-0000-0000-000012000000}"/>
    <cellStyle name="NumTotNo$" xfId="19" xr:uid="{00000000-0005-0000-0000-000013000000}"/>
    <cellStyle name="NumTotNo$ 2" xfId="20" xr:uid="{00000000-0005-0000-0000-000014000000}"/>
  </cellStyles>
  <dxfs count="9">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1314450</xdr:colOff>
      <xdr:row>16</xdr:row>
      <xdr:rowOff>85725</xdr:rowOff>
    </xdr:from>
    <xdr:to>
      <xdr:col>2</xdr:col>
      <xdr:colOff>1838325</xdr:colOff>
      <xdr:row>16</xdr:row>
      <xdr:rowOff>85725</xdr:rowOff>
    </xdr:to>
    <xdr:sp macro="" textlink="">
      <xdr:nvSpPr>
        <xdr:cNvPr id="13933" name="Line 3">
          <a:extLst>
            <a:ext uri="{FF2B5EF4-FFF2-40B4-BE49-F238E27FC236}">
              <a16:creationId xmlns:a16="http://schemas.microsoft.com/office/drawing/2014/main" id="{00000000-0008-0000-0100-00006D360000}"/>
            </a:ext>
          </a:extLst>
        </xdr:cNvPr>
        <xdr:cNvSpPr>
          <a:spLocks noChangeShapeType="1"/>
        </xdr:cNvSpPr>
      </xdr:nvSpPr>
      <xdr:spPr bwMode="auto">
        <a:xfrm>
          <a:off x="2343150" y="21812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18</xdr:row>
      <xdr:rowOff>85725</xdr:rowOff>
    </xdr:from>
    <xdr:to>
      <xdr:col>2</xdr:col>
      <xdr:colOff>1838325</xdr:colOff>
      <xdr:row>18</xdr:row>
      <xdr:rowOff>85725</xdr:rowOff>
    </xdr:to>
    <xdr:sp macro="" textlink="">
      <xdr:nvSpPr>
        <xdr:cNvPr id="13934" name="Line 4">
          <a:extLst>
            <a:ext uri="{FF2B5EF4-FFF2-40B4-BE49-F238E27FC236}">
              <a16:creationId xmlns:a16="http://schemas.microsoft.com/office/drawing/2014/main" id="{00000000-0008-0000-0100-00006E360000}"/>
            </a:ext>
          </a:extLst>
        </xdr:cNvPr>
        <xdr:cNvSpPr>
          <a:spLocks noChangeShapeType="1"/>
        </xdr:cNvSpPr>
      </xdr:nvSpPr>
      <xdr:spPr bwMode="auto">
        <a:xfrm>
          <a:off x="2343150" y="24003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20</xdr:row>
      <xdr:rowOff>85725</xdr:rowOff>
    </xdr:from>
    <xdr:to>
      <xdr:col>2</xdr:col>
      <xdr:colOff>1838325</xdr:colOff>
      <xdr:row>20</xdr:row>
      <xdr:rowOff>85725</xdr:rowOff>
    </xdr:to>
    <xdr:sp macro="" textlink="">
      <xdr:nvSpPr>
        <xdr:cNvPr id="13935" name="Line 5">
          <a:extLst>
            <a:ext uri="{FF2B5EF4-FFF2-40B4-BE49-F238E27FC236}">
              <a16:creationId xmlns:a16="http://schemas.microsoft.com/office/drawing/2014/main" id="{00000000-0008-0000-0100-00006F360000}"/>
            </a:ext>
          </a:extLst>
        </xdr:cNvPr>
        <xdr:cNvSpPr>
          <a:spLocks noChangeShapeType="1"/>
        </xdr:cNvSpPr>
      </xdr:nvSpPr>
      <xdr:spPr bwMode="auto">
        <a:xfrm>
          <a:off x="2343150" y="26193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22</xdr:row>
      <xdr:rowOff>85725</xdr:rowOff>
    </xdr:from>
    <xdr:to>
      <xdr:col>2</xdr:col>
      <xdr:colOff>1838325</xdr:colOff>
      <xdr:row>22</xdr:row>
      <xdr:rowOff>85725</xdr:rowOff>
    </xdr:to>
    <xdr:sp macro="" textlink="">
      <xdr:nvSpPr>
        <xdr:cNvPr id="13936" name="Line 6">
          <a:extLst>
            <a:ext uri="{FF2B5EF4-FFF2-40B4-BE49-F238E27FC236}">
              <a16:creationId xmlns:a16="http://schemas.microsoft.com/office/drawing/2014/main" id="{00000000-0008-0000-0100-000070360000}"/>
            </a:ext>
          </a:extLst>
        </xdr:cNvPr>
        <xdr:cNvSpPr>
          <a:spLocks noChangeShapeType="1"/>
        </xdr:cNvSpPr>
      </xdr:nvSpPr>
      <xdr:spPr bwMode="auto">
        <a:xfrm>
          <a:off x="2343150" y="28384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24</xdr:row>
      <xdr:rowOff>85725</xdr:rowOff>
    </xdr:from>
    <xdr:to>
      <xdr:col>2</xdr:col>
      <xdr:colOff>1838325</xdr:colOff>
      <xdr:row>24</xdr:row>
      <xdr:rowOff>85725</xdr:rowOff>
    </xdr:to>
    <xdr:sp macro="" textlink="">
      <xdr:nvSpPr>
        <xdr:cNvPr id="13937" name="Line 7">
          <a:extLst>
            <a:ext uri="{FF2B5EF4-FFF2-40B4-BE49-F238E27FC236}">
              <a16:creationId xmlns:a16="http://schemas.microsoft.com/office/drawing/2014/main" id="{00000000-0008-0000-0100-000071360000}"/>
            </a:ext>
          </a:extLst>
        </xdr:cNvPr>
        <xdr:cNvSpPr>
          <a:spLocks noChangeShapeType="1"/>
        </xdr:cNvSpPr>
      </xdr:nvSpPr>
      <xdr:spPr bwMode="auto">
        <a:xfrm>
          <a:off x="2343150" y="30575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6</xdr:row>
      <xdr:rowOff>85725</xdr:rowOff>
    </xdr:from>
    <xdr:to>
      <xdr:col>2</xdr:col>
      <xdr:colOff>1838325</xdr:colOff>
      <xdr:row>6</xdr:row>
      <xdr:rowOff>85725</xdr:rowOff>
    </xdr:to>
    <xdr:sp macro="" textlink="">
      <xdr:nvSpPr>
        <xdr:cNvPr id="13938" name="Line 9">
          <a:extLst>
            <a:ext uri="{FF2B5EF4-FFF2-40B4-BE49-F238E27FC236}">
              <a16:creationId xmlns:a16="http://schemas.microsoft.com/office/drawing/2014/main" id="{00000000-0008-0000-0100-000072360000}"/>
            </a:ext>
          </a:extLst>
        </xdr:cNvPr>
        <xdr:cNvSpPr>
          <a:spLocks noChangeShapeType="1"/>
        </xdr:cNvSpPr>
      </xdr:nvSpPr>
      <xdr:spPr bwMode="auto">
        <a:xfrm>
          <a:off x="2343150" y="92392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39" name="Line 10">
          <a:extLst>
            <a:ext uri="{FF2B5EF4-FFF2-40B4-BE49-F238E27FC236}">
              <a16:creationId xmlns:a16="http://schemas.microsoft.com/office/drawing/2014/main" id="{00000000-0008-0000-0100-000073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40" name="Line 11">
          <a:extLst>
            <a:ext uri="{FF2B5EF4-FFF2-40B4-BE49-F238E27FC236}">
              <a16:creationId xmlns:a16="http://schemas.microsoft.com/office/drawing/2014/main" id="{00000000-0008-0000-0100-000074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1" name="Line 12">
          <a:extLst>
            <a:ext uri="{FF2B5EF4-FFF2-40B4-BE49-F238E27FC236}">
              <a16:creationId xmlns:a16="http://schemas.microsoft.com/office/drawing/2014/main" id="{00000000-0008-0000-0100-000075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2" name="Line 13">
          <a:extLst>
            <a:ext uri="{FF2B5EF4-FFF2-40B4-BE49-F238E27FC236}">
              <a16:creationId xmlns:a16="http://schemas.microsoft.com/office/drawing/2014/main" id="{00000000-0008-0000-0100-000076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3" name="Line 14">
          <a:extLst>
            <a:ext uri="{FF2B5EF4-FFF2-40B4-BE49-F238E27FC236}">
              <a16:creationId xmlns:a16="http://schemas.microsoft.com/office/drawing/2014/main" id="{00000000-0008-0000-0100-000077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4" name="Line 15">
          <a:extLst>
            <a:ext uri="{FF2B5EF4-FFF2-40B4-BE49-F238E27FC236}">
              <a16:creationId xmlns:a16="http://schemas.microsoft.com/office/drawing/2014/main" id="{00000000-0008-0000-0100-000078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1304925</xdr:colOff>
      <xdr:row>11</xdr:row>
      <xdr:rowOff>85725</xdr:rowOff>
    </xdr:from>
    <xdr:to>
      <xdr:col>2</xdr:col>
      <xdr:colOff>1828800</xdr:colOff>
      <xdr:row>11</xdr:row>
      <xdr:rowOff>85725</xdr:rowOff>
    </xdr:to>
    <xdr:sp macro="" textlink="">
      <xdr:nvSpPr>
        <xdr:cNvPr id="13945" name="Line 16">
          <a:extLst>
            <a:ext uri="{FF2B5EF4-FFF2-40B4-BE49-F238E27FC236}">
              <a16:creationId xmlns:a16="http://schemas.microsoft.com/office/drawing/2014/main" id="{00000000-0008-0000-0100-000079360000}"/>
            </a:ext>
          </a:extLst>
        </xdr:cNvPr>
        <xdr:cNvSpPr>
          <a:spLocks noChangeShapeType="1"/>
        </xdr:cNvSpPr>
      </xdr:nvSpPr>
      <xdr:spPr bwMode="auto">
        <a:xfrm>
          <a:off x="2333625"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9</xdr:row>
      <xdr:rowOff>85725</xdr:rowOff>
    </xdr:from>
    <xdr:to>
      <xdr:col>2</xdr:col>
      <xdr:colOff>1838325</xdr:colOff>
      <xdr:row>9</xdr:row>
      <xdr:rowOff>85725</xdr:rowOff>
    </xdr:to>
    <xdr:sp macro="" textlink="">
      <xdr:nvSpPr>
        <xdr:cNvPr id="13946" name="Line 17">
          <a:extLst>
            <a:ext uri="{FF2B5EF4-FFF2-40B4-BE49-F238E27FC236}">
              <a16:creationId xmlns:a16="http://schemas.microsoft.com/office/drawing/2014/main" id="{00000000-0008-0000-0100-00007A360000}"/>
            </a:ext>
          </a:extLst>
        </xdr:cNvPr>
        <xdr:cNvSpPr>
          <a:spLocks noChangeShapeType="1"/>
        </xdr:cNvSpPr>
      </xdr:nvSpPr>
      <xdr:spPr bwMode="auto">
        <a:xfrm>
          <a:off x="2343150" y="13335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3947" name="Line 78">
          <a:extLst>
            <a:ext uri="{FF2B5EF4-FFF2-40B4-BE49-F238E27FC236}">
              <a16:creationId xmlns:a16="http://schemas.microsoft.com/office/drawing/2014/main" id="{00000000-0008-0000-0100-00007B360000}"/>
            </a:ext>
          </a:extLst>
        </xdr:cNvPr>
        <xdr:cNvSpPr>
          <a:spLocks noChangeShapeType="1"/>
        </xdr:cNvSpPr>
      </xdr:nvSpPr>
      <xdr:spPr bwMode="auto">
        <a:xfrm>
          <a:off x="2343150"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11</xdr:row>
      <xdr:rowOff>85725</xdr:rowOff>
    </xdr:from>
    <xdr:to>
      <xdr:col>2</xdr:col>
      <xdr:colOff>1838325</xdr:colOff>
      <xdr:row>11</xdr:row>
      <xdr:rowOff>85725</xdr:rowOff>
    </xdr:to>
    <xdr:sp macro="" textlink="">
      <xdr:nvSpPr>
        <xdr:cNvPr id="13948" name="Line 79">
          <a:extLst>
            <a:ext uri="{FF2B5EF4-FFF2-40B4-BE49-F238E27FC236}">
              <a16:creationId xmlns:a16="http://schemas.microsoft.com/office/drawing/2014/main" id="{00000000-0008-0000-0100-00007C360000}"/>
            </a:ext>
          </a:extLst>
        </xdr:cNvPr>
        <xdr:cNvSpPr>
          <a:spLocks noChangeShapeType="1"/>
        </xdr:cNvSpPr>
      </xdr:nvSpPr>
      <xdr:spPr bwMode="auto">
        <a:xfrm>
          <a:off x="2343150" y="1552575"/>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49" name="Line 80">
          <a:extLst>
            <a:ext uri="{FF2B5EF4-FFF2-40B4-BE49-F238E27FC236}">
              <a16:creationId xmlns:a16="http://schemas.microsoft.com/office/drawing/2014/main" id="{00000000-0008-0000-0100-00007D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13</xdr:row>
      <xdr:rowOff>85725</xdr:rowOff>
    </xdr:from>
    <xdr:to>
      <xdr:col>2</xdr:col>
      <xdr:colOff>1838325</xdr:colOff>
      <xdr:row>13</xdr:row>
      <xdr:rowOff>85725</xdr:rowOff>
    </xdr:to>
    <xdr:sp macro="" textlink="">
      <xdr:nvSpPr>
        <xdr:cNvPr id="13950" name="Line 81">
          <a:extLst>
            <a:ext uri="{FF2B5EF4-FFF2-40B4-BE49-F238E27FC236}">
              <a16:creationId xmlns:a16="http://schemas.microsoft.com/office/drawing/2014/main" id="{00000000-0008-0000-0100-00007E360000}"/>
            </a:ext>
          </a:extLst>
        </xdr:cNvPr>
        <xdr:cNvSpPr>
          <a:spLocks noChangeShapeType="1"/>
        </xdr:cNvSpPr>
      </xdr:nvSpPr>
      <xdr:spPr bwMode="auto">
        <a:xfrm>
          <a:off x="2343150" y="177165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3951" name="Line 82">
          <a:extLst>
            <a:ext uri="{FF2B5EF4-FFF2-40B4-BE49-F238E27FC236}">
              <a16:creationId xmlns:a16="http://schemas.microsoft.com/office/drawing/2014/main" id="{00000000-0008-0000-0100-00007F360000}"/>
            </a:ext>
          </a:extLst>
        </xdr:cNvPr>
        <xdr:cNvSpPr>
          <a:spLocks noChangeShapeType="1"/>
        </xdr:cNvSpPr>
      </xdr:nvSpPr>
      <xdr:spPr bwMode="auto">
        <a:xfrm>
          <a:off x="2343150" y="7620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1314450</xdr:colOff>
      <xdr:row>5</xdr:row>
      <xdr:rowOff>85725</xdr:rowOff>
    </xdr:from>
    <xdr:to>
      <xdr:col>2</xdr:col>
      <xdr:colOff>1838325</xdr:colOff>
      <xdr:row>5</xdr:row>
      <xdr:rowOff>85725</xdr:rowOff>
    </xdr:to>
    <xdr:sp macro="" textlink="">
      <xdr:nvSpPr>
        <xdr:cNvPr id="13952" name="Line 83">
          <a:extLst>
            <a:ext uri="{FF2B5EF4-FFF2-40B4-BE49-F238E27FC236}">
              <a16:creationId xmlns:a16="http://schemas.microsoft.com/office/drawing/2014/main" id="{00000000-0008-0000-0100-000080360000}"/>
            </a:ext>
          </a:extLst>
        </xdr:cNvPr>
        <xdr:cNvSpPr>
          <a:spLocks noChangeShapeType="1"/>
        </xdr:cNvSpPr>
      </xdr:nvSpPr>
      <xdr:spPr bwMode="auto">
        <a:xfrm>
          <a:off x="2343150" y="762000"/>
          <a:ext cx="52387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autoPageBreaks="0"/>
  </sheetPr>
  <dimension ref="A1:D22"/>
  <sheetViews>
    <sheetView showGridLines="0" zoomScale="110" zoomScaleNormal="110" workbookViewId="0">
      <selection activeCell="A21" sqref="A21"/>
    </sheetView>
  </sheetViews>
  <sheetFormatPr defaultRowHeight="13.2" x14ac:dyDescent="0.25"/>
  <cols>
    <col min="1" max="1" width="106.33203125" customWidth="1"/>
    <col min="2" max="2" width="27.6640625" customWidth="1"/>
    <col min="3" max="3" width="45.6640625" customWidth="1"/>
    <col min="4" max="4" width="16" customWidth="1"/>
  </cols>
  <sheetData>
    <row r="1" spans="1:4" ht="20.100000000000001" customHeight="1" x14ac:dyDescent="0.25">
      <c r="A1" s="27"/>
      <c r="B1" s="27"/>
      <c r="C1" s="27"/>
      <c r="D1" s="27"/>
    </row>
    <row r="2" spans="1:4" ht="15.6" x14ac:dyDescent="0.3">
      <c r="A2" s="40" t="s">
        <v>85</v>
      </c>
      <c r="B2" s="40"/>
      <c r="C2" s="40"/>
      <c r="D2" s="40"/>
    </row>
    <row r="3" spans="1:4" ht="15.6" x14ac:dyDescent="0.3">
      <c r="A3" s="40" t="s">
        <v>108</v>
      </c>
      <c r="B3" s="40"/>
      <c r="C3" s="40"/>
      <c r="D3" s="40"/>
    </row>
    <row r="4" spans="1:4" ht="15.6" x14ac:dyDescent="0.3">
      <c r="A4" s="45" t="s">
        <v>534</v>
      </c>
      <c r="B4" s="42"/>
      <c r="C4" s="42"/>
      <c r="D4" s="42"/>
    </row>
    <row r="5" spans="1:4" ht="12.75" customHeight="1" x14ac:dyDescent="0.25">
      <c r="A5" s="43"/>
      <c r="B5" s="43"/>
      <c r="C5" s="43"/>
      <c r="D5" s="43"/>
    </row>
    <row r="6" spans="1:4" ht="12.75" customHeight="1" x14ac:dyDescent="0.25">
      <c r="A6" s="27"/>
      <c r="B6" s="27"/>
      <c r="C6" s="27"/>
      <c r="D6" s="27"/>
    </row>
    <row r="7" spans="1:4" x14ac:dyDescent="0.25">
      <c r="A7" s="28" t="s">
        <v>109</v>
      </c>
      <c r="B7" s="28"/>
      <c r="C7" s="28"/>
      <c r="D7" s="28"/>
    </row>
    <row r="8" spans="1:4" x14ac:dyDescent="0.25">
      <c r="A8" s="28" t="s">
        <v>304</v>
      </c>
      <c r="B8" s="28"/>
      <c r="C8" s="28"/>
      <c r="D8" s="28"/>
    </row>
    <row r="9" spans="1:4" s="186" customFormat="1" x14ac:dyDescent="0.25">
      <c r="A9" s="190" t="s">
        <v>498</v>
      </c>
      <c r="B9" s="190"/>
      <c r="C9" s="190"/>
      <c r="D9" s="190"/>
    </row>
    <row r="10" spans="1:4" ht="12.75" customHeight="1" x14ac:dyDescent="0.25">
      <c r="A10" s="225" t="s">
        <v>556</v>
      </c>
      <c r="B10" s="28"/>
      <c r="C10" s="28"/>
      <c r="D10" s="28"/>
    </row>
    <row r="11" spans="1:4" x14ac:dyDescent="0.25">
      <c r="B11" s="28"/>
      <c r="C11" s="28"/>
      <c r="D11" s="28"/>
    </row>
    <row r="12" spans="1:4" x14ac:dyDescent="0.25">
      <c r="A12" s="28" t="s">
        <v>110</v>
      </c>
      <c r="B12" s="28"/>
      <c r="C12" s="28"/>
      <c r="D12" s="28"/>
    </row>
    <row r="13" spans="1:4" x14ac:dyDescent="0.25">
      <c r="A13" s="28" t="s">
        <v>78</v>
      </c>
      <c r="B13" s="28"/>
      <c r="C13" s="28"/>
      <c r="D13" s="28"/>
    </row>
    <row r="14" spans="1:4" x14ac:dyDescent="0.25">
      <c r="A14" s="28" t="s">
        <v>79</v>
      </c>
      <c r="B14" s="28"/>
      <c r="C14" s="28"/>
      <c r="D14" s="28"/>
    </row>
    <row r="15" spans="1:4" x14ac:dyDescent="0.25">
      <c r="A15" s="225" t="s">
        <v>535</v>
      </c>
      <c r="B15" s="28"/>
      <c r="C15" s="28"/>
      <c r="D15" s="28"/>
    </row>
    <row r="16" spans="1:4" ht="12.75" customHeight="1" x14ac:dyDescent="0.25">
      <c r="A16" s="28"/>
      <c r="B16" s="41"/>
      <c r="C16" s="41"/>
      <c r="D16" s="41"/>
    </row>
    <row r="17" spans="1:4" ht="12.75" customHeight="1" x14ac:dyDescent="0.25">
      <c r="A17" s="41" t="s">
        <v>80</v>
      </c>
      <c r="B17" s="28"/>
      <c r="C17" s="28"/>
      <c r="D17" s="28"/>
    </row>
    <row r="18" spans="1:4" x14ac:dyDescent="0.25">
      <c r="A18" s="28" t="s">
        <v>81</v>
      </c>
      <c r="B18" s="28"/>
      <c r="C18" s="28"/>
      <c r="D18" s="28"/>
    </row>
    <row r="19" spans="1:4" x14ac:dyDescent="0.25">
      <c r="A19" s="28" t="s">
        <v>82</v>
      </c>
      <c r="B19" s="28"/>
      <c r="C19" s="28"/>
      <c r="D19" s="28"/>
    </row>
    <row r="20" spans="1:4" x14ac:dyDescent="0.25">
      <c r="A20" s="28" t="s">
        <v>83</v>
      </c>
      <c r="B20" s="28"/>
      <c r="C20" s="28"/>
      <c r="D20" s="28"/>
    </row>
    <row r="21" spans="1:4" ht="18" customHeight="1" x14ac:dyDescent="0.25">
      <c r="A21" s="28" t="s">
        <v>84</v>
      </c>
    </row>
    <row r="22" spans="1:4" x14ac:dyDescent="0.25">
      <c r="A22" s="180">
        <v>44782</v>
      </c>
    </row>
  </sheetData>
  <sheetProtection algorithmName="SHA-512" hashValue="Yha8G7xRgTN6VUjZN8h7EeWFrCeL+kYLV6koFl5YyA8nlJd7Iq9nYu8NTL7uYDkmpUayivMa5jdzN1E34Jh4Qg==" saltValue="4tN9gno5sbndJtzsIs4YqQ==" spinCount="100000" sheet="1" autoFilter="0"/>
  <phoneticPr fontId="0" type="noConversion"/>
  <pageMargins left="0.5" right="0.5" top="0.75" bottom="0.75" header="0.5" footer="0.2"/>
  <pageSetup orientation="portrait" r:id="rId1"/>
  <headerFooter alignWithMargins="0">
    <oddFooter>&amp;L&amp;F &amp;A&amp;C&amp;P of &amp;N&amp;R&amp;D</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dimension ref="A1:BL52"/>
  <sheetViews>
    <sheetView zoomScale="110" zoomScaleNormal="110" workbookViewId="0">
      <pane xSplit="3" ySplit="6" topLeftCell="AH24" activePane="bottomRight" state="frozen"/>
      <selection activeCell="A22" sqref="A22"/>
      <selection pane="topRight" activeCell="A22" sqref="A22"/>
      <selection pane="bottomLeft" activeCell="A22" sqref="A22"/>
      <selection pane="bottomRight" activeCell="AX40" sqref="AX40"/>
    </sheetView>
  </sheetViews>
  <sheetFormatPr defaultRowHeight="13.2" x14ac:dyDescent="0.25"/>
  <cols>
    <col min="1" max="1" width="3.88671875" bestFit="1" customWidth="1"/>
    <col min="2" max="2" width="5.109375" bestFit="1" customWidth="1"/>
    <col min="3" max="3" width="45.33203125" customWidth="1"/>
    <col min="4" max="4" width="2.6640625" customWidth="1"/>
    <col min="7" max="7" width="10.109375" bestFit="1" customWidth="1"/>
    <col min="8" max="8" width="7.109375" bestFit="1" customWidth="1"/>
    <col min="9" max="9" width="8.44140625" bestFit="1" customWidth="1"/>
    <col min="13" max="13" width="9.109375" customWidth="1"/>
    <col min="17" max="17" width="9.88671875" bestFit="1" customWidth="1"/>
    <col min="19" max="19" width="7.109375" bestFit="1" customWidth="1"/>
    <col min="20" max="20" width="7.6640625" bestFit="1" customWidth="1"/>
    <col min="21" max="21" width="7.109375" bestFit="1" customWidth="1"/>
    <col min="25" max="25" width="8.33203125" bestFit="1" customWidth="1"/>
    <col min="28" max="28" width="10.44140625" customWidth="1"/>
    <col min="29" max="30" width="7.109375" bestFit="1" customWidth="1"/>
    <col min="32" max="32" width="10" bestFit="1" customWidth="1"/>
    <col min="35" max="35" width="8" bestFit="1" customWidth="1"/>
    <col min="37" max="37" width="7.33203125" bestFit="1" customWidth="1"/>
    <col min="38" max="38" width="7.109375" bestFit="1" customWidth="1"/>
    <col min="39" max="39" width="9.33203125" bestFit="1" customWidth="1"/>
    <col min="40" max="41" width="7.109375" bestFit="1" customWidth="1"/>
    <col min="42" max="42" width="8" bestFit="1" customWidth="1"/>
    <col min="46" max="47" width="7.109375" bestFit="1" customWidth="1"/>
    <col min="48" max="48" width="9.88671875" bestFit="1" customWidth="1"/>
    <col min="49" max="49" width="7.109375" bestFit="1" customWidth="1"/>
    <col min="51" max="51" width="7.109375" bestFit="1" customWidth="1"/>
    <col min="56" max="56" width="7.88671875" bestFit="1" customWidth="1"/>
    <col min="58" max="58" width="7.109375" bestFit="1" customWidth="1"/>
    <col min="60" max="60" width="9.44140625" bestFit="1" customWidth="1"/>
    <col min="63" max="63" width="4.33203125" customWidth="1"/>
    <col min="64" max="64" width="10.5546875" bestFit="1" customWidth="1"/>
  </cols>
  <sheetData>
    <row r="1" spans="1:64" x14ac:dyDescent="0.25">
      <c r="A1" s="179" t="s">
        <v>540</v>
      </c>
      <c r="B1" s="101"/>
      <c r="C1" s="102" t="s">
        <v>324</v>
      </c>
      <c r="D1" s="103"/>
      <c r="E1" s="76" t="s">
        <v>168</v>
      </c>
      <c r="F1" s="76" t="s">
        <v>170</v>
      </c>
      <c r="G1" s="76" t="s">
        <v>172</v>
      </c>
      <c r="H1" s="76" t="s">
        <v>174</v>
      </c>
      <c r="I1" s="76" t="s">
        <v>176</v>
      </c>
      <c r="J1" s="76" t="s">
        <v>178</v>
      </c>
      <c r="K1" s="76" t="s">
        <v>180</v>
      </c>
      <c r="L1" s="76" t="s">
        <v>182</v>
      </c>
      <c r="M1" s="76" t="s">
        <v>184</v>
      </c>
      <c r="N1" s="76" t="s">
        <v>186</v>
      </c>
      <c r="O1" s="76" t="s">
        <v>188</v>
      </c>
      <c r="P1" s="76" t="s">
        <v>190</v>
      </c>
      <c r="Q1" s="76" t="s">
        <v>192</v>
      </c>
      <c r="R1" s="76" t="s">
        <v>194</v>
      </c>
      <c r="S1" s="76" t="s">
        <v>196</v>
      </c>
      <c r="T1" s="76" t="s">
        <v>198</v>
      </c>
      <c r="U1" s="76" t="s">
        <v>200</v>
      </c>
      <c r="V1" s="76" t="s">
        <v>202</v>
      </c>
      <c r="W1" s="76" t="s">
        <v>203</v>
      </c>
      <c r="X1" s="76" t="s">
        <v>205</v>
      </c>
      <c r="Y1" s="76" t="s">
        <v>207</v>
      </c>
      <c r="Z1" s="76" t="s">
        <v>209</v>
      </c>
      <c r="AA1" s="76" t="s">
        <v>211</v>
      </c>
      <c r="AB1" s="76" t="s">
        <v>213</v>
      </c>
      <c r="AC1" s="76" t="s">
        <v>215</v>
      </c>
      <c r="AD1" s="76" t="s">
        <v>217</v>
      </c>
      <c r="AE1" s="76" t="s">
        <v>219</v>
      </c>
      <c r="AF1" s="76" t="s">
        <v>221</v>
      </c>
      <c r="AG1" s="76" t="s">
        <v>223</v>
      </c>
      <c r="AH1" s="76" t="s">
        <v>225</v>
      </c>
      <c r="AI1" s="76" t="s">
        <v>227</v>
      </c>
      <c r="AJ1" s="76" t="s">
        <v>229</v>
      </c>
      <c r="AK1" s="76" t="s">
        <v>231</v>
      </c>
      <c r="AL1" s="76" t="s">
        <v>233</v>
      </c>
      <c r="AM1" s="76" t="s">
        <v>235</v>
      </c>
      <c r="AN1" s="76" t="s">
        <v>237</v>
      </c>
      <c r="AO1" s="76" t="s">
        <v>239</v>
      </c>
      <c r="AP1" s="76" t="s">
        <v>241</v>
      </c>
      <c r="AQ1" s="76" t="s">
        <v>243</v>
      </c>
      <c r="AR1" s="76" t="s">
        <v>245</v>
      </c>
      <c r="AS1" s="76" t="s">
        <v>247</v>
      </c>
      <c r="AT1" s="76" t="s">
        <v>249</v>
      </c>
      <c r="AU1" s="76" t="s">
        <v>251</v>
      </c>
      <c r="AV1" s="76" t="s">
        <v>253</v>
      </c>
      <c r="AW1" s="76" t="s">
        <v>255</v>
      </c>
      <c r="AX1" s="76" t="s">
        <v>257</v>
      </c>
      <c r="AY1" s="76" t="s">
        <v>259</v>
      </c>
      <c r="AZ1" s="76" t="s">
        <v>261</v>
      </c>
      <c r="BA1" s="76" t="s">
        <v>263</v>
      </c>
      <c r="BB1" s="76" t="s">
        <v>265</v>
      </c>
      <c r="BC1" s="76" t="s">
        <v>267</v>
      </c>
      <c r="BD1" s="76" t="s">
        <v>269</v>
      </c>
      <c r="BE1" s="76" t="s">
        <v>271</v>
      </c>
      <c r="BF1" s="76" t="s">
        <v>273</v>
      </c>
      <c r="BG1" s="76" t="s">
        <v>275</v>
      </c>
      <c r="BH1" s="76" t="s">
        <v>277</v>
      </c>
      <c r="BI1" s="76" t="s">
        <v>279</v>
      </c>
      <c r="BJ1" s="76" t="s">
        <v>281</v>
      </c>
      <c r="BK1" s="101"/>
      <c r="BL1" s="104"/>
    </row>
    <row r="2" spans="1:64" x14ac:dyDescent="0.25">
      <c r="A2" s="100"/>
      <c r="B2" s="103"/>
      <c r="C2" s="105" t="s">
        <v>325</v>
      </c>
      <c r="D2" s="103"/>
      <c r="E2" s="102" t="s">
        <v>326</v>
      </c>
      <c r="F2" s="102" t="s">
        <v>327</v>
      </c>
      <c r="G2" s="102" t="s">
        <v>328</v>
      </c>
      <c r="H2" s="102" t="s">
        <v>329</v>
      </c>
      <c r="I2" s="102" t="s">
        <v>330</v>
      </c>
      <c r="J2" s="102" t="s">
        <v>331</v>
      </c>
      <c r="K2" s="102" t="s">
        <v>332</v>
      </c>
      <c r="L2" s="102" t="s">
        <v>333</v>
      </c>
      <c r="M2" s="102" t="s">
        <v>334</v>
      </c>
      <c r="N2" s="102" t="s">
        <v>335</v>
      </c>
      <c r="O2" s="102" t="s">
        <v>336</v>
      </c>
      <c r="P2" s="102" t="s">
        <v>337</v>
      </c>
      <c r="Q2" s="102" t="s">
        <v>338</v>
      </c>
      <c r="R2" s="102" t="s">
        <v>339</v>
      </c>
      <c r="S2" s="102" t="s">
        <v>340</v>
      </c>
      <c r="T2" s="102" t="s">
        <v>341</v>
      </c>
      <c r="U2" s="102" t="s">
        <v>342</v>
      </c>
      <c r="V2" s="102" t="s">
        <v>343</v>
      </c>
      <c r="W2" s="102" t="s">
        <v>344</v>
      </c>
      <c r="X2" s="102" t="s">
        <v>345</v>
      </c>
      <c r="Y2" s="102" t="s">
        <v>346</v>
      </c>
      <c r="Z2" s="102" t="s">
        <v>347</v>
      </c>
      <c r="AA2" s="102" t="s">
        <v>348</v>
      </c>
      <c r="AB2" s="102" t="s">
        <v>349</v>
      </c>
      <c r="AC2" s="102" t="s">
        <v>350</v>
      </c>
      <c r="AD2" s="102" t="s">
        <v>351</v>
      </c>
      <c r="AE2" s="102" t="s">
        <v>352</v>
      </c>
      <c r="AF2" s="102" t="s">
        <v>353</v>
      </c>
      <c r="AG2" s="102" t="s">
        <v>354</v>
      </c>
      <c r="AH2" s="102" t="s">
        <v>355</v>
      </c>
      <c r="AI2" s="102" t="s">
        <v>356</v>
      </c>
      <c r="AJ2" s="102" t="s">
        <v>357</v>
      </c>
      <c r="AK2" s="102" t="s">
        <v>358</v>
      </c>
      <c r="AL2" s="102" t="s">
        <v>359</v>
      </c>
      <c r="AM2" s="102" t="s">
        <v>360</v>
      </c>
      <c r="AN2" s="102" t="s">
        <v>361</v>
      </c>
      <c r="AO2" s="102" t="s">
        <v>362</v>
      </c>
      <c r="AP2" s="102" t="s">
        <v>363</v>
      </c>
      <c r="AQ2" s="102" t="s">
        <v>364</v>
      </c>
      <c r="AR2" s="102" t="s">
        <v>365</v>
      </c>
      <c r="AS2" s="102" t="s">
        <v>366</v>
      </c>
      <c r="AT2" s="102" t="s">
        <v>367</v>
      </c>
      <c r="AU2" s="102" t="s">
        <v>368</v>
      </c>
      <c r="AV2" s="102" t="s">
        <v>369</v>
      </c>
      <c r="AW2" s="102" t="s">
        <v>370</v>
      </c>
      <c r="AX2" s="102" t="s">
        <v>371</v>
      </c>
      <c r="AY2" s="102" t="s">
        <v>372</v>
      </c>
      <c r="AZ2" s="102" t="s">
        <v>373</v>
      </c>
      <c r="BA2" s="102" t="s">
        <v>374</v>
      </c>
      <c r="BB2" s="102" t="s">
        <v>375</v>
      </c>
      <c r="BC2" s="102" t="s">
        <v>376</v>
      </c>
      <c r="BD2" s="102" t="s">
        <v>377</v>
      </c>
      <c r="BE2" s="102" t="s">
        <v>378</v>
      </c>
      <c r="BF2" s="102" t="s">
        <v>379</v>
      </c>
      <c r="BG2" s="102" t="s">
        <v>380</v>
      </c>
      <c r="BH2" s="102" t="s">
        <v>381</v>
      </c>
      <c r="BI2" s="102" t="s">
        <v>382</v>
      </c>
      <c r="BJ2" s="102" t="s">
        <v>383</v>
      </c>
      <c r="BK2" s="103"/>
      <c r="BL2" s="106"/>
    </row>
    <row r="3" spans="1:64" x14ac:dyDescent="0.25">
      <c r="A3" s="100"/>
      <c r="B3" s="103"/>
      <c r="C3" s="127" t="s">
        <v>539</v>
      </c>
      <c r="D3" s="107"/>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3"/>
      <c r="BL3" s="106"/>
    </row>
    <row r="4" spans="1:64" x14ac:dyDescent="0.25">
      <c r="A4" s="100"/>
      <c r="B4" s="103"/>
      <c r="C4" s="108" t="s">
        <v>458</v>
      </c>
      <c r="D4" s="107"/>
      <c r="E4" s="103"/>
      <c r="F4" s="103"/>
      <c r="G4" s="103"/>
      <c r="H4" s="103"/>
      <c r="I4" s="103"/>
      <c r="J4" s="103"/>
      <c r="K4" s="103"/>
      <c r="L4" s="103"/>
      <c r="M4" s="103"/>
      <c r="N4" s="103"/>
      <c r="O4" s="103"/>
      <c r="P4" s="103"/>
      <c r="Q4" s="103"/>
      <c r="R4" s="103"/>
      <c r="S4" s="103"/>
      <c r="T4" s="103"/>
      <c r="U4" s="103"/>
      <c r="V4" s="103"/>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c r="AU4" s="103"/>
      <c r="AV4" s="103"/>
      <c r="AW4" s="103"/>
      <c r="AX4" s="103"/>
      <c r="AY4" s="103"/>
      <c r="AZ4" s="103"/>
      <c r="BA4" s="103"/>
      <c r="BB4" s="103"/>
      <c r="BC4" s="103"/>
      <c r="BD4" s="103"/>
      <c r="BE4" s="103"/>
      <c r="BF4" s="103"/>
      <c r="BG4" s="103"/>
      <c r="BH4" s="103"/>
      <c r="BI4" s="103"/>
      <c r="BJ4" s="103"/>
      <c r="BK4" s="103"/>
      <c r="BL4" s="106"/>
    </row>
    <row r="5" spans="1:64" x14ac:dyDescent="0.25">
      <c r="A5" s="100"/>
      <c r="B5" s="103"/>
      <c r="C5" s="109" t="s">
        <v>486</v>
      </c>
      <c r="D5" s="107"/>
      <c r="E5" s="103"/>
      <c r="F5" s="103"/>
      <c r="G5" s="103"/>
      <c r="H5" s="103"/>
      <c r="I5" s="103"/>
      <c r="J5" s="103"/>
      <c r="K5" s="103"/>
      <c r="L5" s="103"/>
      <c r="M5" s="103"/>
      <c r="N5" s="103"/>
      <c r="O5" s="103"/>
      <c r="P5" s="103" t="s">
        <v>384</v>
      </c>
      <c r="Q5" s="103" t="s">
        <v>384</v>
      </c>
      <c r="R5" s="103"/>
      <c r="S5" s="103"/>
      <c r="T5" s="103" t="s">
        <v>385</v>
      </c>
      <c r="U5" s="103"/>
      <c r="V5" s="226" t="s">
        <v>547</v>
      </c>
      <c r="W5" s="103"/>
      <c r="X5" s="103"/>
      <c r="Y5" s="103"/>
      <c r="Z5" s="103"/>
      <c r="AA5" s="103"/>
      <c r="AB5" s="103"/>
      <c r="AC5" s="103"/>
      <c r="AD5" s="103"/>
      <c r="AE5" s="103"/>
      <c r="AF5" s="103"/>
      <c r="AG5" s="103"/>
      <c r="AH5" s="103"/>
      <c r="AI5" s="103"/>
      <c r="AJ5" s="103"/>
      <c r="AK5" s="103"/>
      <c r="AL5" s="103"/>
      <c r="AM5" s="103"/>
      <c r="AN5" s="103"/>
      <c r="AO5" s="103"/>
      <c r="AP5" s="103"/>
      <c r="AQ5" s="103"/>
      <c r="AR5" s="103"/>
      <c r="AS5" s="103"/>
      <c r="AT5" s="103" t="s">
        <v>386</v>
      </c>
      <c r="AU5" s="103"/>
      <c r="AV5" s="103"/>
      <c r="AW5" s="103" t="s">
        <v>387</v>
      </c>
      <c r="AX5" s="103"/>
      <c r="AY5" s="103"/>
      <c r="AZ5" s="103"/>
      <c r="BA5" s="103"/>
      <c r="BB5" s="103"/>
      <c r="BC5" s="103"/>
      <c r="BD5" s="103"/>
      <c r="BE5" s="103" t="s">
        <v>388</v>
      </c>
      <c r="BF5" s="103"/>
      <c r="BG5" s="103"/>
      <c r="BH5" s="103"/>
      <c r="BI5" s="103"/>
      <c r="BJ5" s="103"/>
      <c r="BK5" s="103"/>
      <c r="BL5" s="106" t="s">
        <v>389</v>
      </c>
    </row>
    <row r="6" spans="1:64" x14ac:dyDescent="0.25">
      <c r="A6" s="100"/>
      <c r="B6" s="103"/>
      <c r="C6" s="133" t="s">
        <v>29</v>
      </c>
      <c r="D6" s="103"/>
      <c r="E6" s="110" t="s">
        <v>390</v>
      </c>
      <c r="F6" s="110" t="s">
        <v>391</v>
      </c>
      <c r="G6" s="110" t="s">
        <v>392</v>
      </c>
      <c r="H6" s="110" t="s">
        <v>393</v>
      </c>
      <c r="I6" s="110" t="s">
        <v>394</v>
      </c>
      <c r="J6" s="110" t="s">
        <v>395</v>
      </c>
      <c r="K6" s="110" t="s">
        <v>396</v>
      </c>
      <c r="L6" s="110" t="s">
        <v>397</v>
      </c>
      <c r="M6" s="110" t="s">
        <v>398</v>
      </c>
      <c r="N6" s="110" t="s">
        <v>399</v>
      </c>
      <c r="O6" s="110" t="s">
        <v>400</v>
      </c>
      <c r="P6" s="110" t="s">
        <v>401</v>
      </c>
      <c r="Q6" s="110" t="s">
        <v>402</v>
      </c>
      <c r="R6" s="110" t="s">
        <v>403</v>
      </c>
      <c r="S6" s="110" t="s">
        <v>404</v>
      </c>
      <c r="T6" s="110" t="s">
        <v>405</v>
      </c>
      <c r="U6" s="110" t="s">
        <v>406</v>
      </c>
      <c r="V6" s="110" t="s">
        <v>546</v>
      </c>
      <c r="W6" s="110" t="s">
        <v>407</v>
      </c>
      <c r="X6" s="110" t="s">
        <v>408</v>
      </c>
      <c r="Y6" s="110" t="s">
        <v>409</v>
      </c>
      <c r="Z6" s="110" t="s">
        <v>410</v>
      </c>
      <c r="AA6" s="110" t="s">
        <v>411</v>
      </c>
      <c r="AB6" s="110" t="s">
        <v>412</v>
      </c>
      <c r="AC6" s="110" t="s">
        <v>413</v>
      </c>
      <c r="AD6" s="110" t="s">
        <v>414</v>
      </c>
      <c r="AE6" s="110" t="s">
        <v>415</v>
      </c>
      <c r="AF6" s="110" t="s">
        <v>416</v>
      </c>
      <c r="AG6" s="110" t="s">
        <v>417</v>
      </c>
      <c r="AH6" s="110" t="s">
        <v>418</v>
      </c>
      <c r="AI6" s="110" t="s">
        <v>419</v>
      </c>
      <c r="AJ6" s="110" t="s">
        <v>420</v>
      </c>
      <c r="AK6" s="110" t="s">
        <v>421</v>
      </c>
      <c r="AL6" s="110" t="s">
        <v>422</v>
      </c>
      <c r="AM6" s="110" t="s">
        <v>423</v>
      </c>
      <c r="AN6" s="110" t="s">
        <v>424</v>
      </c>
      <c r="AO6" s="110" t="s">
        <v>425</v>
      </c>
      <c r="AP6" s="110" t="s">
        <v>402</v>
      </c>
      <c r="AQ6" s="110" t="s">
        <v>426</v>
      </c>
      <c r="AR6" s="110" t="s">
        <v>427</v>
      </c>
      <c r="AS6" s="110" t="s">
        <v>428</v>
      </c>
      <c r="AT6" s="110" t="s">
        <v>429</v>
      </c>
      <c r="AU6" s="110" t="s">
        <v>430</v>
      </c>
      <c r="AV6" s="110" t="s">
        <v>431</v>
      </c>
      <c r="AW6" s="110" t="s">
        <v>432</v>
      </c>
      <c r="AX6" s="110" t="s">
        <v>433</v>
      </c>
      <c r="AY6" s="110" t="s">
        <v>434</v>
      </c>
      <c r="AZ6" s="110" t="s">
        <v>435</v>
      </c>
      <c r="BA6" s="110" t="s">
        <v>436</v>
      </c>
      <c r="BB6" s="110" t="s">
        <v>437</v>
      </c>
      <c r="BC6" s="110" t="s">
        <v>438</v>
      </c>
      <c r="BD6" s="110" t="s">
        <v>439</v>
      </c>
      <c r="BE6" s="110" t="s">
        <v>440</v>
      </c>
      <c r="BF6" s="110" t="s">
        <v>441</v>
      </c>
      <c r="BG6" s="110" t="s">
        <v>442</v>
      </c>
      <c r="BH6" s="110" t="s">
        <v>443</v>
      </c>
      <c r="BI6" s="110" t="s">
        <v>444</v>
      </c>
      <c r="BJ6" s="110" t="s">
        <v>445</v>
      </c>
      <c r="BK6" s="110"/>
      <c r="BL6" s="111" t="s">
        <v>446</v>
      </c>
    </row>
    <row r="7" spans="1:64" x14ac:dyDescent="0.25">
      <c r="A7" s="100">
        <v>3240</v>
      </c>
      <c r="B7" s="134">
        <v>100</v>
      </c>
      <c r="C7" s="135" t="s">
        <v>0</v>
      </c>
      <c r="D7" s="103"/>
      <c r="E7" s="166">
        <v>2279349</v>
      </c>
      <c r="F7" s="166">
        <v>2341717</v>
      </c>
      <c r="G7" s="166">
        <v>2403667</v>
      </c>
      <c r="H7" s="166">
        <v>0</v>
      </c>
      <c r="I7" s="166">
        <v>256600</v>
      </c>
      <c r="J7" s="166">
        <v>1191968</v>
      </c>
      <c r="K7" s="166">
        <v>724418</v>
      </c>
      <c r="L7" s="166">
        <v>6741156</v>
      </c>
      <c r="M7" s="166">
        <v>2216281</v>
      </c>
      <c r="N7" s="166">
        <v>449385</v>
      </c>
      <c r="O7" s="166">
        <v>2606457</v>
      </c>
      <c r="P7" s="166">
        <v>1772588</v>
      </c>
      <c r="Q7" s="166">
        <v>4716369</v>
      </c>
      <c r="R7" s="166">
        <v>1414691</v>
      </c>
      <c r="S7" s="166">
        <v>0</v>
      </c>
      <c r="T7" s="166">
        <v>1925006</v>
      </c>
      <c r="U7" s="166">
        <v>0</v>
      </c>
      <c r="V7" s="166">
        <v>3104489</v>
      </c>
      <c r="W7" s="166">
        <v>825344</v>
      </c>
      <c r="X7" s="166">
        <v>245363</v>
      </c>
      <c r="Y7" s="166">
        <v>0</v>
      </c>
      <c r="Z7" s="166">
        <v>3726396</v>
      </c>
      <c r="AA7" s="166">
        <v>23083</v>
      </c>
      <c r="AB7" s="166">
        <v>162603</v>
      </c>
      <c r="AC7" s="166">
        <v>0</v>
      </c>
      <c r="AD7" s="166">
        <v>0</v>
      </c>
      <c r="AE7" s="166">
        <v>299707</v>
      </c>
      <c r="AF7" s="166">
        <v>291772</v>
      </c>
      <c r="AG7" s="166">
        <v>1924719</v>
      </c>
      <c r="AH7" s="166">
        <v>4030929</v>
      </c>
      <c r="AI7" s="166">
        <v>324343</v>
      </c>
      <c r="AJ7" s="166">
        <v>586945</v>
      </c>
      <c r="AK7" s="166">
        <v>0</v>
      </c>
      <c r="AL7" s="166">
        <v>0</v>
      </c>
      <c r="AM7" s="166">
        <v>557305</v>
      </c>
      <c r="AN7" s="166">
        <v>86302</v>
      </c>
      <c r="AO7" s="166">
        <v>0</v>
      </c>
      <c r="AP7" s="166">
        <v>222829</v>
      </c>
      <c r="AQ7" s="166">
        <v>5619652</v>
      </c>
      <c r="AR7" s="166">
        <v>851999</v>
      </c>
      <c r="AS7" s="166">
        <v>1033097</v>
      </c>
      <c r="AT7" s="166">
        <v>0</v>
      </c>
      <c r="AU7" s="166">
        <v>409311</v>
      </c>
      <c r="AV7" s="166">
        <v>553389</v>
      </c>
      <c r="AW7" s="166">
        <v>2344734</v>
      </c>
      <c r="AX7" s="166">
        <v>1253876</v>
      </c>
      <c r="AY7" s="166">
        <v>0</v>
      </c>
      <c r="AZ7" s="166">
        <v>51218</v>
      </c>
      <c r="BA7" s="166">
        <v>248937</v>
      </c>
      <c r="BB7" s="166">
        <v>607608</v>
      </c>
      <c r="BC7" s="166">
        <v>1192113</v>
      </c>
      <c r="BD7" s="166">
        <v>132833</v>
      </c>
      <c r="BE7" s="166">
        <v>699092</v>
      </c>
      <c r="BF7" s="166">
        <v>0</v>
      </c>
      <c r="BG7" s="166">
        <v>1584864</v>
      </c>
      <c r="BH7" s="166">
        <v>187456</v>
      </c>
      <c r="BI7" s="166">
        <v>9471451</v>
      </c>
      <c r="BJ7" s="166">
        <v>586198</v>
      </c>
      <c r="BK7" s="103"/>
      <c r="BL7" s="101">
        <f t="shared" ref="BL7:BL16" si="0">SUM(E7:BK7)</f>
        <v>74279609</v>
      </c>
    </row>
    <row r="8" spans="1:64" x14ac:dyDescent="0.25">
      <c r="A8" s="100">
        <v>3250</v>
      </c>
      <c r="B8" s="134">
        <v>105</v>
      </c>
      <c r="C8" s="135" t="s">
        <v>1</v>
      </c>
      <c r="D8" s="112"/>
      <c r="E8" s="166">
        <v>1542266</v>
      </c>
      <c r="F8" s="166">
        <v>0</v>
      </c>
      <c r="G8" s="166">
        <v>1776580</v>
      </c>
      <c r="H8" s="166">
        <v>0</v>
      </c>
      <c r="I8" s="166">
        <v>10000</v>
      </c>
      <c r="J8" s="166">
        <v>986831</v>
      </c>
      <c r="K8" s="166">
        <v>5700050</v>
      </c>
      <c r="L8" s="166">
        <v>300000</v>
      </c>
      <c r="M8" s="166">
        <v>5687281</v>
      </c>
      <c r="N8" s="166">
        <v>2089741</v>
      </c>
      <c r="O8" s="166">
        <v>515607</v>
      </c>
      <c r="P8" s="166">
        <v>9715397</v>
      </c>
      <c r="Q8" s="166">
        <v>11993679</v>
      </c>
      <c r="R8" s="166">
        <v>2306962</v>
      </c>
      <c r="S8" s="166">
        <v>0</v>
      </c>
      <c r="T8" s="166">
        <v>2637322</v>
      </c>
      <c r="U8" s="166">
        <v>0</v>
      </c>
      <c r="V8" s="166">
        <v>6502734</v>
      </c>
      <c r="W8" s="166">
        <v>0</v>
      </c>
      <c r="X8" s="166">
        <v>404617</v>
      </c>
      <c r="Y8" s="166">
        <v>0</v>
      </c>
      <c r="Z8" s="166">
        <v>2924101</v>
      </c>
      <c r="AA8" s="166">
        <v>0</v>
      </c>
      <c r="AB8" s="166">
        <v>9329687</v>
      </c>
      <c r="AC8" s="166">
        <v>0</v>
      </c>
      <c r="AD8" s="166">
        <v>0</v>
      </c>
      <c r="AE8" s="166">
        <v>693834</v>
      </c>
      <c r="AF8" s="166">
        <v>72052</v>
      </c>
      <c r="AG8" s="166">
        <v>0</v>
      </c>
      <c r="AH8" s="166">
        <v>0</v>
      </c>
      <c r="AI8" s="166">
        <v>0</v>
      </c>
      <c r="AJ8" s="166">
        <v>0</v>
      </c>
      <c r="AK8" s="166">
        <v>0</v>
      </c>
      <c r="AL8" s="166">
        <v>0</v>
      </c>
      <c r="AM8" s="166">
        <v>0</v>
      </c>
      <c r="AN8" s="166">
        <v>139575</v>
      </c>
      <c r="AO8" s="166">
        <v>0</v>
      </c>
      <c r="AP8" s="166">
        <v>0</v>
      </c>
      <c r="AQ8" s="166">
        <v>0</v>
      </c>
      <c r="AR8" s="166">
        <v>1923518</v>
      </c>
      <c r="AS8" s="166">
        <v>1945896</v>
      </c>
      <c r="AT8" s="166">
        <v>0</v>
      </c>
      <c r="AU8" s="166">
        <v>1181148</v>
      </c>
      <c r="AV8" s="166">
        <v>9670984</v>
      </c>
      <c r="AW8" s="166">
        <v>4736074</v>
      </c>
      <c r="AX8" s="166">
        <v>821461</v>
      </c>
      <c r="AY8" s="166">
        <v>0</v>
      </c>
      <c r="AZ8" s="166">
        <v>3717850</v>
      </c>
      <c r="BA8" s="166">
        <v>0</v>
      </c>
      <c r="BB8" s="166">
        <v>1299360</v>
      </c>
      <c r="BC8" s="166">
        <v>0</v>
      </c>
      <c r="BD8" s="166">
        <v>0</v>
      </c>
      <c r="BE8" s="166">
        <v>8532742</v>
      </c>
      <c r="BF8" s="166">
        <v>0</v>
      </c>
      <c r="BG8" s="166">
        <v>936146</v>
      </c>
      <c r="BH8" s="166">
        <v>1506646</v>
      </c>
      <c r="BI8" s="166">
        <v>0</v>
      </c>
      <c r="BJ8" s="166">
        <v>3076502</v>
      </c>
      <c r="BK8" s="113"/>
      <c r="BL8" s="101">
        <f t="shared" si="0"/>
        <v>104676643</v>
      </c>
    </row>
    <row r="9" spans="1:64" x14ac:dyDescent="0.25">
      <c r="A9" s="100">
        <v>3270</v>
      </c>
      <c r="B9" s="134">
        <v>110</v>
      </c>
      <c r="C9" s="135" t="s">
        <v>26</v>
      </c>
      <c r="D9" s="112"/>
      <c r="E9" s="166">
        <v>1298817</v>
      </c>
      <c r="F9" s="166">
        <v>13071</v>
      </c>
      <c r="G9" s="166">
        <v>2372775</v>
      </c>
      <c r="H9" s="166">
        <v>0</v>
      </c>
      <c r="I9" s="166">
        <v>0</v>
      </c>
      <c r="J9" s="166">
        <v>118226</v>
      </c>
      <c r="K9" s="166">
        <v>0</v>
      </c>
      <c r="L9" s="166">
        <v>11723</v>
      </c>
      <c r="M9" s="166">
        <v>310049</v>
      </c>
      <c r="N9" s="166">
        <v>520547</v>
      </c>
      <c r="O9" s="166">
        <v>832552</v>
      </c>
      <c r="P9" s="166">
        <v>2128</v>
      </c>
      <c r="Q9" s="166">
        <v>11860039</v>
      </c>
      <c r="R9" s="166">
        <v>225091</v>
      </c>
      <c r="S9" s="166">
        <v>0</v>
      </c>
      <c r="T9" s="166">
        <v>1007144</v>
      </c>
      <c r="U9" s="166">
        <v>0</v>
      </c>
      <c r="V9" s="166">
        <v>60380</v>
      </c>
      <c r="W9" s="166">
        <v>780441</v>
      </c>
      <c r="X9" s="166">
        <v>586194</v>
      </c>
      <c r="Y9" s="166">
        <v>0</v>
      </c>
      <c r="Z9" s="166">
        <v>276654</v>
      </c>
      <c r="AA9" s="166">
        <v>0</v>
      </c>
      <c r="AB9" s="166">
        <v>454559</v>
      </c>
      <c r="AC9" s="166">
        <v>0</v>
      </c>
      <c r="AD9" s="166">
        <v>0</v>
      </c>
      <c r="AE9" s="166">
        <v>0</v>
      </c>
      <c r="AF9" s="166">
        <v>4874</v>
      </c>
      <c r="AG9" s="166">
        <v>314670</v>
      </c>
      <c r="AH9" s="166">
        <v>291500</v>
      </c>
      <c r="AI9" s="166">
        <v>0</v>
      </c>
      <c r="AJ9" s="166">
        <v>2000</v>
      </c>
      <c r="AK9" s="166">
        <v>0</v>
      </c>
      <c r="AL9" s="166">
        <v>0</v>
      </c>
      <c r="AM9" s="166">
        <v>6825</v>
      </c>
      <c r="AN9" s="166">
        <v>221059</v>
      </c>
      <c r="AO9" s="166">
        <v>0</v>
      </c>
      <c r="AP9" s="166">
        <v>33087</v>
      </c>
      <c r="AQ9" s="166">
        <v>272086</v>
      </c>
      <c r="AR9" s="166">
        <v>547</v>
      </c>
      <c r="AS9" s="166">
        <v>225183</v>
      </c>
      <c r="AT9" s="166">
        <v>0</v>
      </c>
      <c r="AU9" s="166">
        <v>0</v>
      </c>
      <c r="AV9" s="166">
        <v>4510</v>
      </c>
      <c r="AW9" s="166">
        <v>12679</v>
      </c>
      <c r="AX9" s="166">
        <v>18322</v>
      </c>
      <c r="AY9" s="166">
        <v>0</v>
      </c>
      <c r="AZ9" s="166">
        <v>0</v>
      </c>
      <c r="BA9" s="166">
        <v>73959</v>
      </c>
      <c r="BB9" s="166">
        <v>0</v>
      </c>
      <c r="BC9" s="166">
        <v>0</v>
      </c>
      <c r="BD9" s="166">
        <v>5</v>
      </c>
      <c r="BE9" s="166">
        <v>624</v>
      </c>
      <c r="BF9" s="166">
        <v>0</v>
      </c>
      <c r="BG9" s="166">
        <v>95499</v>
      </c>
      <c r="BH9" s="166">
        <v>0</v>
      </c>
      <c r="BI9" s="166">
        <v>687116</v>
      </c>
      <c r="BJ9" s="166">
        <v>0</v>
      </c>
      <c r="BK9" s="113"/>
      <c r="BL9" s="101">
        <f t="shared" si="0"/>
        <v>22994935</v>
      </c>
    </row>
    <row r="10" spans="1:64" x14ac:dyDescent="0.25">
      <c r="A10" s="100">
        <v>3310</v>
      </c>
      <c r="B10" s="134">
        <v>115</v>
      </c>
      <c r="C10" s="135" t="s">
        <v>27</v>
      </c>
      <c r="D10" s="114"/>
      <c r="E10" s="166">
        <v>0</v>
      </c>
      <c r="F10" s="166">
        <v>888</v>
      </c>
      <c r="G10" s="166">
        <v>0</v>
      </c>
      <c r="H10" s="166">
        <v>0</v>
      </c>
      <c r="I10" s="166">
        <v>0</v>
      </c>
      <c r="J10" s="166">
        <v>0</v>
      </c>
      <c r="K10" s="166">
        <v>0</v>
      </c>
      <c r="L10" s="166">
        <v>0</v>
      </c>
      <c r="M10" s="166">
        <v>0</v>
      </c>
      <c r="N10" s="166">
        <v>80979</v>
      </c>
      <c r="O10" s="166">
        <v>0</v>
      </c>
      <c r="P10" s="166">
        <v>0</v>
      </c>
      <c r="Q10" s="166">
        <v>0</v>
      </c>
      <c r="R10" s="166">
        <v>0</v>
      </c>
      <c r="S10" s="166">
        <v>0</v>
      </c>
      <c r="T10" s="166">
        <v>0</v>
      </c>
      <c r="U10" s="166">
        <v>0</v>
      </c>
      <c r="V10" s="166">
        <v>0</v>
      </c>
      <c r="W10" s="166">
        <v>2750</v>
      </c>
      <c r="X10" s="166">
        <v>0</v>
      </c>
      <c r="Y10" s="166">
        <v>0</v>
      </c>
      <c r="Z10" s="166">
        <v>0</v>
      </c>
      <c r="AA10" s="166">
        <v>0</v>
      </c>
      <c r="AB10" s="166">
        <v>0</v>
      </c>
      <c r="AC10" s="166">
        <v>0</v>
      </c>
      <c r="AD10" s="166">
        <v>0</v>
      </c>
      <c r="AE10" s="166">
        <v>0</v>
      </c>
      <c r="AF10" s="166">
        <v>0</v>
      </c>
      <c r="AG10" s="166">
        <v>0</v>
      </c>
      <c r="AH10" s="166">
        <v>23693</v>
      </c>
      <c r="AI10" s="166">
        <v>0</v>
      </c>
      <c r="AJ10" s="166">
        <v>0</v>
      </c>
      <c r="AK10" s="166">
        <v>0</v>
      </c>
      <c r="AL10" s="166">
        <v>0</v>
      </c>
      <c r="AM10" s="166">
        <v>0</v>
      </c>
      <c r="AN10" s="166">
        <v>0</v>
      </c>
      <c r="AO10" s="166">
        <v>0</v>
      </c>
      <c r="AP10" s="166">
        <v>0</v>
      </c>
      <c r="AQ10" s="166">
        <v>0</v>
      </c>
      <c r="AR10" s="166">
        <v>0</v>
      </c>
      <c r="AS10" s="166">
        <v>0</v>
      </c>
      <c r="AT10" s="166">
        <v>0</v>
      </c>
      <c r="AU10" s="166">
        <v>0</v>
      </c>
      <c r="AV10" s="166">
        <v>0</v>
      </c>
      <c r="AW10" s="166">
        <v>0</v>
      </c>
      <c r="AX10" s="166">
        <v>0</v>
      </c>
      <c r="AY10" s="166">
        <v>0</v>
      </c>
      <c r="AZ10" s="166">
        <v>0</v>
      </c>
      <c r="BA10" s="166">
        <v>0</v>
      </c>
      <c r="BB10" s="166">
        <v>0</v>
      </c>
      <c r="BC10" s="166">
        <v>0</v>
      </c>
      <c r="BD10" s="166">
        <v>0</v>
      </c>
      <c r="BE10" s="166">
        <v>0</v>
      </c>
      <c r="BF10" s="166">
        <v>0</v>
      </c>
      <c r="BG10" s="166">
        <v>0</v>
      </c>
      <c r="BH10" s="166">
        <v>0</v>
      </c>
      <c r="BI10" s="166">
        <v>9314</v>
      </c>
      <c r="BJ10" s="166">
        <v>0</v>
      </c>
      <c r="BK10" s="113"/>
      <c r="BL10" s="101">
        <f t="shared" si="0"/>
        <v>117624</v>
      </c>
    </row>
    <row r="11" spans="1:64" x14ac:dyDescent="0.25">
      <c r="A11" s="100">
        <v>3320</v>
      </c>
      <c r="B11" s="134">
        <v>120</v>
      </c>
      <c r="C11" s="135" t="s">
        <v>58</v>
      </c>
      <c r="D11" s="115"/>
      <c r="E11" s="166">
        <v>0</v>
      </c>
      <c r="F11" s="166">
        <v>0</v>
      </c>
      <c r="G11" s="166">
        <v>0</v>
      </c>
      <c r="H11" s="166">
        <v>0</v>
      </c>
      <c r="I11" s="166">
        <v>0</v>
      </c>
      <c r="J11" s="166">
        <v>0</v>
      </c>
      <c r="K11" s="166">
        <v>0</v>
      </c>
      <c r="L11" s="166">
        <v>0</v>
      </c>
      <c r="M11" s="166">
        <v>15464</v>
      </c>
      <c r="N11" s="166">
        <v>0</v>
      </c>
      <c r="O11" s="166">
        <v>0</v>
      </c>
      <c r="P11" s="166">
        <v>0</v>
      </c>
      <c r="Q11" s="166">
        <v>15909</v>
      </c>
      <c r="R11" s="166">
        <v>0</v>
      </c>
      <c r="S11" s="166">
        <v>0</v>
      </c>
      <c r="T11" s="166">
        <v>0</v>
      </c>
      <c r="U11" s="166">
        <v>0</v>
      </c>
      <c r="V11" s="166">
        <v>0</v>
      </c>
      <c r="W11" s="166">
        <v>0</v>
      </c>
      <c r="X11" s="166">
        <v>0</v>
      </c>
      <c r="Y11" s="166">
        <v>0</v>
      </c>
      <c r="Z11" s="166">
        <v>7975</v>
      </c>
      <c r="AA11" s="166">
        <v>0</v>
      </c>
      <c r="AB11" s="166">
        <v>279</v>
      </c>
      <c r="AC11" s="166">
        <v>0</v>
      </c>
      <c r="AD11" s="166">
        <v>0</v>
      </c>
      <c r="AE11" s="166">
        <v>0</v>
      </c>
      <c r="AF11" s="166">
        <v>0</v>
      </c>
      <c r="AG11" s="166">
        <v>430</v>
      </c>
      <c r="AH11" s="166">
        <v>0</v>
      </c>
      <c r="AI11" s="166">
        <v>1550</v>
      </c>
      <c r="AJ11" s="166">
        <v>0</v>
      </c>
      <c r="AK11" s="166">
        <v>0</v>
      </c>
      <c r="AL11" s="166">
        <v>0</v>
      </c>
      <c r="AM11" s="166">
        <v>0</v>
      </c>
      <c r="AN11" s="166">
        <v>0</v>
      </c>
      <c r="AO11" s="166">
        <v>0</v>
      </c>
      <c r="AP11" s="166">
        <v>8114</v>
      </c>
      <c r="AQ11" s="166">
        <v>0</v>
      </c>
      <c r="AR11" s="166">
        <v>0</v>
      </c>
      <c r="AS11" s="166">
        <v>1082</v>
      </c>
      <c r="AT11" s="166">
        <v>0</v>
      </c>
      <c r="AU11" s="166">
        <v>0</v>
      </c>
      <c r="AV11" s="166">
        <v>0</v>
      </c>
      <c r="AW11" s="166">
        <v>0</v>
      </c>
      <c r="AX11" s="166">
        <v>0</v>
      </c>
      <c r="AY11" s="166">
        <v>0</v>
      </c>
      <c r="AZ11" s="166">
        <v>0</v>
      </c>
      <c r="BA11" s="166">
        <v>0</v>
      </c>
      <c r="BB11" s="166">
        <v>0</v>
      </c>
      <c r="BC11" s="166">
        <v>776</v>
      </c>
      <c r="BD11" s="166">
        <v>0</v>
      </c>
      <c r="BE11" s="166">
        <v>0</v>
      </c>
      <c r="BF11" s="166">
        <v>0</v>
      </c>
      <c r="BG11" s="166">
        <v>0</v>
      </c>
      <c r="BH11" s="166">
        <v>0</v>
      </c>
      <c r="BI11" s="166">
        <v>699787</v>
      </c>
      <c r="BJ11" s="166">
        <v>0</v>
      </c>
      <c r="BK11" s="113"/>
      <c r="BL11" s="101">
        <f t="shared" si="0"/>
        <v>751366</v>
      </c>
    </row>
    <row r="12" spans="1:64" x14ac:dyDescent="0.25">
      <c r="A12" s="100">
        <v>3340</v>
      </c>
      <c r="B12" s="134">
        <v>125</v>
      </c>
      <c r="C12" s="135" t="s">
        <v>28</v>
      </c>
      <c r="D12" s="116"/>
      <c r="E12" s="166">
        <v>0</v>
      </c>
      <c r="F12" s="166">
        <v>0</v>
      </c>
      <c r="G12" s="166">
        <v>0</v>
      </c>
      <c r="H12" s="166">
        <v>0</v>
      </c>
      <c r="I12" s="166">
        <v>0</v>
      </c>
      <c r="J12" s="166">
        <v>0</v>
      </c>
      <c r="K12" s="166">
        <v>0</v>
      </c>
      <c r="L12" s="166">
        <v>0</v>
      </c>
      <c r="M12" s="166">
        <v>0</v>
      </c>
      <c r="N12" s="166">
        <v>0</v>
      </c>
      <c r="O12" s="166">
        <v>0</v>
      </c>
      <c r="P12" s="166">
        <v>0</v>
      </c>
      <c r="Q12" s="166">
        <v>0</v>
      </c>
      <c r="R12" s="166">
        <v>0</v>
      </c>
      <c r="S12" s="166">
        <v>0</v>
      </c>
      <c r="T12" s="166">
        <v>0</v>
      </c>
      <c r="U12" s="166">
        <v>0</v>
      </c>
      <c r="V12" s="166">
        <v>0</v>
      </c>
      <c r="W12" s="166">
        <v>0</v>
      </c>
      <c r="X12" s="166">
        <v>0</v>
      </c>
      <c r="Y12" s="166">
        <v>0</v>
      </c>
      <c r="Z12" s="166">
        <v>0</v>
      </c>
      <c r="AA12" s="166">
        <v>0</v>
      </c>
      <c r="AB12" s="166">
        <v>0</v>
      </c>
      <c r="AC12" s="166">
        <v>0</v>
      </c>
      <c r="AD12" s="166">
        <v>0</v>
      </c>
      <c r="AE12" s="166">
        <v>0</v>
      </c>
      <c r="AF12" s="166">
        <v>0</v>
      </c>
      <c r="AG12" s="166">
        <v>0</v>
      </c>
      <c r="AH12" s="166">
        <v>0</v>
      </c>
      <c r="AI12" s="166">
        <v>0</v>
      </c>
      <c r="AJ12" s="166">
        <v>0</v>
      </c>
      <c r="AK12" s="166">
        <v>0</v>
      </c>
      <c r="AL12" s="166">
        <v>0</v>
      </c>
      <c r="AM12" s="166">
        <v>0</v>
      </c>
      <c r="AN12" s="166">
        <v>0</v>
      </c>
      <c r="AO12" s="166">
        <v>0</v>
      </c>
      <c r="AP12" s="166">
        <v>0</v>
      </c>
      <c r="AQ12" s="166">
        <v>0</v>
      </c>
      <c r="AR12" s="166">
        <v>0</v>
      </c>
      <c r="AS12" s="166">
        <v>0</v>
      </c>
      <c r="AT12" s="166">
        <v>0</v>
      </c>
      <c r="AU12" s="166">
        <v>0</v>
      </c>
      <c r="AV12" s="166">
        <v>0</v>
      </c>
      <c r="AW12" s="166">
        <v>1000000</v>
      </c>
      <c r="AX12" s="166">
        <v>0</v>
      </c>
      <c r="AY12" s="166">
        <v>0</v>
      </c>
      <c r="AZ12" s="166">
        <v>10065</v>
      </c>
      <c r="BA12" s="166">
        <v>0</v>
      </c>
      <c r="BB12" s="166">
        <v>0</v>
      </c>
      <c r="BC12" s="166">
        <v>0</v>
      </c>
      <c r="BD12" s="166">
        <v>0</v>
      </c>
      <c r="BE12" s="166">
        <v>0</v>
      </c>
      <c r="BF12" s="166">
        <v>0</v>
      </c>
      <c r="BG12" s="166">
        <v>0</v>
      </c>
      <c r="BH12" s="166">
        <v>6203</v>
      </c>
      <c r="BI12" s="166">
        <v>0</v>
      </c>
      <c r="BJ12" s="166">
        <v>0</v>
      </c>
      <c r="BK12" s="113"/>
      <c r="BL12" s="101">
        <f t="shared" si="0"/>
        <v>1016268</v>
      </c>
    </row>
    <row r="13" spans="1:64" x14ac:dyDescent="0.25">
      <c r="A13" s="100">
        <v>3350</v>
      </c>
      <c r="B13" s="134">
        <v>130</v>
      </c>
      <c r="C13" s="135" t="s">
        <v>301</v>
      </c>
      <c r="D13" s="116"/>
      <c r="E13" s="166">
        <v>14700897</v>
      </c>
      <c r="F13" s="166">
        <v>2397358</v>
      </c>
      <c r="G13" s="166">
        <v>9637551</v>
      </c>
      <c r="H13" s="166">
        <v>0</v>
      </c>
      <c r="I13" s="166">
        <v>1218346</v>
      </c>
      <c r="J13" s="166">
        <v>16010527</v>
      </c>
      <c r="K13" s="166">
        <v>0</v>
      </c>
      <c r="L13" s="166">
        <v>11857039</v>
      </c>
      <c r="M13" s="166">
        <v>9582802</v>
      </c>
      <c r="N13" s="166">
        <v>2108023</v>
      </c>
      <c r="O13" s="166">
        <v>5277966</v>
      </c>
      <c r="P13" s="166">
        <v>0</v>
      </c>
      <c r="Q13" s="166">
        <v>44378246</v>
      </c>
      <c r="R13" s="166">
        <v>0</v>
      </c>
      <c r="S13" s="166">
        <v>0</v>
      </c>
      <c r="T13" s="166">
        <v>6425852</v>
      </c>
      <c r="U13" s="166">
        <v>0</v>
      </c>
      <c r="V13" s="166">
        <v>13181704</v>
      </c>
      <c r="W13" s="166">
        <v>7051768</v>
      </c>
      <c r="X13" s="166">
        <v>2051106</v>
      </c>
      <c r="Y13" s="166">
        <v>0</v>
      </c>
      <c r="Z13" s="166">
        <v>8575545</v>
      </c>
      <c r="AA13" s="166">
        <v>0</v>
      </c>
      <c r="AB13" s="166">
        <v>8095184</v>
      </c>
      <c r="AC13" s="166">
        <v>0</v>
      </c>
      <c r="AD13" s="166">
        <v>0</v>
      </c>
      <c r="AE13" s="166">
        <v>2712617</v>
      </c>
      <c r="AF13" s="166">
        <v>1819753</v>
      </c>
      <c r="AG13" s="166">
        <v>10343615</v>
      </c>
      <c r="AH13" s="166">
        <v>4237867</v>
      </c>
      <c r="AI13" s="166">
        <v>0</v>
      </c>
      <c r="AJ13" s="166">
        <v>5832321</v>
      </c>
      <c r="AK13" s="166">
        <v>0</v>
      </c>
      <c r="AL13" s="166">
        <v>0</v>
      </c>
      <c r="AM13" s="166">
        <v>4316062</v>
      </c>
      <c r="AN13" s="166">
        <v>8869437</v>
      </c>
      <c r="AO13" s="166">
        <v>0</v>
      </c>
      <c r="AP13" s="166">
        <v>2116647</v>
      </c>
      <c r="AQ13" s="166">
        <v>3914825</v>
      </c>
      <c r="AR13" s="166">
        <v>11873915</v>
      </c>
      <c r="AS13" s="166">
        <v>2246681</v>
      </c>
      <c r="AT13" s="166">
        <v>0</v>
      </c>
      <c r="AU13" s="166">
        <v>2072010</v>
      </c>
      <c r="AV13" s="166">
        <v>11864158</v>
      </c>
      <c r="AW13" s="166">
        <v>0</v>
      </c>
      <c r="AX13" s="166">
        <v>2226650</v>
      </c>
      <c r="AY13" s="166">
        <v>0</v>
      </c>
      <c r="AZ13" s="166">
        <v>5691399</v>
      </c>
      <c r="BA13" s="166">
        <v>7349386</v>
      </c>
      <c r="BB13" s="166">
        <v>1281906</v>
      </c>
      <c r="BC13" s="166">
        <v>9713276</v>
      </c>
      <c r="BD13" s="166">
        <v>271500</v>
      </c>
      <c r="BE13" s="166">
        <v>0</v>
      </c>
      <c r="BF13" s="166">
        <v>0</v>
      </c>
      <c r="BG13" s="166">
        <v>6151319</v>
      </c>
      <c r="BH13" s="166">
        <v>2447105</v>
      </c>
      <c r="BI13" s="166">
        <v>0</v>
      </c>
      <c r="BJ13" s="166">
        <v>0</v>
      </c>
      <c r="BK13" s="113"/>
      <c r="BL13" s="101">
        <f t="shared" si="0"/>
        <v>269902363</v>
      </c>
    </row>
    <row r="14" spans="1:64" x14ac:dyDescent="0.25">
      <c r="A14" s="100">
        <v>3360</v>
      </c>
      <c r="B14" s="134">
        <v>135</v>
      </c>
      <c r="C14" s="135" t="s">
        <v>47</v>
      </c>
      <c r="D14" s="116"/>
      <c r="E14" s="157">
        <v>0</v>
      </c>
      <c r="F14" s="157">
        <v>0</v>
      </c>
      <c r="G14" s="157">
        <v>0</v>
      </c>
      <c r="H14" s="157">
        <v>0</v>
      </c>
      <c r="I14" s="157">
        <v>0</v>
      </c>
      <c r="J14" s="157">
        <v>0</v>
      </c>
      <c r="K14" s="157">
        <v>0</v>
      </c>
      <c r="L14" s="157">
        <v>0</v>
      </c>
      <c r="M14" s="157">
        <v>0</v>
      </c>
      <c r="N14" s="157">
        <v>0</v>
      </c>
      <c r="O14" s="157">
        <v>0</v>
      </c>
      <c r="P14" s="157">
        <v>0</v>
      </c>
      <c r="Q14" s="157">
        <v>0</v>
      </c>
      <c r="R14" s="157">
        <v>0</v>
      </c>
      <c r="S14" s="157">
        <v>0</v>
      </c>
      <c r="T14" s="157">
        <v>0</v>
      </c>
      <c r="U14" s="157">
        <v>0</v>
      </c>
      <c r="V14" s="157">
        <v>0</v>
      </c>
      <c r="W14" s="157">
        <v>0</v>
      </c>
      <c r="X14" s="157">
        <v>0</v>
      </c>
      <c r="Y14" s="157">
        <v>0</v>
      </c>
      <c r="Z14" s="157">
        <v>0</v>
      </c>
      <c r="AA14" s="157">
        <v>0</v>
      </c>
      <c r="AB14" s="157">
        <v>0</v>
      </c>
      <c r="AC14" s="157">
        <v>0</v>
      </c>
      <c r="AD14" s="157">
        <v>0</v>
      </c>
      <c r="AE14" s="157">
        <v>0</v>
      </c>
      <c r="AF14" s="157">
        <v>0</v>
      </c>
      <c r="AG14" s="157">
        <v>0</v>
      </c>
      <c r="AH14" s="157">
        <v>0</v>
      </c>
      <c r="AI14" s="157">
        <v>0</v>
      </c>
      <c r="AJ14" s="157">
        <v>0</v>
      </c>
      <c r="AK14" s="157">
        <v>0</v>
      </c>
      <c r="AL14" s="157">
        <v>0</v>
      </c>
      <c r="AM14" s="157">
        <v>0</v>
      </c>
      <c r="AN14" s="157">
        <v>0</v>
      </c>
      <c r="AO14" s="157">
        <v>0</v>
      </c>
      <c r="AP14" s="157">
        <v>0</v>
      </c>
      <c r="AQ14" s="157">
        <v>0</v>
      </c>
      <c r="AR14" s="157">
        <v>0</v>
      </c>
      <c r="AS14" s="157">
        <v>0</v>
      </c>
      <c r="AT14" s="157">
        <v>0</v>
      </c>
      <c r="AU14" s="157">
        <v>0</v>
      </c>
      <c r="AV14" s="157">
        <v>0</v>
      </c>
      <c r="AW14" s="157">
        <v>0</v>
      </c>
      <c r="AX14" s="157">
        <v>0</v>
      </c>
      <c r="AY14" s="157">
        <v>0</v>
      </c>
      <c r="AZ14" s="157">
        <v>0</v>
      </c>
      <c r="BA14" s="157">
        <v>0</v>
      </c>
      <c r="BB14" s="157">
        <v>0</v>
      </c>
      <c r="BC14" s="157">
        <v>0</v>
      </c>
      <c r="BD14" s="157">
        <v>0</v>
      </c>
      <c r="BE14" s="157">
        <v>0</v>
      </c>
      <c r="BF14" s="157">
        <v>0</v>
      </c>
      <c r="BG14" s="157">
        <v>0</v>
      </c>
      <c r="BH14" s="157">
        <v>0</v>
      </c>
      <c r="BI14" s="157">
        <v>0</v>
      </c>
      <c r="BJ14" s="157">
        <v>0</v>
      </c>
      <c r="BK14" s="113"/>
      <c r="BL14" s="101">
        <f t="shared" si="0"/>
        <v>0</v>
      </c>
    </row>
    <row r="15" spans="1:64" x14ac:dyDescent="0.25">
      <c r="A15" s="100">
        <v>3370</v>
      </c>
      <c r="B15" s="134">
        <v>140</v>
      </c>
      <c r="C15" s="135" t="s">
        <v>59</v>
      </c>
      <c r="D15" s="112"/>
      <c r="E15" s="166">
        <v>0</v>
      </c>
      <c r="F15" s="166">
        <v>0</v>
      </c>
      <c r="G15" s="166">
        <v>0</v>
      </c>
      <c r="H15" s="166">
        <v>0</v>
      </c>
      <c r="I15" s="166">
        <v>0</v>
      </c>
      <c r="J15" s="166">
        <v>0</v>
      </c>
      <c r="K15" s="166">
        <v>0</v>
      </c>
      <c r="L15" s="166">
        <v>0</v>
      </c>
      <c r="M15" s="166">
        <v>0</v>
      </c>
      <c r="N15" s="166">
        <v>0</v>
      </c>
      <c r="O15" s="166">
        <v>0</v>
      </c>
      <c r="P15" s="166">
        <v>0</v>
      </c>
      <c r="Q15" s="166">
        <v>2979838</v>
      </c>
      <c r="R15" s="166">
        <v>0</v>
      </c>
      <c r="S15" s="166">
        <v>0</v>
      </c>
      <c r="T15" s="166">
        <v>0</v>
      </c>
      <c r="U15" s="166">
        <v>0</v>
      </c>
      <c r="V15" s="166">
        <v>2928349</v>
      </c>
      <c r="W15" s="166">
        <v>0</v>
      </c>
      <c r="X15" s="166">
        <v>0</v>
      </c>
      <c r="Y15" s="166">
        <v>0</v>
      </c>
      <c r="Z15" s="166">
        <v>0</v>
      </c>
      <c r="AA15" s="166">
        <v>0</v>
      </c>
      <c r="AB15" s="166">
        <v>1564540</v>
      </c>
      <c r="AC15" s="166">
        <v>0</v>
      </c>
      <c r="AD15" s="166">
        <v>0</v>
      </c>
      <c r="AE15" s="166">
        <v>0</v>
      </c>
      <c r="AF15" s="166">
        <v>0</v>
      </c>
      <c r="AG15" s="166">
        <v>778790</v>
      </c>
      <c r="AH15" s="166">
        <v>1296830</v>
      </c>
      <c r="AI15" s="166">
        <v>0</v>
      </c>
      <c r="AJ15" s="166">
        <v>0</v>
      </c>
      <c r="AK15" s="166">
        <v>0</v>
      </c>
      <c r="AL15" s="166">
        <v>0</v>
      </c>
      <c r="AM15" s="166">
        <v>0</v>
      </c>
      <c r="AN15" s="166">
        <v>0</v>
      </c>
      <c r="AO15" s="166">
        <v>0</v>
      </c>
      <c r="AP15" s="166">
        <v>0</v>
      </c>
      <c r="AQ15" s="166">
        <v>0</v>
      </c>
      <c r="AR15" s="166">
        <v>0</v>
      </c>
      <c r="AS15" s="166">
        <v>0</v>
      </c>
      <c r="AT15" s="166">
        <v>0</v>
      </c>
      <c r="AU15" s="166">
        <v>0</v>
      </c>
      <c r="AV15" s="166">
        <v>0</v>
      </c>
      <c r="AW15" s="166">
        <v>130223</v>
      </c>
      <c r="AX15" s="166">
        <v>0</v>
      </c>
      <c r="AY15" s="166">
        <v>0</v>
      </c>
      <c r="AZ15" s="166">
        <v>40000</v>
      </c>
      <c r="BA15" s="166">
        <v>0</v>
      </c>
      <c r="BB15" s="166">
        <v>539135</v>
      </c>
      <c r="BC15" s="166">
        <v>1769048</v>
      </c>
      <c r="BD15" s="166">
        <v>0</v>
      </c>
      <c r="BE15" s="166">
        <v>0</v>
      </c>
      <c r="BF15" s="166">
        <v>0</v>
      </c>
      <c r="BG15" s="166">
        <v>160000</v>
      </c>
      <c r="BH15" s="166">
        <v>0</v>
      </c>
      <c r="BI15" s="166">
        <v>598709</v>
      </c>
      <c r="BJ15" s="166">
        <v>850000</v>
      </c>
      <c r="BK15" s="113"/>
      <c r="BL15" s="101">
        <f t="shared" si="0"/>
        <v>13635462</v>
      </c>
    </row>
    <row r="16" spans="1:64" x14ac:dyDescent="0.25">
      <c r="A16" s="100">
        <v>3380</v>
      </c>
      <c r="B16" s="134">
        <v>145</v>
      </c>
      <c r="C16" s="135" t="s">
        <v>60</v>
      </c>
      <c r="D16" s="112"/>
      <c r="E16" s="166">
        <v>0</v>
      </c>
      <c r="F16" s="166">
        <v>0</v>
      </c>
      <c r="G16" s="166">
        <v>0</v>
      </c>
      <c r="H16" s="166">
        <v>0</v>
      </c>
      <c r="I16" s="166">
        <v>0</v>
      </c>
      <c r="J16" s="166">
        <v>0</v>
      </c>
      <c r="K16" s="166">
        <v>0</v>
      </c>
      <c r="L16" s="166">
        <v>8578</v>
      </c>
      <c r="M16" s="166">
        <v>0</v>
      </c>
      <c r="N16" s="166">
        <v>458523</v>
      </c>
      <c r="O16" s="166">
        <v>0</v>
      </c>
      <c r="P16" s="166">
        <v>0</v>
      </c>
      <c r="Q16" s="166">
        <v>268294</v>
      </c>
      <c r="R16" s="166">
        <v>0</v>
      </c>
      <c r="S16" s="166">
        <v>0</v>
      </c>
      <c r="T16" s="166">
        <v>0</v>
      </c>
      <c r="U16" s="166">
        <v>0</v>
      </c>
      <c r="V16" s="166">
        <v>712565</v>
      </c>
      <c r="W16" s="166">
        <v>0</v>
      </c>
      <c r="X16" s="166">
        <v>0</v>
      </c>
      <c r="Y16" s="166">
        <v>0</v>
      </c>
      <c r="Z16" s="166">
        <v>0</v>
      </c>
      <c r="AA16" s="166">
        <v>164362</v>
      </c>
      <c r="AB16" s="166">
        <v>0</v>
      </c>
      <c r="AC16" s="166">
        <v>0</v>
      </c>
      <c r="AD16" s="166">
        <v>0</v>
      </c>
      <c r="AE16" s="166">
        <v>0</v>
      </c>
      <c r="AF16" s="166">
        <v>0</v>
      </c>
      <c r="AG16" s="166">
        <v>0</v>
      </c>
      <c r="AH16" s="166">
        <v>2299182</v>
      </c>
      <c r="AI16" s="166">
        <v>143367</v>
      </c>
      <c r="AJ16" s="166">
        <v>0</v>
      </c>
      <c r="AK16" s="166">
        <v>0</v>
      </c>
      <c r="AL16" s="166">
        <v>0</v>
      </c>
      <c r="AM16" s="166">
        <v>0</v>
      </c>
      <c r="AN16" s="166">
        <v>0</v>
      </c>
      <c r="AO16" s="166">
        <v>0</v>
      </c>
      <c r="AP16" s="166">
        <v>12418</v>
      </c>
      <c r="AQ16" s="166">
        <v>0</v>
      </c>
      <c r="AR16" s="166">
        <v>0</v>
      </c>
      <c r="AS16" s="166">
        <v>0</v>
      </c>
      <c r="AT16" s="166">
        <v>0</v>
      </c>
      <c r="AU16" s="166">
        <v>0</v>
      </c>
      <c r="AV16" s="166">
        <v>0</v>
      </c>
      <c r="AW16" s="166">
        <v>1268761</v>
      </c>
      <c r="AX16" s="166">
        <v>0</v>
      </c>
      <c r="AY16" s="166">
        <v>0</v>
      </c>
      <c r="AZ16" s="166">
        <v>0</v>
      </c>
      <c r="BA16" s="166">
        <v>0</v>
      </c>
      <c r="BB16" s="166">
        <v>43736</v>
      </c>
      <c r="BC16" s="166">
        <v>0</v>
      </c>
      <c r="BD16" s="166">
        <v>0</v>
      </c>
      <c r="BE16" s="166">
        <v>4839</v>
      </c>
      <c r="BF16" s="166">
        <v>0</v>
      </c>
      <c r="BG16" s="166">
        <v>0</v>
      </c>
      <c r="BH16" s="166">
        <v>0</v>
      </c>
      <c r="BI16" s="166">
        <v>0</v>
      </c>
      <c r="BJ16" s="166">
        <v>2518515</v>
      </c>
      <c r="BK16" s="117"/>
      <c r="BL16" s="171">
        <f t="shared" si="0"/>
        <v>7903140</v>
      </c>
    </row>
    <row r="17" spans="1:64" x14ac:dyDescent="0.25">
      <c r="A17" s="100"/>
      <c r="B17" s="101"/>
      <c r="C17" s="133" t="s">
        <v>6</v>
      </c>
      <c r="D17" s="112"/>
      <c r="E17" s="118">
        <f t="shared" ref="E17:BJ17" si="1">SUM(E7:E16)</f>
        <v>19821329</v>
      </c>
      <c r="F17" s="118">
        <f t="shared" si="1"/>
        <v>4753034</v>
      </c>
      <c r="G17" s="118">
        <f t="shared" si="1"/>
        <v>16190573</v>
      </c>
      <c r="H17" s="118">
        <f t="shared" si="1"/>
        <v>0</v>
      </c>
      <c r="I17" s="118">
        <f t="shared" si="1"/>
        <v>1484946</v>
      </c>
      <c r="J17" s="118">
        <f t="shared" si="1"/>
        <v>18307552</v>
      </c>
      <c r="K17" s="118">
        <f t="shared" si="1"/>
        <v>6424468</v>
      </c>
      <c r="L17" s="118">
        <f t="shared" si="1"/>
        <v>18918496</v>
      </c>
      <c r="M17" s="118">
        <f t="shared" si="1"/>
        <v>17811877</v>
      </c>
      <c r="N17" s="118">
        <f t="shared" si="1"/>
        <v>5707198</v>
      </c>
      <c r="O17" s="118">
        <f t="shared" si="1"/>
        <v>9232582</v>
      </c>
      <c r="P17" s="118">
        <f t="shared" si="1"/>
        <v>11490113</v>
      </c>
      <c r="Q17" s="118">
        <f t="shared" si="1"/>
        <v>76212374</v>
      </c>
      <c r="R17" s="118">
        <f t="shared" si="1"/>
        <v>3946744</v>
      </c>
      <c r="S17" s="118">
        <f t="shared" si="1"/>
        <v>0</v>
      </c>
      <c r="T17" s="118">
        <f t="shared" si="1"/>
        <v>11995324</v>
      </c>
      <c r="U17" s="118">
        <f t="shared" si="1"/>
        <v>0</v>
      </c>
      <c r="V17" s="118">
        <f t="shared" si="1"/>
        <v>26490221</v>
      </c>
      <c r="W17" s="118">
        <f t="shared" si="1"/>
        <v>8660303</v>
      </c>
      <c r="X17" s="118">
        <f t="shared" si="1"/>
        <v>3287280</v>
      </c>
      <c r="Y17" s="118">
        <f t="shared" si="1"/>
        <v>0</v>
      </c>
      <c r="Z17" s="118">
        <f t="shared" si="1"/>
        <v>15510671</v>
      </c>
      <c r="AA17" s="118">
        <f t="shared" si="1"/>
        <v>187445</v>
      </c>
      <c r="AB17" s="174">
        <f>SUM(AB7:AB16)</f>
        <v>19606852</v>
      </c>
      <c r="AC17" s="118">
        <f t="shared" si="1"/>
        <v>0</v>
      </c>
      <c r="AD17" s="118">
        <f t="shared" si="1"/>
        <v>0</v>
      </c>
      <c r="AE17" s="118">
        <f t="shared" si="1"/>
        <v>3706158</v>
      </c>
      <c r="AF17" s="118">
        <f t="shared" si="1"/>
        <v>2188451</v>
      </c>
      <c r="AG17" s="118">
        <f t="shared" si="1"/>
        <v>13362224</v>
      </c>
      <c r="AH17" s="118">
        <f t="shared" si="1"/>
        <v>12180001</v>
      </c>
      <c r="AI17" s="118">
        <f t="shared" si="1"/>
        <v>469260</v>
      </c>
      <c r="AJ17" s="118">
        <f t="shared" si="1"/>
        <v>6421266</v>
      </c>
      <c r="AK17" s="118">
        <f t="shared" si="1"/>
        <v>0</v>
      </c>
      <c r="AL17" s="118">
        <f t="shared" si="1"/>
        <v>0</v>
      </c>
      <c r="AM17" s="118">
        <f t="shared" si="1"/>
        <v>4880192</v>
      </c>
      <c r="AN17" s="118">
        <f t="shared" si="1"/>
        <v>9316373</v>
      </c>
      <c r="AO17" s="118">
        <f t="shared" si="1"/>
        <v>0</v>
      </c>
      <c r="AP17" s="118">
        <f t="shared" si="1"/>
        <v>2393095</v>
      </c>
      <c r="AQ17" s="118">
        <f t="shared" si="1"/>
        <v>9806563</v>
      </c>
      <c r="AR17" s="118">
        <f t="shared" si="1"/>
        <v>14649979</v>
      </c>
      <c r="AS17" s="118">
        <f t="shared" si="1"/>
        <v>5451939</v>
      </c>
      <c r="AT17" s="118">
        <f t="shared" si="1"/>
        <v>0</v>
      </c>
      <c r="AU17" s="118">
        <f t="shared" si="1"/>
        <v>3662469</v>
      </c>
      <c r="AV17" s="118">
        <f t="shared" si="1"/>
        <v>22093041</v>
      </c>
      <c r="AW17" s="118">
        <f t="shared" si="1"/>
        <v>9492471</v>
      </c>
      <c r="AX17" s="118">
        <f t="shared" si="1"/>
        <v>4320309</v>
      </c>
      <c r="AY17" s="118">
        <f t="shared" si="1"/>
        <v>0</v>
      </c>
      <c r="AZ17" s="118">
        <f t="shared" si="1"/>
        <v>9510532</v>
      </c>
      <c r="BA17" s="118">
        <f t="shared" si="1"/>
        <v>7672282</v>
      </c>
      <c r="BB17" s="118">
        <f t="shared" si="1"/>
        <v>3771745</v>
      </c>
      <c r="BC17" s="118">
        <f t="shared" si="1"/>
        <v>12675213</v>
      </c>
      <c r="BD17" s="118">
        <f t="shared" si="1"/>
        <v>404338</v>
      </c>
      <c r="BE17" s="118">
        <f t="shared" si="1"/>
        <v>9237297</v>
      </c>
      <c r="BF17" s="118">
        <f t="shared" si="1"/>
        <v>0</v>
      </c>
      <c r="BG17" s="118">
        <f t="shared" si="1"/>
        <v>8927828</v>
      </c>
      <c r="BH17" s="118">
        <f t="shared" si="1"/>
        <v>4147410</v>
      </c>
      <c r="BI17" s="118">
        <f t="shared" si="1"/>
        <v>11466377</v>
      </c>
      <c r="BJ17" s="118">
        <f t="shared" si="1"/>
        <v>7031215</v>
      </c>
      <c r="BK17" s="118"/>
      <c r="BL17" s="118">
        <f>SUM(BL7:BL16)</f>
        <v>495277410</v>
      </c>
    </row>
    <row r="18" spans="1:64" x14ac:dyDescent="0.25">
      <c r="A18" s="100"/>
      <c r="B18" s="101"/>
      <c r="C18" s="112"/>
      <c r="D18" s="112"/>
      <c r="E18" s="113"/>
      <c r="F18" s="113"/>
      <c r="G18" s="113"/>
      <c r="H18" s="113"/>
      <c r="I18" s="113"/>
      <c r="J18" s="113"/>
      <c r="K18" s="113"/>
      <c r="L18" s="113"/>
      <c r="M18" s="113"/>
      <c r="N18" s="113"/>
      <c r="O18" s="113"/>
      <c r="P18" s="113"/>
      <c r="Q18" s="113"/>
      <c r="R18" s="113"/>
      <c r="S18" s="113"/>
      <c r="T18" s="113"/>
      <c r="U18" s="113"/>
      <c r="V18" s="113"/>
      <c r="W18" s="113"/>
      <c r="X18" s="113"/>
      <c r="Y18" s="113"/>
      <c r="Z18" s="113"/>
      <c r="AA18" s="113"/>
      <c r="AB18" s="113"/>
      <c r="AC18" s="113"/>
      <c r="AD18" s="113"/>
      <c r="AE18" s="113"/>
      <c r="AF18" s="113"/>
      <c r="AG18" s="113"/>
      <c r="AH18" s="113"/>
      <c r="AI18" s="113"/>
      <c r="AJ18" s="113"/>
      <c r="AK18" s="113"/>
      <c r="AL18" s="113"/>
      <c r="AM18" s="113"/>
      <c r="AN18" s="113"/>
      <c r="AO18" s="113"/>
      <c r="AP18" s="113"/>
      <c r="AQ18" s="113"/>
      <c r="AR18" s="113"/>
      <c r="AS18" s="113"/>
      <c r="AT18" s="113"/>
      <c r="AU18" s="113"/>
      <c r="AV18" s="113"/>
      <c r="AW18" s="113"/>
      <c r="AX18" s="113"/>
      <c r="AY18" s="113"/>
      <c r="AZ18" s="113"/>
      <c r="BA18" s="113"/>
      <c r="BB18" s="113"/>
      <c r="BC18" s="113"/>
      <c r="BD18" s="113"/>
      <c r="BE18" s="113"/>
      <c r="BF18" s="113"/>
      <c r="BG18" s="113"/>
      <c r="BH18" s="113"/>
      <c r="BI18" s="113"/>
      <c r="BJ18" s="113"/>
      <c r="BK18" s="113"/>
      <c r="BL18" s="104"/>
    </row>
    <row r="19" spans="1:64" x14ac:dyDescent="0.25">
      <c r="A19" s="100"/>
      <c r="B19" s="101"/>
      <c r="C19" s="133" t="s">
        <v>34</v>
      </c>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3"/>
      <c r="BA19" s="113"/>
      <c r="BB19" s="113"/>
      <c r="BC19" s="113"/>
      <c r="BD19" s="113"/>
      <c r="BE19" s="113"/>
      <c r="BF19" s="113"/>
      <c r="BG19" s="113"/>
      <c r="BH19" s="113"/>
      <c r="BI19" s="113"/>
      <c r="BJ19" s="113"/>
      <c r="BK19" s="113"/>
      <c r="BL19" s="113"/>
    </row>
    <row r="20" spans="1:64" x14ac:dyDescent="0.25">
      <c r="A20" s="100">
        <v>3430</v>
      </c>
      <c r="B20" s="134">
        <v>200</v>
      </c>
      <c r="C20" s="135" t="s">
        <v>35</v>
      </c>
      <c r="D20" s="112"/>
      <c r="E20" s="166">
        <v>0</v>
      </c>
      <c r="F20" s="166">
        <v>11939</v>
      </c>
      <c r="G20" s="166">
        <v>41136</v>
      </c>
      <c r="H20" s="166">
        <v>0</v>
      </c>
      <c r="I20" s="166">
        <v>0</v>
      </c>
      <c r="J20" s="166">
        <v>14022</v>
      </c>
      <c r="K20" s="166">
        <v>0</v>
      </c>
      <c r="L20" s="166">
        <v>0</v>
      </c>
      <c r="M20" s="166">
        <v>66324</v>
      </c>
      <c r="N20" s="166">
        <v>1339</v>
      </c>
      <c r="O20" s="166">
        <v>1595</v>
      </c>
      <c r="P20" s="166">
        <v>0</v>
      </c>
      <c r="Q20" s="166">
        <v>18489</v>
      </c>
      <c r="R20" s="166">
        <v>0</v>
      </c>
      <c r="S20" s="166">
        <v>0</v>
      </c>
      <c r="T20" s="166">
        <v>5875</v>
      </c>
      <c r="U20" s="166">
        <v>0</v>
      </c>
      <c r="V20" s="166">
        <v>0</v>
      </c>
      <c r="W20" s="166">
        <v>10451</v>
      </c>
      <c r="X20" s="166">
        <v>0</v>
      </c>
      <c r="Y20" s="166">
        <v>0</v>
      </c>
      <c r="Z20" s="166">
        <v>11687</v>
      </c>
      <c r="AA20" s="166">
        <v>0</v>
      </c>
      <c r="AB20" s="166">
        <v>58997</v>
      </c>
      <c r="AC20" s="166">
        <v>0</v>
      </c>
      <c r="AD20" s="166">
        <v>0</v>
      </c>
      <c r="AE20" s="166">
        <v>0</v>
      </c>
      <c r="AF20" s="166">
        <v>0</v>
      </c>
      <c r="AG20" s="166">
        <v>9986</v>
      </c>
      <c r="AH20" s="166">
        <v>269</v>
      </c>
      <c r="AI20" s="166">
        <v>0</v>
      </c>
      <c r="AJ20" s="166">
        <v>22117</v>
      </c>
      <c r="AK20" s="166">
        <v>0</v>
      </c>
      <c r="AL20" s="166">
        <v>0</v>
      </c>
      <c r="AM20" s="166">
        <v>0</v>
      </c>
      <c r="AN20" s="166">
        <v>691</v>
      </c>
      <c r="AO20" s="166">
        <v>0</v>
      </c>
      <c r="AP20" s="166">
        <v>144727</v>
      </c>
      <c r="AQ20" s="166">
        <v>28045</v>
      </c>
      <c r="AR20" s="166">
        <v>1348</v>
      </c>
      <c r="AS20" s="166">
        <v>691</v>
      </c>
      <c r="AT20" s="166">
        <v>0</v>
      </c>
      <c r="AU20" s="166">
        <v>0</v>
      </c>
      <c r="AV20" s="166">
        <v>0</v>
      </c>
      <c r="AW20" s="166">
        <v>869</v>
      </c>
      <c r="AX20" s="166">
        <v>0</v>
      </c>
      <c r="AY20" s="166">
        <v>0</v>
      </c>
      <c r="AZ20" s="166">
        <v>0</v>
      </c>
      <c r="BA20" s="166">
        <v>1561</v>
      </c>
      <c r="BB20" s="166">
        <v>0</v>
      </c>
      <c r="BC20" s="166">
        <v>41950</v>
      </c>
      <c r="BD20" s="166">
        <v>0</v>
      </c>
      <c r="BE20" s="166">
        <v>1095</v>
      </c>
      <c r="BF20" s="166">
        <v>0</v>
      </c>
      <c r="BG20" s="166">
        <v>360</v>
      </c>
      <c r="BH20" s="166">
        <v>0</v>
      </c>
      <c r="BI20" s="166">
        <v>242839</v>
      </c>
      <c r="BJ20" s="166">
        <v>0</v>
      </c>
      <c r="BK20" s="113"/>
      <c r="BL20" s="101">
        <f t="shared" ref="BL20:BL29" si="2">SUM(E20:BK20)</f>
        <v>738402</v>
      </c>
    </row>
    <row r="21" spans="1:64" ht="15" x14ac:dyDescent="0.25">
      <c r="A21" s="100">
        <v>3432</v>
      </c>
      <c r="B21" s="136">
        <v>202</v>
      </c>
      <c r="C21" s="137" t="s">
        <v>447</v>
      </c>
      <c r="D21" s="119"/>
      <c r="E21" s="169">
        <v>0</v>
      </c>
      <c r="F21" s="169">
        <v>0</v>
      </c>
      <c r="G21" s="169">
        <v>0</v>
      </c>
      <c r="H21" s="168">
        <v>0</v>
      </c>
      <c r="I21" s="169">
        <v>0</v>
      </c>
      <c r="J21" s="169">
        <v>100000</v>
      </c>
      <c r="K21" s="169">
        <v>0</v>
      </c>
      <c r="L21" s="169">
        <v>0</v>
      </c>
      <c r="M21" s="169">
        <v>103543</v>
      </c>
      <c r="N21" s="169">
        <v>0</v>
      </c>
      <c r="O21" s="169">
        <v>0</v>
      </c>
      <c r="P21" s="169">
        <v>0</v>
      </c>
      <c r="Q21" s="169">
        <v>9416</v>
      </c>
      <c r="R21" s="169">
        <v>0</v>
      </c>
      <c r="S21" s="167">
        <v>0</v>
      </c>
      <c r="T21" s="169">
        <v>0</v>
      </c>
      <c r="U21" s="167">
        <v>0</v>
      </c>
      <c r="V21" s="169">
        <v>0</v>
      </c>
      <c r="W21" s="169">
        <v>0</v>
      </c>
      <c r="X21" s="169">
        <v>0</v>
      </c>
      <c r="Y21" s="167">
        <v>0</v>
      </c>
      <c r="Z21" s="169">
        <v>0</v>
      </c>
      <c r="AA21" s="169">
        <v>0</v>
      </c>
      <c r="AB21" s="169">
        <v>0</v>
      </c>
      <c r="AC21" s="167">
        <v>0</v>
      </c>
      <c r="AD21" s="167">
        <v>0</v>
      </c>
      <c r="AE21" s="169">
        <v>0</v>
      </c>
      <c r="AF21" s="169">
        <v>0</v>
      </c>
      <c r="AG21" s="169">
        <v>34561</v>
      </c>
      <c r="AH21" s="169">
        <v>0</v>
      </c>
      <c r="AI21" s="169">
        <v>0</v>
      </c>
      <c r="AJ21" s="169">
        <v>0</v>
      </c>
      <c r="AK21" s="167">
        <v>0</v>
      </c>
      <c r="AL21" s="167">
        <v>0</v>
      </c>
      <c r="AM21" s="169">
        <v>70000</v>
      </c>
      <c r="AN21" s="169">
        <v>0</v>
      </c>
      <c r="AO21" s="167">
        <v>0</v>
      </c>
      <c r="AP21" s="169">
        <v>0</v>
      </c>
      <c r="AQ21" s="169">
        <v>0</v>
      </c>
      <c r="AR21" s="169">
        <v>0</v>
      </c>
      <c r="AS21" s="169">
        <v>200000</v>
      </c>
      <c r="AT21" s="167">
        <v>0</v>
      </c>
      <c r="AU21" s="169">
        <v>0</v>
      </c>
      <c r="AV21" s="169">
        <v>0</v>
      </c>
      <c r="AW21" s="169">
        <v>0</v>
      </c>
      <c r="AX21" s="169">
        <v>0</v>
      </c>
      <c r="AY21" s="167">
        <v>0</v>
      </c>
      <c r="AZ21" s="169">
        <v>0</v>
      </c>
      <c r="BA21" s="169">
        <v>0</v>
      </c>
      <c r="BB21" s="169">
        <v>0</v>
      </c>
      <c r="BC21" s="169">
        <v>0</v>
      </c>
      <c r="BD21" s="167">
        <v>0</v>
      </c>
      <c r="BE21" s="169">
        <v>0</v>
      </c>
      <c r="BF21" s="167">
        <v>0</v>
      </c>
      <c r="BG21" s="169">
        <v>0</v>
      </c>
      <c r="BH21" s="169">
        <v>0</v>
      </c>
      <c r="BI21" s="169">
        <v>134780</v>
      </c>
      <c r="BJ21" s="169">
        <v>0</v>
      </c>
      <c r="BK21" s="120"/>
      <c r="BL21" s="172">
        <f t="shared" si="2"/>
        <v>652300</v>
      </c>
    </row>
    <row r="22" spans="1:64" ht="15" x14ac:dyDescent="0.25">
      <c r="A22" s="100">
        <v>3434</v>
      </c>
      <c r="B22" s="136">
        <v>203</v>
      </c>
      <c r="C22" s="137" t="s">
        <v>448</v>
      </c>
      <c r="D22" s="119"/>
      <c r="E22" s="169">
        <v>0</v>
      </c>
      <c r="F22" s="169">
        <v>0</v>
      </c>
      <c r="G22" s="169">
        <v>0</v>
      </c>
      <c r="H22" s="168">
        <v>0</v>
      </c>
      <c r="I22" s="169">
        <v>0</v>
      </c>
      <c r="J22" s="169">
        <v>0</v>
      </c>
      <c r="K22" s="169">
        <v>0</v>
      </c>
      <c r="L22" s="169">
        <v>0</v>
      </c>
      <c r="M22" s="169">
        <v>0</v>
      </c>
      <c r="N22" s="169">
        <v>0</v>
      </c>
      <c r="O22" s="169">
        <v>0</v>
      </c>
      <c r="P22" s="169">
        <v>0</v>
      </c>
      <c r="Q22" s="169">
        <v>0</v>
      </c>
      <c r="R22" s="169">
        <v>0</v>
      </c>
      <c r="S22" s="167">
        <v>0</v>
      </c>
      <c r="T22" s="169">
        <v>0</v>
      </c>
      <c r="U22" s="167">
        <v>0</v>
      </c>
      <c r="V22" s="169">
        <v>0</v>
      </c>
      <c r="W22" s="169">
        <v>0</v>
      </c>
      <c r="X22" s="169">
        <v>0</v>
      </c>
      <c r="Y22" s="167">
        <v>0</v>
      </c>
      <c r="Z22" s="169">
        <v>0</v>
      </c>
      <c r="AA22" s="169">
        <v>0</v>
      </c>
      <c r="AB22" s="169">
        <v>0</v>
      </c>
      <c r="AC22" s="167">
        <v>0</v>
      </c>
      <c r="AD22" s="167">
        <v>0</v>
      </c>
      <c r="AE22" s="169">
        <v>0</v>
      </c>
      <c r="AF22" s="169">
        <v>0</v>
      </c>
      <c r="AG22" s="169">
        <v>267528</v>
      </c>
      <c r="AH22" s="169">
        <v>0</v>
      </c>
      <c r="AI22" s="169">
        <v>0</v>
      </c>
      <c r="AJ22" s="169">
        <v>0</v>
      </c>
      <c r="AK22" s="167">
        <v>0</v>
      </c>
      <c r="AL22" s="167">
        <v>0</v>
      </c>
      <c r="AM22" s="169">
        <v>0</v>
      </c>
      <c r="AN22" s="169">
        <v>0</v>
      </c>
      <c r="AO22" s="167">
        <v>0</v>
      </c>
      <c r="AP22" s="169">
        <v>0</v>
      </c>
      <c r="AQ22" s="169">
        <v>0</v>
      </c>
      <c r="AR22" s="169">
        <v>0</v>
      </c>
      <c r="AS22" s="169">
        <v>0</v>
      </c>
      <c r="AT22" s="167">
        <v>0</v>
      </c>
      <c r="AU22" s="169">
        <v>0</v>
      </c>
      <c r="AV22" s="169">
        <v>0</v>
      </c>
      <c r="AW22" s="169">
        <v>0</v>
      </c>
      <c r="AX22" s="169">
        <v>0</v>
      </c>
      <c r="AY22" s="167">
        <v>0</v>
      </c>
      <c r="AZ22" s="169">
        <v>0</v>
      </c>
      <c r="BA22" s="169">
        <v>0</v>
      </c>
      <c r="BB22" s="169">
        <v>0</v>
      </c>
      <c r="BC22" s="169">
        <v>0</v>
      </c>
      <c r="BD22" s="167">
        <v>0</v>
      </c>
      <c r="BE22" s="169">
        <v>0</v>
      </c>
      <c r="BF22" s="167">
        <v>0</v>
      </c>
      <c r="BG22" s="169">
        <v>0</v>
      </c>
      <c r="BH22" s="169">
        <v>0</v>
      </c>
      <c r="BI22" s="169">
        <v>0</v>
      </c>
      <c r="BJ22" s="169">
        <v>19795</v>
      </c>
      <c r="BK22" s="120"/>
      <c r="BL22" s="172">
        <f t="shared" si="2"/>
        <v>287323</v>
      </c>
    </row>
    <row r="23" spans="1:64" x14ac:dyDescent="0.25">
      <c r="A23" s="100">
        <v>3500</v>
      </c>
      <c r="B23" s="134">
        <v>205</v>
      </c>
      <c r="C23" s="135" t="s">
        <v>293</v>
      </c>
      <c r="D23" s="121"/>
      <c r="E23" s="166">
        <v>0</v>
      </c>
      <c r="F23" s="166">
        <v>58251</v>
      </c>
      <c r="G23" s="166">
        <v>0</v>
      </c>
      <c r="H23" s="166">
        <v>0</v>
      </c>
      <c r="I23" s="166">
        <v>0</v>
      </c>
      <c r="J23" s="166">
        <v>0</v>
      </c>
      <c r="K23" s="166">
        <v>0</v>
      </c>
      <c r="L23" s="166">
        <v>0</v>
      </c>
      <c r="M23" s="166">
        <v>0</v>
      </c>
      <c r="N23" s="166">
        <v>0</v>
      </c>
      <c r="O23" s="166">
        <v>0</v>
      </c>
      <c r="P23" s="166">
        <v>0</v>
      </c>
      <c r="Q23" s="166">
        <v>20854</v>
      </c>
      <c r="R23" s="166">
        <v>0</v>
      </c>
      <c r="S23" s="166">
        <v>0</v>
      </c>
      <c r="T23" s="166">
        <v>0</v>
      </c>
      <c r="U23" s="166">
        <v>0</v>
      </c>
      <c r="V23" s="166">
        <v>0</v>
      </c>
      <c r="W23" s="166">
        <v>0</v>
      </c>
      <c r="X23" s="166">
        <v>0</v>
      </c>
      <c r="Y23" s="166">
        <v>0</v>
      </c>
      <c r="Z23" s="166">
        <v>598</v>
      </c>
      <c r="AA23" s="166">
        <v>0</v>
      </c>
      <c r="AB23" s="166">
        <v>2500</v>
      </c>
      <c r="AC23" s="166">
        <v>0</v>
      </c>
      <c r="AD23" s="166">
        <v>0</v>
      </c>
      <c r="AE23" s="166">
        <v>0</v>
      </c>
      <c r="AF23" s="166">
        <v>0</v>
      </c>
      <c r="AG23" s="166">
        <v>94482</v>
      </c>
      <c r="AH23" s="166">
        <v>0</v>
      </c>
      <c r="AI23" s="166">
        <v>0</v>
      </c>
      <c r="AJ23" s="166">
        <v>0</v>
      </c>
      <c r="AK23" s="166">
        <v>0</v>
      </c>
      <c r="AL23" s="166">
        <v>0</v>
      </c>
      <c r="AM23" s="166">
        <v>0</v>
      </c>
      <c r="AN23" s="166">
        <v>8</v>
      </c>
      <c r="AO23" s="166">
        <v>0</v>
      </c>
      <c r="AP23" s="166">
        <v>0</v>
      </c>
      <c r="AQ23" s="166">
        <v>1004</v>
      </c>
      <c r="AR23" s="166">
        <v>0</v>
      </c>
      <c r="AS23" s="166">
        <v>0</v>
      </c>
      <c r="AT23" s="166">
        <v>0</v>
      </c>
      <c r="AU23" s="166">
        <v>0</v>
      </c>
      <c r="AV23" s="166">
        <v>0</v>
      </c>
      <c r="AW23" s="166">
        <v>0</v>
      </c>
      <c r="AX23" s="166">
        <v>0</v>
      </c>
      <c r="AY23" s="166">
        <v>0</v>
      </c>
      <c r="AZ23" s="166">
        <v>0</v>
      </c>
      <c r="BA23" s="166">
        <v>29</v>
      </c>
      <c r="BB23" s="166">
        <v>0</v>
      </c>
      <c r="BC23" s="166">
        <v>0</v>
      </c>
      <c r="BD23" s="166">
        <v>0</v>
      </c>
      <c r="BE23" s="166">
        <v>0</v>
      </c>
      <c r="BF23" s="166">
        <v>0</v>
      </c>
      <c r="BG23" s="166">
        <v>0</v>
      </c>
      <c r="BH23" s="166">
        <v>0</v>
      </c>
      <c r="BI23" s="166">
        <v>3225882</v>
      </c>
      <c r="BJ23" s="166">
        <v>0</v>
      </c>
      <c r="BK23" s="113"/>
      <c r="BL23" s="101">
        <f t="shared" si="2"/>
        <v>3403608</v>
      </c>
    </row>
    <row r="24" spans="1:64" x14ac:dyDescent="0.25">
      <c r="A24" s="100">
        <v>3550</v>
      </c>
      <c r="B24" s="134">
        <v>210</v>
      </c>
      <c r="C24" s="135" t="s">
        <v>10</v>
      </c>
      <c r="D24" s="112"/>
      <c r="E24" s="166">
        <v>0</v>
      </c>
      <c r="F24" s="166">
        <v>0</v>
      </c>
      <c r="G24" s="166">
        <v>0</v>
      </c>
      <c r="H24" s="166">
        <v>0</v>
      </c>
      <c r="I24" s="166">
        <v>0</v>
      </c>
      <c r="J24" s="166">
        <v>0</v>
      </c>
      <c r="K24" s="166">
        <v>0</v>
      </c>
      <c r="L24" s="166">
        <v>0</v>
      </c>
      <c r="M24" s="166">
        <v>0</v>
      </c>
      <c r="N24" s="166">
        <v>0</v>
      </c>
      <c r="O24" s="166">
        <v>1137</v>
      </c>
      <c r="P24" s="166">
        <v>0</v>
      </c>
      <c r="Q24" s="166">
        <v>0</v>
      </c>
      <c r="R24" s="166">
        <v>5065</v>
      </c>
      <c r="S24" s="166">
        <v>0</v>
      </c>
      <c r="T24" s="166">
        <v>0</v>
      </c>
      <c r="U24" s="166">
        <v>0</v>
      </c>
      <c r="V24" s="166">
        <v>0</v>
      </c>
      <c r="W24" s="166">
        <v>0</v>
      </c>
      <c r="X24" s="166">
        <v>0</v>
      </c>
      <c r="Y24" s="166">
        <v>0</v>
      </c>
      <c r="Z24" s="166">
        <v>0</v>
      </c>
      <c r="AA24" s="166">
        <v>0</v>
      </c>
      <c r="AB24" s="166">
        <v>0</v>
      </c>
      <c r="AC24" s="166">
        <v>0</v>
      </c>
      <c r="AD24" s="166">
        <v>0</v>
      </c>
      <c r="AE24" s="166">
        <v>0</v>
      </c>
      <c r="AF24" s="166">
        <v>0</v>
      </c>
      <c r="AG24" s="166">
        <v>0</v>
      </c>
      <c r="AH24" s="166">
        <v>0</v>
      </c>
      <c r="AI24" s="166">
        <v>0</v>
      </c>
      <c r="AJ24" s="166">
        <v>0</v>
      </c>
      <c r="AK24" s="166">
        <v>0</v>
      </c>
      <c r="AL24" s="166">
        <v>0</v>
      </c>
      <c r="AM24" s="166">
        <v>0</v>
      </c>
      <c r="AN24" s="166">
        <v>0</v>
      </c>
      <c r="AO24" s="166">
        <v>0</v>
      </c>
      <c r="AP24" s="166">
        <v>0</v>
      </c>
      <c r="AQ24" s="166">
        <v>0</v>
      </c>
      <c r="AR24" s="166">
        <v>0</v>
      </c>
      <c r="AS24" s="166">
        <v>0</v>
      </c>
      <c r="AT24" s="166">
        <v>0</v>
      </c>
      <c r="AU24" s="166">
        <v>0</v>
      </c>
      <c r="AV24" s="166">
        <v>0</v>
      </c>
      <c r="AW24" s="166">
        <v>0</v>
      </c>
      <c r="AX24" s="166">
        <v>0</v>
      </c>
      <c r="AY24" s="166">
        <v>0</v>
      </c>
      <c r="AZ24" s="166">
        <v>0</v>
      </c>
      <c r="BA24" s="166">
        <v>0</v>
      </c>
      <c r="BB24" s="166">
        <v>0</v>
      </c>
      <c r="BC24" s="166">
        <v>0</v>
      </c>
      <c r="BD24" s="166">
        <v>0</v>
      </c>
      <c r="BE24" s="166">
        <v>0</v>
      </c>
      <c r="BF24" s="166">
        <v>0</v>
      </c>
      <c r="BG24" s="166">
        <v>0</v>
      </c>
      <c r="BH24" s="166">
        <v>0</v>
      </c>
      <c r="BI24" s="166">
        <v>0</v>
      </c>
      <c r="BJ24" s="166">
        <v>0</v>
      </c>
      <c r="BK24" s="122"/>
      <c r="BL24" s="101">
        <f t="shared" si="2"/>
        <v>6202</v>
      </c>
    </row>
    <row r="25" spans="1:64" x14ac:dyDescent="0.25">
      <c r="A25" s="100">
        <v>3530</v>
      </c>
      <c r="B25" s="134">
        <v>215</v>
      </c>
      <c r="C25" s="135" t="s">
        <v>11</v>
      </c>
      <c r="D25" s="112"/>
      <c r="E25" s="166">
        <v>0</v>
      </c>
      <c r="F25" s="166">
        <v>0</v>
      </c>
      <c r="G25" s="166">
        <v>0</v>
      </c>
      <c r="H25" s="166">
        <v>0</v>
      </c>
      <c r="I25" s="166">
        <v>0</v>
      </c>
      <c r="J25" s="166">
        <v>0</v>
      </c>
      <c r="K25" s="166">
        <v>0</v>
      </c>
      <c r="L25" s="166">
        <v>0</v>
      </c>
      <c r="M25" s="166">
        <v>0</v>
      </c>
      <c r="N25" s="166">
        <v>0</v>
      </c>
      <c r="O25" s="166">
        <v>0</v>
      </c>
      <c r="P25" s="166">
        <v>0</v>
      </c>
      <c r="Q25" s="166">
        <v>0</v>
      </c>
      <c r="R25" s="166">
        <v>0</v>
      </c>
      <c r="S25" s="166">
        <v>0</v>
      </c>
      <c r="T25" s="166">
        <v>0</v>
      </c>
      <c r="U25" s="166">
        <v>0</v>
      </c>
      <c r="V25" s="166">
        <v>0</v>
      </c>
      <c r="W25" s="166">
        <v>0</v>
      </c>
      <c r="X25" s="166">
        <v>0</v>
      </c>
      <c r="Y25" s="166">
        <v>0</v>
      </c>
      <c r="Z25" s="166">
        <v>0</v>
      </c>
      <c r="AA25" s="166">
        <v>0</v>
      </c>
      <c r="AB25" s="166">
        <v>0</v>
      </c>
      <c r="AC25" s="166">
        <v>0</v>
      </c>
      <c r="AD25" s="166">
        <v>0</v>
      </c>
      <c r="AE25" s="166">
        <v>0</v>
      </c>
      <c r="AF25" s="166">
        <v>0</v>
      </c>
      <c r="AG25" s="166">
        <v>0</v>
      </c>
      <c r="AH25" s="166">
        <v>0</v>
      </c>
      <c r="AI25" s="166">
        <v>0</v>
      </c>
      <c r="AJ25" s="166">
        <v>0</v>
      </c>
      <c r="AK25" s="166">
        <v>0</v>
      </c>
      <c r="AL25" s="166">
        <v>0</v>
      </c>
      <c r="AM25" s="166">
        <v>0</v>
      </c>
      <c r="AN25" s="166">
        <v>0</v>
      </c>
      <c r="AO25" s="166">
        <v>0</v>
      </c>
      <c r="AP25" s="166">
        <v>0</v>
      </c>
      <c r="AQ25" s="166">
        <v>0</v>
      </c>
      <c r="AR25" s="166">
        <v>0</v>
      </c>
      <c r="AS25" s="166">
        <v>0</v>
      </c>
      <c r="AT25" s="166">
        <v>0</v>
      </c>
      <c r="AU25" s="166">
        <v>0</v>
      </c>
      <c r="AV25" s="166">
        <v>0</v>
      </c>
      <c r="AW25" s="166">
        <v>0</v>
      </c>
      <c r="AX25" s="166">
        <v>0</v>
      </c>
      <c r="AY25" s="166">
        <v>0</v>
      </c>
      <c r="AZ25" s="166">
        <v>0</v>
      </c>
      <c r="BA25" s="166">
        <v>0</v>
      </c>
      <c r="BB25" s="166">
        <v>0</v>
      </c>
      <c r="BC25" s="166">
        <v>0</v>
      </c>
      <c r="BD25" s="166">
        <v>0</v>
      </c>
      <c r="BE25" s="166">
        <v>0</v>
      </c>
      <c r="BF25" s="166">
        <v>0</v>
      </c>
      <c r="BG25" s="166">
        <v>0</v>
      </c>
      <c r="BH25" s="166">
        <v>0</v>
      </c>
      <c r="BI25" s="166">
        <v>0</v>
      </c>
      <c r="BJ25" s="166">
        <v>0</v>
      </c>
      <c r="BK25" s="122"/>
      <c r="BL25" s="101">
        <f t="shared" si="2"/>
        <v>0</v>
      </c>
    </row>
    <row r="26" spans="1:64" x14ac:dyDescent="0.25">
      <c r="A26" s="100">
        <v>3540</v>
      </c>
      <c r="B26" s="134">
        <v>220</v>
      </c>
      <c r="C26" s="135" t="s">
        <v>62</v>
      </c>
      <c r="D26" s="112"/>
      <c r="E26" s="166">
        <v>241023</v>
      </c>
      <c r="F26" s="166">
        <v>0</v>
      </c>
      <c r="G26" s="166">
        <v>0</v>
      </c>
      <c r="H26" s="166">
        <v>0</v>
      </c>
      <c r="I26" s="166">
        <v>0</v>
      </c>
      <c r="J26" s="166">
        <v>0</v>
      </c>
      <c r="K26" s="166">
        <v>0</v>
      </c>
      <c r="L26" s="166">
        <v>0</v>
      </c>
      <c r="M26" s="166">
        <v>0</v>
      </c>
      <c r="N26" s="166">
        <v>0</v>
      </c>
      <c r="O26" s="166">
        <v>0</v>
      </c>
      <c r="P26" s="166">
        <v>0</v>
      </c>
      <c r="Q26" s="166">
        <v>0</v>
      </c>
      <c r="R26" s="166">
        <v>978585</v>
      </c>
      <c r="S26" s="166">
        <v>0</v>
      </c>
      <c r="T26" s="166">
        <v>0</v>
      </c>
      <c r="U26" s="166">
        <v>0</v>
      </c>
      <c r="V26" s="166">
        <v>0</v>
      </c>
      <c r="W26" s="166">
        <v>0</v>
      </c>
      <c r="X26" s="166">
        <v>0</v>
      </c>
      <c r="Y26" s="166">
        <v>0</v>
      </c>
      <c r="Z26" s="166">
        <v>0</v>
      </c>
      <c r="AA26" s="166">
        <v>0</v>
      </c>
      <c r="AB26" s="166">
        <v>0</v>
      </c>
      <c r="AC26" s="166">
        <v>0</v>
      </c>
      <c r="AD26" s="166">
        <v>0</v>
      </c>
      <c r="AE26" s="166">
        <v>0</v>
      </c>
      <c r="AF26" s="166">
        <v>0</v>
      </c>
      <c r="AG26" s="166">
        <v>0</v>
      </c>
      <c r="AH26" s="166">
        <v>0</v>
      </c>
      <c r="AI26" s="166">
        <v>0</v>
      </c>
      <c r="AJ26" s="166">
        <v>0</v>
      </c>
      <c r="AK26" s="166">
        <v>0</v>
      </c>
      <c r="AL26" s="166">
        <v>0</v>
      </c>
      <c r="AM26" s="166">
        <v>0</v>
      </c>
      <c r="AN26" s="166">
        <v>3701</v>
      </c>
      <c r="AO26" s="166">
        <v>0</v>
      </c>
      <c r="AP26" s="166">
        <v>0</v>
      </c>
      <c r="AQ26" s="166">
        <v>0</v>
      </c>
      <c r="AR26" s="166">
        <v>0</v>
      </c>
      <c r="AS26" s="166">
        <v>0</v>
      </c>
      <c r="AT26" s="166">
        <v>0</v>
      </c>
      <c r="AU26" s="166">
        <v>0</v>
      </c>
      <c r="AV26" s="166">
        <v>0</v>
      </c>
      <c r="AW26" s="166">
        <v>0</v>
      </c>
      <c r="AX26" s="166">
        <v>0</v>
      </c>
      <c r="AY26" s="166">
        <v>0</v>
      </c>
      <c r="AZ26" s="166">
        <v>0</v>
      </c>
      <c r="BA26" s="166">
        <v>0</v>
      </c>
      <c r="BB26" s="166">
        <v>0</v>
      </c>
      <c r="BC26" s="166">
        <v>0</v>
      </c>
      <c r="BD26" s="166">
        <v>0</v>
      </c>
      <c r="BE26" s="166">
        <v>0</v>
      </c>
      <c r="BF26" s="166">
        <v>0</v>
      </c>
      <c r="BG26" s="166">
        <v>0</v>
      </c>
      <c r="BH26" s="166">
        <v>0</v>
      </c>
      <c r="BI26" s="166">
        <v>0</v>
      </c>
      <c r="BJ26" s="166">
        <v>0</v>
      </c>
      <c r="BK26" s="122"/>
      <c r="BL26" s="101">
        <f t="shared" si="2"/>
        <v>1223309</v>
      </c>
    </row>
    <row r="27" spans="1:64" x14ac:dyDescent="0.25">
      <c r="A27" s="100"/>
      <c r="B27" s="138"/>
      <c r="C27" s="135" t="s">
        <v>135</v>
      </c>
      <c r="D27" s="112"/>
      <c r="E27" s="157"/>
      <c r="F27" s="157"/>
      <c r="G27" s="157"/>
      <c r="H27" s="157"/>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22"/>
      <c r="BL27" s="101">
        <f>SUM(E27:BK27)</f>
        <v>0</v>
      </c>
    </row>
    <row r="28" spans="1:64" x14ac:dyDescent="0.25">
      <c r="A28" s="100">
        <v>3570</v>
      </c>
      <c r="B28" s="138">
        <v>260</v>
      </c>
      <c r="C28" s="139" t="s">
        <v>133</v>
      </c>
      <c r="D28" s="112"/>
      <c r="E28" s="166">
        <v>0</v>
      </c>
      <c r="F28" s="166">
        <v>0</v>
      </c>
      <c r="G28" s="166">
        <v>0</v>
      </c>
      <c r="H28" s="166">
        <v>0</v>
      </c>
      <c r="I28" s="166">
        <v>0</v>
      </c>
      <c r="J28" s="166">
        <v>0</v>
      </c>
      <c r="K28" s="166">
        <v>0</v>
      </c>
      <c r="L28" s="166">
        <v>0</v>
      </c>
      <c r="M28" s="166">
        <v>0</v>
      </c>
      <c r="N28" s="166">
        <v>0</v>
      </c>
      <c r="O28" s="166">
        <v>429003</v>
      </c>
      <c r="P28" s="166">
        <v>0</v>
      </c>
      <c r="Q28" s="166">
        <v>169165</v>
      </c>
      <c r="R28" s="166">
        <v>162269</v>
      </c>
      <c r="S28" s="166">
        <v>0</v>
      </c>
      <c r="T28" s="166">
        <v>10000</v>
      </c>
      <c r="U28" s="166">
        <v>0</v>
      </c>
      <c r="V28" s="166">
        <v>0</v>
      </c>
      <c r="W28" s="166">
        <v>0</v>
      </c>
      <c r="X28" s="166">
        <v>0</v>
      </c>
      <c r="Y28" s="166">
        <v>0</v>
      </c>
      <c r="Z28" s="166">
        <v>0</v>
      </c>
      <c r="AA28" s="166">
        <v>0</v>
      </c>
      <c r="AB28" s="166">
        <v>0</v>
      </c>
      <c r="AC28" s="166">
        <v>0</v>
      </c>
      <c r="AD28" s="166">
        <v>0</v>
      </c>
      <c r="AE28" s="166">
        <v>0</v>
      </c>
      <c r="AF28" s="166">
        <v>0</v>
      </c>
      <c r="AG28" s="166">
        <v>0</v>
      </c>
      <c r="AH28" s="166">
        <v>0</v>
      </c>
      <c r="AI28" s="166">
        <v>0</v>
      </c>
      <c r="AJ28" s="166">
        <v>0</v>
      </c>
      <c r="AK28" s="166">
        <v>0</v>
      </c>
      <c r="AL28" s="166">
        <v>0</v>
      </c>
      <c r="AM28" s="166">
        <v>0</v>
      </c>
      <c r="AN28" s="166">
        <v>0</v>
      </c>
      <c r="AO28" s="166">
        <v>0</v>
      </c>
      <c r="AP28" s="166">
        <v>0</v>
      </c>
      <c r="AQ28" s="166">
        <v>0</v>
      </c>
      <c r="AR28" s="166">
        <v>0</v>
      </c>
      <c r="AS28" s="166">
        <v>0</v>
      </c>
      <c r="AT28" s="166">
        <v>0</v>
      </c>
      <c r="AU28" s="166">
        <v>0</v>
      </c>
      <c r="AV28" s="166">
        <v>0</v>
      </c>
      <c r="AW28" s="166">
        <v>0</v>
      </c>
      <c r="AX28" s="166">
        <v>0</v>
      </c>
      <c r="AY28" s="166">
        <v>0</v>
      </c>
      <c r="AZ28" s="166">
        <v>0</v>
      </c>
      <c r="BA28" s="166">
        <v>0</v>
      </c>
      <c r="BB28" s="166">
        <v>0</v>
      </c>
      <c r="BC28" s="166">
        <v>0</v>
      </c>
      <c r="BD28" s="166">
        <v>0</v>
      </c>
      <c r="BE28" s="166">
        <v>0</v>
      </c>
      <c r="BF28" s="166">
        <v>0</v>
      </c>
      <c r="BG28" s="166">
        <v>0</v>
      </c>
      <c r="BH28" s="166">
        <v>0</v>
      </c>
      <c r="BI28" s="166">
        <v>0</v>
      </c>
      <c r="BJ28" s="166">
        <v>0</v>
      </c>
      <c r="BK28" s="122"/>
      <c r="BL28" s="101">
        <f t="shared" si="2"/>
        <v>770437</v>
      </c>
    </row>
    <row r="29" spans="1:64" x14ac:dyDescent="0.25">
      <c r="A29" s="100">
        <v>3580</v>
      </c>
      <c r="B29" s="138">
        <v>261</v>
      </c>
      <c r="C29" s="139" t="s">
        <v>134</v>
      </c>
      <c r="D29" s="112"/>
      <c r="E29" s="166">
        <v>0</v>
      </c>
      <c r="F29" s="166">
        <v>0</v>
      </c>
      <c r="G29" s="166">
        <v>0</v>
      </c>
      <c r="H29" s="166">
        <v>0</v>
      </c>
      <c r="I29" s="166">
        <v>0</v>
      </c>
      <c r="J29" s="166">
        <v>0</v>
      </c>
      <c r="K29" s="166">
        <v>0</v>
      </c>
      <c r="L29" s="166">
        <v>0</v>
      </c>
      <c r="M29" s="166">
        <v>0</v>
      </c>
      <c r="N29" s="166">
        <v>1659864</v>
      </c>
      <c r="O29" s="166">
        <v>923664</v>
      </c>
      <c r="P29" s="166">
        <v>0</v>
      </c>
      <c r="Q29" s="166">
        <v>1703964</v>
      </c>
      <c r="R29" s="166">
        <v>570000</v>
      </c>
      <c r="S29" s="170">
        <v>0</v>
      </c>
      <c r="T29" s="166">
        <v>30000</v>
      </c>
      <c r="U29" s="170">
        <v>0</v>
      </c>
      <c r="V29" s="166">
        <v>0</v>
      </c>
      <c r="W29" s="166">
        <v>0</v>
      </c>
      <c r="X29" s="166">
        <v>0</v>
      </c>
      <c r="Y29" s="170">
        <v>0</v>
      </c>
      <c r="Z29" s="166">
        <v>0</v>
      </c>
      <c r="AA29" s="166">
        <v>0</v>
      </c>
      <c r="AB29" s="166">
        <v>0</v>
      </c>
      <c r="AC29" s="170">
        <v>0</v>
      </c>
      <c r="AD29" s="170">
        <v>0</v>
      </c>
      <c r="AE29" s="166">
        <v>0</v>
      </c>
      <c r="AF29" s="166">
        <v>0</v>
      </c>
      <c r="AG29" s="166">
        <v>0</v>
      </c>
      <c r="AH29" s="166">
        <v>0</v>
      </c>
      <c r="AI29" s="166">
        <v>0</v>
      </c>
      <c r="AJ29" s="166">
        <v>0</v>
      </c>
      <c r="AK29" s="170">
        <v>0</v>
      </c>
      <c r="AL29" s="170">
        <v>0</v>
      </c>
      <c r="AM29" s="166">
        <v>0</v>
      </c>
      <c r="AN29" s="166">
        <v>0</v>
      </c>
      <c r="AO29" s="170">
        <v>0</v>
      </c>
      <c r="AP29" s="166">
        <v>0</v>
      </c>
      <c r="AQ29" s="166">
        <v>0</v>
      </c>
      <c r="AR29" s="166">
        <v>0</v>
      </c>
      <c r="AS29" s="166">
        <v>0</v>
      </c>
      <c r="AT29" s="170">
        <v>0</v>
      </c>
      <c r="AU29" s="166">
        <v>0</v>
      </c>
      <c r="AV29" s="166">
        <v>0</v>
      </c>
      <c r="AW29" s="166">
        <v>0</v>
      </c>
      <c r="AX29" s="166">
        <v>0</v>
      </c>
      <c r="AY29" s="170">
        <v>0</v>
      </c>
      <c r="AZ29" s="166">
        <v>0</v>
      </c>
      <c r="BA29" s="166">
        <v>0</v>
      </c>
      <c r="BB29" s="166">
        <v>0</v>
      </c>
      <c r="BC29" s="166">
        <v>0</v>
      </c>
      <c r="BD29" s="170">
        <v>0</v>
      </c>
      <c r="BE29" s="166">
        <v>0</v>
      </c>
      <c r="BF29" s="170">
        <v>0</v>
      </c>
      <c r="BG29" s="166">
        <v>0</v>
      </c>
      <c r="BH29" s="166">
        <v>0</v>
      </c>
      <c r="BI29" s="166">
        <v>0</v>
      </c>
      <c r="BJ29" s="166">
        <v>0</v>
      </c>
      <c r="BK29" s="122"/>
      <c r="BL29" s="171">
        <f t="shared" si="2"/>
        <v>4887492</v>
      </c>
    </row>
    <row r="30" spans="1:64" x14ac:dyDescent="0.25">
      <c r="A30" s="100"/>
      <c r="B30" s="101"/>
      <c r="C30" s="133" t="s">
        <v>16</v>
      </c>
      <c r="D30" s="101"/>
      <c r="E30" s="156">
        <f t="shared" ref="E30:BJ30" si="3">SUM(E20:E29)</f>
        <v>241023</v>
      </c>
      <c r="F30" s="156">
        <f t="shared" si="3"/>
        <v>70190</v>
      </c>
      <c r="G30" s="156">
        <f t="shared" si="3"/>
        <v>41136</v>
      </c>
      <c r="H30" s="156">
        <f t="shared" si="3"/>
        <v>0</v>
      </c>
      <c r="I30" s="156">
        <f t="shared" si="3"/>
        <v>0</v>
      </c>
      <c r="J30" s="156">
        <f t="shared" si="3"/>
        <v>114022</v>
      </c>
      <c r="K30" s="156">
        <f t="shared" si="3"/>
        <v>0</v>
      </c>
      <c r="L30" s="156">
        <f t="shared" si="3"/>
        <v>0</v>
      </c>
      <c r="M30" s="156">
        <f t="shared" si="3"/>
        <v>169867</v>
      </c>
      <c r="N30" s="156">
        <f t="shared" si="3"/>
        <v>1661203</v>
      </c>
      <c r="O30" s="156">
        <f t="shared" si="3"/>
        <v>1355399</v>
      </c>
      <c r="P30" s="156">
        <f t="shared" si="3"/>
        <v>0</v>
      </c>
      <c r="Q30" s="156">
        <f t="shared" si="3"/>
        <v>1921888</v>
      </c>
      <c r="R30" s="156">
        <f t="shared" si="3"/>
        <v>1715919</v>
      </c>
      <c r="S30" s="156">
        <f t="shared" si="3"/>
        <v>0</v>
      </c>
      <c r="T30" s="156">
        <f t="shared" si="3"/>
        <v>45875</v>
      </c>
      <c r="U30" s="156">
        <f t="shared" si="3"/>
        <v>0</v>
      </c>
      <c r="V30" s="156">
        <f t="shared" si="3"/>
        <v>0</v>
      </c>
      <c r="W30" s="156">
        <f t="shared" si="3"/>
        <v>10451</v>
      </c>
      <c r="X30" s="156">
        <f t="shared" si="3"/>
        <v>0</v>
      </c>
      <c r="Y30" s="156">
        <f t="shared" si="3"/>
        <v>0</v>
      </c>
      <c r="Z30" s="156">
        <f t="shared" si="3"/>
        <v>12285</v>
      </c>
      <c r="AA30" s="156">
        <f t="shared" si="3"/>
        <v>0</v>
      </c>
      <c r="AB30" s="156">
        <f t="shared" si="3"/>
        <v>61497</v>
      </c>
      <c r="AC30" s="156">
        <f t="shared" si="3"/>
        <v>0</v>
      </c>
      <c r="AD30" s="156">
        <f t="shared" si="3"/>
        <v>0</v>
      </c>
      <c r="AE30" s="156">
        <f t="shared" si="3"/>
        <v>0</v>
      </c>
      <c r="AF30" s="156">
        <f t="shared" si="3"/>
        <v>0</v>
      </c>
      <c r="AG30" s="156">
        <f t="shared" si="3"/>
        <v>406557</v>
      </c>
      <c r="AH30" s="156">
        <f t="shared" si="3"/>
        <v>269</v>
      </c>
      <c r="AI30" s="156">
        <f t="shared" si="3"/>
        <v>0</v>
      </c>
      <c r="AJ30" s="156">
        <f t="shared" si="3"/>
        <v>22117</v>
      </c>
      <c r="AK30" s="156">
        <f t="shared" si="3"/>
        <v>0</v>
      </c>
      <c r="AL30" s="156">
        <f t="shared" si="3"/>
        <v>0</v>
      </c>
      <c r="AM30" s="156">
        <f t="shared" si="3"/>
        <v>70000</v>
      </c>
      <c r="AN30" s="156">
        <f t="shared" si="3"/>
        <v>4400</v>
      </c>
      <c r="AO30" s="156">
        <f t="shared" si="3"/>
        <v>0</v>
      </c>
      <c r="AP30" s="156">
        <f t="shared" si="3"/>
        <v>144727</v>
      </c>
      <c r="AQ30" s="156">
        <f t="shared" si="3"/>
        <v>29049</v>
      </c>
      <c r="AR30" s="156">
        <f t="shared" si="3"/>
        <v>1348</v>
      </c>
      <c r="AS30" s="156">
        <f t="shared" si="3"/>
        <v>200691</v>
      </c>
      <c r="AT30" s="156">
        <f t="shared" si="3"/>
        <v>0</v>
      </c>
      <c r="AU30" s="156">
        <f t="shared" si="3"/>
        <v>0</v>
      </c>
      <c r="AV30" s="156">
        <f t="shared" si="3"/>
        <v>0</v>
      </c>
      <c r="AW30" s="156">
        <f t="shared" si="3"/>
        <v>869</v>
      </c>
      <c r="AX30" s="156">
        <f t="shared" si="3"/>
        <v>0</v>
      </c>
      <c r="AY30" s="156">
        <f t="shared" si="3"/>
        <v>0</v>
      </c>
      <c r="AZ30" s="156">
        <f t="shared" si="3"/>
        <v>0</v>
      </c>
      <c r="BA30" s="156">
        <f t="shared" si="3"/>
        <v>1590</v>
      </c>
      <c r="BB30" s="156">
        <f t="shared" si="3"/>
        <v>0</v>
      </c>
      <c r="BC30" s="156">
        <f t="shared" si="3"/>
        <v>41950</v>
      </c>
      <c r="BD30" s="156">
        <f t="shared" si="3"/>
        <v>0</v>
      </c>
      <c r="BE30" s="156">
        <f t="shared" si="3"/>
        <v>1095</v>
      </c>
      <c r="BF30" s="156">
        <f t="shared" si="3"/>
        <v>0</v>
      </c>
      <c r="BG30" s="156">
        <f t="shared" si="3"/>
        <v>360</v>
      </c>
      <c r="BH30" s="156">
        <f t="shared" si="3"/>
        <v>0</v>
      </c>
      <c r="BI30" s="156">
        <f t="shared" si="3"/>
        <v>3603501</v>
      </c>
      <c r="BJ30" s="156">
        <f t="shared" si="3"/>
        <v>19795</v>
      </c>
      <c r="BK30" s="123"/>
      <c r="BL30" s="173">
        <f>SUM(BL20:BL29)</f>
        <v>11969073</v>
      </c>
    </row>
    <row r="31" spans="1:64" x14ac:dyDescent="0.25">
      <c r="A31" s="100"/>
      <c r="B31" s="101"/>
      <c r="C31" s="112"/>
      <c r="D31" s="116"/>
      <c r="E31" s="113"/>
      <c r="F31" s="113"/>
      <c r="G31" s="113"/>
      <c r="H31" s="113"/>
      <c r="I31" s="113"/>
      <c r="J31" s="113"/>
      <c r="K31" s="113"/>
      <c r="L31" s="113"/>
      <c r="M31" s="113"/>
      <c r="N31" s="113"/>
      <c r="O31" s="113"/>
      <c r="P31" s="113"/>
      <c r="Q31" s="113"/>
      <c r="R31" s="113"/>
      <c r="S31" s="113"/>
      <c r="T31" s="113"/>
      <c r="U31" s="113"/>
      <c r="V31" s="113"/>
      <c r="W31" s="113"/>
      <c r="X31" s="113"/>
      <c r="Y31" s="113"/>
      <c r="Z31" s="113"/>
      <c r="AA31" s="113"/>
      <c r="AB31" s="113"/>
      <c r="AC31" s="113"/>
      <c r="AD31" s="113"/>
      <c r="AE31" s="113"/>
      <c r="AF31" s="113"/>
      <c r="AG31" s="113"/>
      <c r="AH31" s="113"/>
      <c r="AI31" s="113"/>
      <c r="AJ31" s="113"/>
      <c r="AK31" s="113"/>
      <c r="AL31" s="113"/>
      <c r="AM31" s="113"/>
      <c r="AN31" s="113"/>
      <c r="AO31" s="113"/>
      <c r="AP31" s="113"/>
      <c r="AQ31" s="113"/>
      <c r="AR31" s="113"/>
      <c r="AS31" s="113"/>
      <c r="AT31" s="113"/>
      <c r="AU31" s="113"/>
      <c r="AV31" s="113"/>
      <c r="AW31" s="113"/>
      <c r="AX31" s="113"/>
      <c r="AY31" s="113"/>
      <c r="AZ31" s="113"/>
      <c r="BA31" s="113"/>
      <c r="BB31" s="113"/>
      <c r="BC31" s="113"/>
      <c r="BD31" s="113"/>
      <c r="BE31" s="113"/>
      <c r="BF31" s="113"/>
      <c r="BG31" s="113"/>
      <c r="BH31" s="113"/>
      <c r="BI31" s="113"/>
      <c r="BJ31" s="113"/>
      <c r="BK31" s="113"/>
      <c r="BL31" s="104"/>
    </row>
    <row r="32" spans="1:64" x14ac:dyDescent="0.25">
      <c r="A32" s="100"/>
      <c r="B32" s="101"/>
      <c r="C32" s="133" t="s">
        <v>474</v>
      </c>
      <c r="D32" s="116"/>
      <c r="E32" s="113"/>
      <c r="F32" s="113"/>
      <c r="G32" s="113"/>
      <c r="H32" s="113"/>
      <c r="I32" s="113"/>
      <c r="J32" s="113"/>
      <c r="K32" s="113"/>
      <c r="L32" s="113"/>
      <c r="M32" s="113"/>
      <c r="N32" s="113"/>
      <c r="O32" s="113"/>
      <c r="P32" s="113"/>
      <c r="Q32" s="113"/>
      <c r="R32" s="113"/>
      <c r="S32" s="113"/>
      <c r="T32" s="113"/>
      <c r="U32" s="113"/>
      <c r="V32" s="113"/>
      <c r="W32" s="113"/>
      <c r="X32" s="113"/>
      <c r="Y32" s="113"/>
      <c r="Z32" s="113"/>
      <c r="AA32" s="113"/>
      <c r="AB32" s="113"/>
      <c r="AC32" s="113"/>
      <c r="AD32" s="113"/>
      <c r="AE32" s="113"/>
      <c r="AF32" s="113"/>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13"/>
      <c r="BG32" s="113"/>
      <c r="BH32" s="113"/>
      <c r="BI32" s="113"/>
      <c r="BJ32" s="113"/>
      <c r="BK32" s="113"/>
      <c r="BL32" s="104"/>
    </row>
    <row r="33" spans="1:64" x14ac:dyDescent="0.25">
      <c r="A33" s="100">
        <v>3630</v>
      </c>
      <c r="B33" s="101"/>
      <c r="C33" s="140" t="s">
        <v>487</v>
      </c>
      <c r="D33" s="116"/>
      <c r="E33" s="166">
        <v>0</v>
      </c>
      <c r="F33" s="166">
        <v>0</v>
      </c>
      <c r="G33" s="166">
        <v>0</v>
      </c>
      <c r="H33" s="166">
        <v>0</v>
      </c>
      <c r="I33" s="166">
        <v>0</v>
      </c>
      <c r="J33" s="166">
        <v>0</v>
      </c>
      <c r="K33" s="166">
        <v>0</v>
      </c>
      <c r="L33" s="166">
        <v>8578</v>
      </c>
      <c r="M33" s="166">
        <v>0</v>
      </c>
      <c r="N33" s="166">
        <v>-1201341</v>
      </c>
      <c r="O33" s="166">
        <v>0</v>
      </c>
      <c r="P33" s="166">
        <v>0</v>
      </c>
      <c r="Q33" s="166">
        <v>1551346</v>
      </c>
      <c r="R33" s="166">
        <v>-732269</v>
      </c>
      <c r="S33" s="166">
        <v>0</v>
      </c>
      <c r="T33" s="166">
        <v>0</v>
      </c>
      <c r="U33" s="166">
        <v>0</v>
      </c>
      <c r="V33" s="166">
        <v>3640914</v>
      </c>
      <c r="W33" s="166">
        <v>0</v>
      </c>
      <c r="X33" s="166">
        <v>0</v>
      </c>
      <c r="Y33" s="166">
        <v>0</v>
      </c>
      <c r="Z33" s="166">
        <v>0</v>
      </c>
      <c r="AA33" s="166">
        <v>164362</v>
      </c>
      <c r="AB33" s="166">
        <v>1564540</v>
      </c>
      <c r="AC33" s="166">
        <v>0</v>
      </c>
      <c r="AD33" s="166">
        <v>0</v>
      </c>
      <c r="AE33" s="166">
        <v>0</v>
      </c>
      <c r="AF33" s="166">
        <v>0</v>
      </c>
      <c r="AG33" s="166">
        <v>778790</v>
      </c>
      <c r="AH33" s="166">
        <v>3596012</v>
      </c>
      <c r="AI33" s="166">
        <v>143367</v>
      </c>
      <c r="AJ33" s="166">
        <v>0</v>
      </c>
      <c r="AK33" s="166">
        <v>0</v>
      </c>
      <c r="AL33" s="166">
        <v>0</v>
      </c>
      <c r="AM33" s="166">
        <v>0</v>
      </c>
      <c r="AN33" s="166">
        <v>0</v>
      </c>
      <c r="AO33" s="166">
        <v>0</v>
      </c>
      <c r="AP33" s="166">
        <v>12418</v>
      </c>
      <c r="AQ33" s="166">
        <v>0</v>
      </c>
      <c r="AR33" s="166">
        <v>0</v>
      </c>
      <c r="AS33" s="166">
        <v>0</v>
      </c>
      <c r="AT33" s="166">
        <v>0</v>
      </c>
      <c r="AU33" s="166">
        <v>0</v>
      </c>
      <c r="AV33" s="166">
        <v>0</v>
      </c>
      <c r="AW33" s="166">
        <v>1398984</v>
      </c>
      <c r="AX33" s="166">
        <v>0</v>
      </c>
      <c r="AY33" s="166">
        <v>0</v>
      </c>
      <c r="AZ33" s="166">
        <v>40000</v>
      </c>
      <c r="BA33" s="166">
        <v>0</v>
      </c>
      <c r="BB33" s="166">
        <v>582871</v>
      </c>
      <c r="BC33" s="166">
        <v>1769048</v>
      </c>
      <c r="BD33" s="166">
        <v>0</v>
      </c>
      <c r="BE33" s="166">
        <v>4839</v>
      </c>
      <c r="BF33" s="166">
        <v>0</v>
      </c>
      <c r="BG33" s="166">
        <v>160000</v>
      </c>
      <c r="BH33" s="166">
        <v>0</v>
      </c>
      <c r="BI33" s="166">
        <v>598709</v>
      </c>
      <c r="BJ33" s="166">
        <v>3368515</v>
      </c>
      <c r="BK33" s="122"/>
      <c r="BL33" s="101">
        <f t="shared" ref="BL33:BL38" si="4">SUM(E33:BK33)</f>
        <v>17449683</v>
      </c>
    </row>
    <row r="34" spans="1:64" x14ac:dyDescent="0.25">
      <c r="A34" s="100"/>
      <c r="B34" s="101"/>
      <c r="C34" s="140" t="s">
        <v>31</v>
      </c>
      <c r="D34" s="116"/>
      <c r="E34" s="166"/>
      <c r="F34" s="166"/>
      <c r="G34" s="166"/>
      <c r="H34" s="166"/>
      <c r="I34" s="16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6"/>
      <c r="BC34" s="166"/>
      <c r="BD34" s="166"/>
      <c r="BE34" s="166"/>
      <c r="BF34" s="166"/>
      <c r="BG34" s="166"/>
      <c r="BH34" s="166"/>
      <c r="BI34" s="166"/>
      <c r="BJ34" s="166"/>
      <c r="BK34" s="122"/>
      <c r="BL34" s="101">
        <f t="shared" si="4"/>
        <v>0</v>
      </c>
    </row>
    <row r="35" spans="1:64" x14ac:dyDescent="0.25">
      <c r="A35" s="100"/>
      <c r="B35" s="101"/>
      <c r="C35" s="135" t="s">
        <v>32</v>
      </c>
      <c r="D35" s="112"/>
      <c r="E35" s="166"/>
      <c r="F35" s="166"/>
      <c r="G35" s="166"/>
      <c r="H35" s="166"/>
      <c r="I35" s="16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c r="AG35" s="166"/>
      <c r="AH35" s="166"/>
      <c r="AI35" s="166"/>
      <c r="AJ35" s="166"/>
      <c r="AK35" s="166"/>
      <c r="AL35" s="166"/>
      <c r="AM35" s="166"/>
      <c r="AN35" s="166"/>
      <c r="AO35" s="166"/>
      <c r="AP35" s="166"/>
      <c r="AQ35" s="166"/>
      <c r="AR35" s="166"/>
      <c r="AS35" s="166"/>
      <c r="AT35" s="166"/>
      <c r="AU35" s="166"/>
      <c r="AV35" s="166"/>
      <c r="AW35" s="166"/>
      <c r="AX35" s="166"/>
      <c r="AY35" s="166"/>
      <c r="AZ35" s="166"/>
      <c r="BA35" s="166"/>
      <c r="BB35" s="166"/>
      <c r="BC35" s="166"/>
      <c r="BD35" s="166"/>
      <c r="BE35" s="166"/>
      <c r="BF35" s="166"/>
      <c r="BG35" s="166"/>
      <c r="BH35" s="166"/>
      <c r="BI35" s="166"/>
      <c r="BJ35" s="166"/>
      <c r="BK35" s="122"/>
      <c r="BL35" s="101">
        <f t="shared" si="4"/>
        <v>0</v>
      </c>
    </row>
    <row r="36" spans="1:64" x14ac:dyDescent="0.25">
      <c r="A36" s="100">
        <v>3640</v>
      </c>
      <c r="B36" s="101"/>
      <c r="C36" s="139" t="s">
        <v>42</v>
      </c>
      <c r="D36" s="112"/>
      <c r="E36" s="166">
        <v>8399587</v>
      </c>
      <c r="F36" s="166">
        <v>2802527</v>
      </c>
      <c r="G36" s="166">
        <v>4146149</v>
      </c>
      <c r="H36" s="166">
        <v>0</v>
      </c>
      <c r="I36" s="166">
        <v>1104167</v>
      </c>
      <c r="J36" s="166">
        <v>11962438</v>
      </c>
      <c r="K36" s="166">
        <v>4923785</v>
      </c>
      <c r="L36" s="166">
        <v>0</v>
      </c>
      <c r="M36" s="166">
        <v>9582802</v>
      </c>
      <c r="N36" s="166">
        <v>2108023</v>
      </c>
      <c r="O36" s="166">
        <v>5183407</v>
      </c>
      <c r="P36" s="166">
        <v>8639217</v>
      </c>
      <c r="Q36" s="166">
        <v>28611617</v>
      </c>
      <c r="R36" s="166">
        <v>430000</v>
      </c>
      <c r="S36" s="166">
        <v>0</v>
      </c>
      <c r="T36" s="166">
        <v>6471217</v>
      </c>
      <c r="U36" s="166">
        <v>0</v>
      </c>
      <c r="V36" s="166">
        <v>10094710</v>
      </c>
      <c r="W36" s="166">
        <v>4991267</v>
      </c>
      <c r="X36" s="166">
        <v>2891643</v>
      </c>
      <c r="Y36" s="166">
        <v>0</v>
      </c>
      <c r="Z36" s="166">
        <v>6422497</v>
      </c>
      <c r="AA36" s="166">
        <v>0</v>
      </c>
      <c r="AB36" s="166">
        <v>3986408</v>
      </c>
      <c r="AC36" s="166">
        <v>0</v>
      </c>
      <c r="AD36" s="166">
        <v>0</v>
      </c>
      <c r="AE36" s="166">
        <v>0</v>
      </c>
      <c r="AF36" s="166">
        <v>1174578</v>
      </c>
      <c r="AG36" s="166">
        <v>0</v>
      </c>
      <c r="AH36" s="166">
        <v>4801740</v>
      </c>
      <c r="AI36" s="166">
        <v>212834</v>
      </c>
      <c r="AJ36" s="166">
        <v>4293954</v>
      </c>
      <c r="AK36" s="166">
        <v>0</v>
      </c>
      <c r="AL36" s="166">
        <v>0</v>
      </c>
      <c r="AM36" s="166">
        <v>4321287</v>
      </c>
      <c r="AN36" s="166">
        <v>5801806</v>
      </c>
      <c r="AO36" s="166">
        <v>0</v>
      </c>
      <c r="AP36" s="166">
        <v>1211061</v>
      </c>
      <c r="AQ36" s="166">
        <v>9552069</v>
      </c>
      <c r="AR36" s="166">
        <v>4552649</v>
      </c>
      <c r="AS36" s="166">
        <v>2045391</v>
      </c>
      <c r="AT36" s="166">
        <v>0</v>
      </c>
      <c r="AU36" s="166">
        <v>2072010</v>
      </c>
      <c r="AV36" s="166">
        <v>11474271</v>
      </c>
      <c r="AW36" s="166">
        <v>2115918</v>
      </c>
      <c r="AX36" s="166">
        <v>983523</v>
      </c>
      <c r="AY36" s="166">
        <v>0</v>
      </c>
      <c r="AZ36" s="166">
        <v>5691399</v>
      </c>
      <c r="BA36" s="166">
        <v>6158484</v>
      </c>
      <c r="BB36" s="166">
        <v>1281906</v>
      </c>
      <c r="BC36" s="166">
        <v>8605435</v>
      </c>
      <c r="BD36" s="166">
        <v>279367</v>
      </c>
      <c r="BE36" s="166">
        <v>6643240</v>
      </c>
      <c r="BF36" s="166">
        <v>0</v>
      </c>
      <c r="BG36" s="166">
        <v>2562052</v>
      </c>
      <c r="BH36" s="166">
        <v>2447105</v>
      </c>
      <c r="BI36" s="166">
        <v>0</v>
      </c>
      <c r="BJ36" s="166">
        <v>3286969</v>
      </c>
      <c r="BK36" s="122"/>
      <c r="BL36" s="101">
        <f>SUM(E36:BK36)</f>
        <v>214320509</v>
      </c>
    </row>
    <row r="37" spans="1:64" x14ac:dyDescent="0.25">
      <c r="A37" s="100"/>
      <c r="B37" s="101"/>
      <c r="C37" s="135" t="s">
        <v>33</v>
      </c>
      <c r="D37" s="112"/>
      <c r="E37" s="166"/>
      <c r="F37" s="166"/>
      <c r="G37" s="166"/>
      <c r="H37" s="166"/>
      <c r="I37" s="16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22"/>
      <c r="BL37" s="101">
        <f t="shared" si="4"/>
        <v>0</v>
      </c>
    </row>
    <row r="38" spans="1:64" x14ac:dyDescent="0.25">
      <c r="A38" s="100">
        <v>3650</v>
      </c>
      <c r="B38" s="101"/>
      <c r="C38" s="139" t="s">
        <v>42</v>
      </c>
      <c r="D38" s="112"/>
      <c r="E38" s="166">
        <v>10243220</v>
      </c>
      <c r="F38" s="166">
        <v>1478117</v>
      </c>
      <c r="G38" s="166">
        <v>11156442</v>
      </c>
      <c r="H38" s="166">
        <v>0</v>
      </c>
      <c r="I38" s="166">
        <v>0</v>
      </c>
      <c r="J38" s="166">
        <v>4845674</v>
      </c>
      <c r="K38" s="166">
        <v>1227933</v>
      </c>
      <c r="L38" s="166">
        <v>0</v>
      </c>
      <c r="M38" s="166">
        <v>7541653</v>
      </c>
      <c r="N38" s="166">
        <v>-2452835</v>
      </c>
      <c r="O38" s="166">
        <v>1039971</v>
      </c>
      <c r="P38" s="166">
        <v>0</v>
      </c>
      <c r="Q38" s="166">
        <v>31426875</v>
      </c>
      <c r="R38" s="166">
        <v>873497</v>
      </c>
      <c r="S38" s="166">
        <v>0</v>
      </c>
      <c r="T38" s="166">
        <v>1779356</v>
      </c>
      <c r="U38" s="166">
        <v>0</v>
      </c>
      <c r="V38" s="166">
        <v>3086994</v>
      </c>
      <c r="W38" s="166">
        <v>3658585</v>
      </c>
      <c r="X38" s="166">
        <v>395637</v>
      </c>
      <c r="Y38" s="166">
        <v>0</v>
      </c>
      <c r="Z38" s="166">
        <v>4185891</v>
      </c>
      <c r="AA38" s="166">
        <v>6250</v>
      </c>
      <c r="AB38" s="166">
        <v>4538705</v>
      </c>
      <c r="AC38" s="166">
        <v>0</v>
      </c>
      <c r="AD38" s="166">
        <v>0</v>
      </c>
      <c r="AE38" s="166">
        <v>3069472</v>
      </c>
      <c r="AF38" s="166">
        <v>899127</v>
      </c>
      <c r="AG38" s="166">
        <v>-778790</v>
      </c>
      <c r="AH38" s="166">
        <v>1707716</v>
      </c>
      <c r="AI38" s="166">
        <v>0</v>
      </c>
      <c r="AJ38" s="166">
        <v>1856381</v>
      </c>
      <c r="AK38" s="166">
        <v>0</v>
      </c>
      <c r="AL38" s="166">
        <v>0</v>
      </c>
      <c r="AM38" s="166">
        <v>400083</v>
      </c>
      <c r="AN38" s="166">
        <v>3283992</v>
      </c>
      <c r="AO38" s="166">
        <v>0</v>
      </c>
      <c r="AP38" s="166">
        <v>1277629</v>
      </c>
      <c r="AQ38" s="166">
        <v>0</v>
      </c>
      <c r="AR38" s="166">
        <v>7850024</v>
      </c>
      <c r="AS38" s="166">
        <v>2424867</v>
      </c>
      <c r="AT38" s="166">
        <v>0</v>
      </c>
      <c r="AU38" s="166">
        <v>0</v>
      </c>
      <c r="AV38" s="166">
        <v>389887</v>
      </c>
      <c r="AW38" s="166">
        <v>3167250</v>
      </c>
      <c r="AX38" s="166">
        <v>2539624</v>
      </c>
      <c r="AY38" s="166">
        <v>0</v>
      </c>
      <c r="AZ38" s="166">
        <v>0</v>
      </c>
      <c r="BA38" s="166">
        <v>1260472</v>
      </c>
      <c r="BB38" s="166">
        <v>1773427</v>
      </c>
      <c r="BC38" s="166">
        <v>1129390</v>
      </c>
      <c r="BD38" s="166">
        <v>63832</v>
      </c>
      <c r="BE38" s="166">
        <v>2080767</v>
      </c>
      <c r="BF38" s="166">
        <v>0</v>
      </c>
      <c r="BG38" s="166">
        <v>4701501</v>
      </c>
      <c r="BH38" s="166">
        <v>1611556</v>
      </c>
      <c r="BI38" s="166">
        <v>3424405</v>
      </c>
      <c r="BJ38" s="166">
        <v>0</v>
      </c>
      <c r="BK38" s="122"/>
      <c r="BL38" s="101">
        <f t="shared" si="4"/>
        <v>129164577</v>
      </c>
    </row>
    <row r="39" spans="1:64" x14ac:dyDescent="0.25">
      <c r="A39" s="100">
        <v>3680</v>
      </c>
      <c r="B39" s="101"/>
      <c r="C39" s="140" t="s">
        <v>15</v>
      </c>
      <c r="D39" s="112"/>
      <c r="E39" s="166">
        <v>937499</v>
      </c>
      <c r="F39" s="166">
        <v>402200</v>
      </c>
      <c r="G39" s="166">
        <v>846846</v>
      </c>
      <c r="H39" s="166">
        <v>0</v>
      </c>
      <c r="I39" s="166">
        <v>380779</v>
      </c>
      <c r="J39" s="166">
        <v>1385418</v>
      </c>
      <c r="K39" s="166">
        <v>272750</v>
      </c>
      <c r="L39" s="166">
        <v>18909918</v>
      </c>
      <c r="M39" s="166">
        <v>517555</v>
      </c>
      <c r="N39" s="166">
        <v>5592148</v>
      </c>
      <c r="O39" s="166">
        <v>1653805</v>
      </c>
      <c r="P39" s="166">
        <v>2850896</v>
      </c>
      <c r="Q39" s="166">
        <v>12700648</v>
      </c>
      <c r="R39" s="166">
        <v>1659597</v>
      </c>
      <c r="S39" s="166">
        <v>0</v>
      </c>
      <c r="T39" s="166">
        <v>3698876</v>
      </c>
      <c r="U39" s="166">
        <v>0</v>
      </c>
      <c r="V39" s="166">
        <v>9667603</v>
      </c>
      <c r="W39" s="166">
        <v>0</v>
      </c>
      <c r="X39" s="166">
        <v>0</v>
      </c>
      <c r="Y39" s="166">
        <v>0</v>
      </c>
      <c r="Z39" s="166">
        <v>4889998</v>
      </c>
      <c r="AA39" s="166">
        <v>16833</v>
      </c>
      <c r="AB39" s="166">
        <v>9455702</v>
      </c>
      <c r="AC39" s="166">
        <v>0</v>
      </c>
      <c r="AD39" s="166">
        <v>0</v>
      </c>
      <c r="AE39" s="166">
        <v>636686</v>
      </c>
      <c r="AF39" s="166">
        <v>114746</v>
      </c>
      <c r="AG39" s="166">
        <v>12955667</v>
      </c>
      <c r="AH39" s="166">
        <v>2074264</v>
      </c>
      <c r="AI39" s="166">
        <v>113059</v>
      </c>
      <c r="AJ39" s="166">
        <v>248814</v>
      </c>
      <c r="AK39" s="166">
        <v>0</v>
      </c>
      <c r="AL39" s="166">
        <v>0</v>
      </c>
      <c r="AM39" s="166">
        <v>88822</v>
      </c>
      <c r="AN39" s="166">
        <v>226175</v>
      </c>
      <c r="AO39" s="166">
        <v>0</v>
      </c>
      <c r="AP39" s="166">
        <v>-252740</v>
      </c>
      <c r="AQ39" s="166">
        <v>225445</v>
      </c>
      <c r="AR39" s="166">
        <v>2245958</v>
      </c>
      <c r="AS39" s="166">
        <v>780990</v>
      </c>
      <c r="AT39" s="166">
        <v>0</v>
      </c>
      <c r="AU39" s="166">
        <v>1590459</v>
      </c>
      <c r="AV39" s="166">
        <v>10228883</v>
      </c>
      <c r="AW39" s="166">
        <v>2809450</v>
      </c>
      <c r="AX39" s="166">
        <v>797162</v>
      </c>
      <c r="AY39" s="166">
        <v>0</v>
      </c>
      <c r="AZ39" s="166">
        <v>3779133</v>
      </c>
      <c r="BA39" s="166">
        <v>251736</v>
      </c>
      <c r="BB39" s="166">
        <v>133541</v>
      </c>
      <c r="BC39" s="166">
        <v>1129390</v>
      </c>
      <c r="BD39" s="166">
        <v>61139</v>
      </c>
      <c r="BE39" s="166">
        <v>507356</v>
      </c>
      <c r="BF39" s="166">
        <v>0</v>
      </c>
      <c r="BG39" s="166">
        <v>1503915</v>
      </c>
      <c r="BH39" s="166">
        <v>88749</v>
      </c>
      <c r="BI39" s="166">
        <v>3839762</v>
      </c>
      <c r="BJ39" s="166">
        <v>355936</v>
      </c>
      <c r="BK39" s="122"/>
      <c r="BL39" s="101">
        <f>SUM(E39:BK39)</f>
        <v>122373568</v>
      </c>
    </row>
    <row r="40" spans="1:64" ht="13.8" thickBot="1" x14ac:dyDescent="0.3">
      <c r="A40" s="100"/>
      <c r="B40" s="101"/>
      <c r="C40" s="133" t="s">
        <v>475</v>
      </c>
      <c r="D40" s="112"/>
      <c r="E40" s="153">
        <f>SUM(E33:E39)</f>
        <v>19580306</v>
      </c>
      <c r="F40" s="153">
        <f t="shared" ref="F40:BL40" si="5">SUM(F33:F39)</f>
        <v>4682844</v>
      </c>
      <c r="G40" s="153">
        <f t="shared" si="5"/>
        <v>16149437</v>
      </c>
      <c r="H40" s="153">
        <f t="shared" si="5"/>
        <v>0</v>
      </c>
      <c r="I40" s="153">
        <f t="shared" si="5"/>
        <v>1484946</v>
      </c>
      <c r="J40" s="153">
        <f t="shared" si="5"/>
        <v>18193530</v>
      </c>
      <c r="K40" s="153">
        <f t="shared" si="5"/>
        <v>6424468</v>
      </c>
      <c r="L40" s="153">
        <f t="shared" si="5"/>
        <v>18918496</v>
      </c>
      <c r="M40" s="153">
        <f t="shared" si="5"/>
        <v>17642010</v>
      </c>
      <c r="N40" s="153">
        <f>SUM(N33:N39)</f>
        <v>4045995</v>
      </c>
      <c r="O40" s="153">
        <f t="shared" si="5"/>
        <v>7877183</v>
      </c>
      <c r="P40" s="153">
        <f t="shared" si="5"/>
        <v>11490113</v>
      </c>
      <c r="Q40" s="153">
        <f t="shared" si="5"/>
        <v>74290486</v>
      </c>
      <c r="R40" s="153">
        <f t="shared" si="5"/>
        <v>2230825</v>
      </c>
      <c r="S40" s="153">
        <f t="shared" si="5"/>
        <v>0</v>
      </c>
      <c r="T40" s="153">
        <f t="shared" si="5"/>
        <v>11949449</v>
      </c>
      <c r="U40" s="153">
        <f t="shared" si="5"/>
        <v>0</v>
      </c>
      <c r="V40" s="153">
        <f t="shared" si="5"/>
        <v>26490221</v>
      </c>
      <c r="W40" s="153">
        <f t="shared" si="5"/>
        <v>8649852</v>
      </c>
      <c r="X40" s="153">
        <f t="shared" si="5"/>
        <v>3287280</v>
      </c>
      <c r="Y40" s="153">
        <f t="shared" si="5"/>
        <v>0</v>
      </c>
      <c r="Z40" s="153">
        <f t="shared" si="5"/>
        <v>15498386</v>
      </c>
      <c r="AA40" s="153">
        <f t="shared" si="5"/>
        <v>187445</v>
      </c>
      <c r="AB40" s="153">
        <f t="shared" si="5"/>
        <v>19545355</v>
      </c>
      <c r="AC40" s="153">
        <f t="shared" si="5"/>
        <v>0</v>
      </c>
      <c r="AD40" s="153">
        <f t="shared" si="5"/>
        <v>0</v>
      </c>
      <c r="AE40" s="153">
        <f t="shared" si="5"/>
        <v>3706158</v>
      </c>
      <c r="AF40" s="153">
        <f t="shared" si="5"/>
        <v>2188451</v>
      </c>
      <c r="AG40" s="153">
        <f t="shared" si="5"/>
        <v>12955667</v>
      </c>
      <c r="AH40" s="153">
        <f t="shared" si="5"/>
        <v>12179732</v>
      </c>
      <c r="AI40" s="153">
        <f t="shared" si="5"/>
        <v>469260</v>
      </c>
      <c r="AJ40" s="153">
        <f t="shared" si="5"/>
        <v>6399149</v>
      </c>
      <c r="AK40" s="153">
        <f t="shared" si="5"/>
        <v>0</v>
      </c>
      <c r="AL40" s="153">
        <f t="shared" si="5"/>
        <v>0</v>
      </c>
      <c r="AM40" s="153">
        <f t="shared" si="5"/>
        <v>4810192</v>
      </c>
      <c r="AN40" s="153">
        <f t="shared" si="5"/>
        <v>9311973</v>
      </c>
      <c r="AO40" s="153">
        <f t="shared" si="5"/>
        <v>0</v>
      </c>
      <c r="AP40" s="153">
        <f t="shared" si="5"/>
        <v>2248368</v>
      </c>
      <c r="AQ40" s="153">
        <f t="shared" si="5"/>
        <v>9777514</v>
      </c>
      <c r="AR40" s="153">
        <f t="shared" si="5"/>
        <v>14648631</v>
      </c>
      <c r="AS40" s="153">
        <f t="shared" si="5"/>
        <v>5251248</v>
      </c>
      <c r="AT40" s="153">
        <f t="shared" si="5"/>
        <v>0</v>
      </c>
      <c r="AU40" s="153">
        <f t="shared" si="5"/>
        <v>3662469</v>
      </c>
      <c r="AV40" s="153">
        <f t="shared" si="5"/>
        <v>22093041</v>
      </c>
      <c r="AW40" s="153">
        <f t="shared" si="5"/>
        <v>9491602</v>
      </c>
      <c r="AX40" s="153">
        <f t="shared" si="5"/>
        <v>4320309</v>
      </c>
      <c r="AY40" s="153">
        <f t="shared" si="5"/>
        <v>0</v>
      </c>
      <c r="AZ40" s="153">
        <f t="shared" si="5"/>
        <v>9510532</v>
      </c>
      <c r="BA40" s="153">
        <f t="shared" si="5"/>
        <v>7670692</v>
      </c>
      <c r="BB40" s="153">
        <f t="shared" si="5"/>
        <v>3771745</v>
      </c>
      <c r="BC40" s="153">
        <f t="shared" si="5"/>
        <v>12633263</v>
      </c>
      <c r="BD40" s="153">
        <f t="shared" si="5"/>
        <v>404338</v>
      </c>
      <c r="BE40" s="153">
        <f t="shared" si="5"/>
        <v>9236202</v>
      </c>
      <c r="BF40" s="153">
        <f t="shared" si="5"/>
        <v>0</v>
      </c>
      <c r="BG40" s="153">
        <f t="shared" si="5"/>
        <v>8927468</v>
      </c>
      <c r="BH40" s="153">
        <f t="shared" si="5"/>
        <v>4147410</v>
      </c>
      <c r="BI40" s="153">
        <f t="shared" si="5"/>
        <v>7862876</v>
      </c>
      <c r="BJ40" s="153">
        <f t="shared" si="5"/>
        <v>7011420</v>
      </c>
      <c r="BK40" s="153"/>
      <c r="BL40" s="153">
        <f t="shared" si="5"/>
        <v>483308337</v>
      </c>
    </row>
    <row r="41" spans="1:64" ht="13.8" thickTop="1" x14ac:dyDescent="0.25">
      <c r="A41" s="100"/>
      <c r="B41" s="101"/>
      <c r="C41" s="112"/>
      <c r="D41" s="112"/>
      <c r="E41" s="113"/>
      <c r="F41" s="113"/>
      <c r="G41" s="113"/>
      <c r="H41" s="113"/>
      <c r="I41" s="113"/>
      <c r="J41" s="113"/>
      <c r="K41" s="113"/>
      <c r="L41" s="113"/>
      <c r="M41" s="113"/>
      <c r="N41" s="113"/>
      <c r="O41" s="113"/>
      <c r="P41" s="113"/>
      <c r="Q41" s="113"/>
      <c r="R41" s="113"/>
      <c r="S41" s="113"/>
      <c r="T41" s="113"/>
      <c r="U41" s="113"/>
      <c r="V41" s="113"/>
      <c r="W41" s="113"/>
      <c r="X41" s="113"/>
      <c r="Y41" s="113"/>
      <c r="Z41" s="113"/>
      <c r="AA41" s="113"/>
      <c r="AB41" s="113"/>
      <c r="AC41" s="113"/>
      <c r="AD41" s="113"/>
      <c r="AE41" s="113"/>
      <c r="AF41" s="113"/>
      <c r="AG41" s="113"/>
      <c r="AH41" s="113"/>
      <c r="AI41" s="113"/>
      <c r="AJ41" s="113"/>
      <c r="AK41" s="113"/>
      <c r="AL41" s="113"/>
      <c r="AM41" s="113"/>
      <c r="AN41" s="113"/>
      <c r="AO41" s="113"/>
      <c r="AP41" s="113"/>
      <c r="AQ41" s="113"/>
      <c r="AR41" s="113"/>
      <c r="AS41" s="113"/>
      <c r="AT41" s="113"/>
      <c r="AU41" s="113"/>
      <c r="AV41" s="113"/>
      <c r="AW41" s="113"/>
      <c r="AX41" s="113"/>
      <c r="AY41" s="113"/>
      <c r="AZ41" s="113"/>
      <c r="BA41" s="113"/>
      <c r="BB41" s="113"/>
      <c r="BC41" s="113"/>
      <c r="BD41" s="113"/>
      <c r="BE41" s="113"/>
      <c r="BF41" s="113"/>
      <c r="BG41" s="113"/>
      <c r="BH41" s="113"/>
      <c r="BI41" s="113"/>
      <c r="BJ41" s="113"/>
      <c r="BK41" s="113"/>
      <c r="BL41" s="104"/>
    </row>
    <row r="42" spans="1:64" x14ac:dyDescent="0.25">
      <c r="A42" s="100"/>
      <c r="B42" s="101"/>
      <c r="C42" s="103"/>
      <c r="D42" s="124"/>
      <c r="E42" s="125" t="str">
        <f>IF(E17-E30=E40,"In Balance",E40+E30-E17)</f>
        <v>In Balance</v>
      </c>
      <c r="F42" s="125" t="str">
        <f t="shared" ref="F42:BL42" si="6">IF(F17-F30=F40,"In Balance",F40+F30-F17)</f>
        <v>In Balance</v>
      </c>
      <c r="G42" s="125" t="str">
        <f t="shared" si="6"/>
        <v>In Balance</v>
      </c>
      <c r="H42" s="125" t="str">
        <f>IF(H17-H30=H40,"In Balance",H40+H30-H17)</f>
        <v>In Balance</v>
      </c>
      <c r="I42" s="125" t="str">
        <f t="shared" si="6"/>
        <v>In Balance</v>
      </c>
      <c r="J42" s="125" t="str">
        <f t="shared" si="6"/>
        <v>In Balance</v>
      </c>
      <c r="K42" s="125" t="str">
        <f t="shared" si="6"/>
        <v>In Balance</v>
      </c>
      <c r="L42" s="125" t="str">
        <f t="shared" si="6"/>
        <v>In Balance</v>
      </c>
      <c r="M42" s="125" t="str">
        <f>IF(M17-M30=M40,"In Balance",M40+M30-M17)</f>
        <v>In Balance</v>
      </c>
      <c r="N42" s="125" t="str">
        <f t="shared" si="6"/>
        <v>In Balance</v>
      </c>
      <c r="O42" s="125" t="str">
        <f t="shared" si="6"/>
        <v>In Balance</v>
      </c>
      <c r="P42" s="125" t="str">
        <f t="shared" si="6"/>
        <v>In Balance</v>
      </c>
      <c r="Q42" s="125" t="str">
        <f t="shared" si="6"/>
        <v>In Balance</v>
      </c>
      <c r="R42" s="125" t="str">
        <f t="shared" si="6"/>
        <v>In Balance</v>
      </c>
      <c r="S42" s="125" t="str">
        <f>IF(S17-S30=S40,"In Balance",S40+S30-S17)</f>
        <v>In Balance</v>
      </c>
      <c r="T42" s="125" t="str">
        <f>IF(T17-T30=T40,"In Balance",T40+T30-T17)</f>
        <v>In Balance</v>
      </c>
      <c r="U42" s="125" t="str">
        <f>IF(U17-U30=U40,"In Balance",U40+U30-U17)</f>
        <v>In Balance</v>
      </c>
      <c r="V42" s="125" t="str">
        <f t="shared" si="6"/>
        <v>In Balance</v>
      </c>
      <c r="W42" s="125" t="str">
        <f>IF(W17-W30=W40,"In Balance",W40+W30-W17)</f>
        <v>In Balance</v>
      </c>
      <c r="X42" s="125" t="str">
        <f>IF(X17-X30=X40,"In Balance",X40+X30-X17)</f>
        <v>In Balance</v>
      </c>
      <c r="Y42" s="125" t="str">
        <f>IF(Y17-Y30=Y40,"In Balance",Y40+Y30-Y17)</f>
        <v>In Balance</v>
      </c>
      <c r="Z42" s="125" t="str">
        <f>IF(Z17-Z30=Z40,"In Balance",Z40+Z30-Z17)</f>
        <v>In Balance</v>
      </c>
      <c r="AA42" s="125" t="str">
        <f>IF(AA17-AA30=AA40,"In Balance",AA40+AA30-AA17)</f>
        <v>In Balance</v>
      </c>
      <c r="AB42" s="125" t="str">
        <f t="shared" si="6"/>
        <v>In Balance</v>
      </c>
      <c r="AC42" s="125" t="str">
        <f>IF(AC17-AC30=AC40,"In Balance",AC40+AC30-AC17)</f>
        <v>In Balance</v>
      </c>
      <c r="AD42" s="125" t="str">
        <f>IF(AD17-AD30=AD40,"In Balance",AD40+AD30-AD17)</f>
        <v>In Balance</v>
      </c>
      <c r="AE42" s="125" t="str">
        <f t="shared" si="6"/>
        <v>In Balance</v>
      </c>
      <c r="AF42" s="125" t="str">
        <f t="shared" si="6"/>
        <v>In Balance</v>
      </c>
      <c r="AG42" s="125" t="str">
        <f t="shared" si="6"/>
        <v>In Balance</v>
      </c>
      <c r="AH42" s="125" t="str">
        <f t="shared" si="6"/>
        <v>In Balance</v>
      </c>
      <c r="AI42" s="125" t="str">
        <f>IF(AI17-AI30=AI40,"In Balance",AI40+AI30-AI17)</f>
        <v>In Balance</v>
      </c>
      <c r="AJ42" s="125" t="str">
        <f t="shared" si="6"/>
        <v>In Balance</v>
      </c>
      <c r="AK42" s="125" t="str">
        <f>IF(AK17-AK30=AK40,"In Balance",AK40+AK30-AK17)</f>
        <v>In Balance</v>
      </c>
      <c r="AL42" s="125" t="str">
        <f>IF(AL17-AL30=AL40,"In Balance",AL40+AL30-AL17)</f>
        <v>In Balance</v>
      </c>
      <c r="AM42" s="125" t="str">
        <f t="shared" si="6"/>
        <v>In Balance</v>
      </c>
      <c r="AN42" s="125" t="str">
        <f t="shared" si="6"/>
        <v>In Balance</v>
      </c>
      <c r="AO42" s="125" t="str">
        <f t="shared" si="6"/>
        <v>In Balance</v>
      </c>
      <c r="AP42" s="125" t="str">
        <f t="shared" si="6"/>
        <v>In Balance</v>
      </c>
      <c r="AQ42" s="125" t="str">
        <f t="shared" si="6"/>
        <v>In Balance</v>
      </c>
      <c r="AR42" s="125" t="str">
        <f t="shared" si="6"/>
        <v>In Balance</v>
      </c>
      <c r="AS42" s="125" t="str">
        <f t="shared" si="6"/>
        <v>In Balance</v>
      </c>
      <c r="AT42" s="125" t="str">
        <f t="shared" si="6"/>
        <v>In Balance</v>
      </c>
      <c r="AU42" s="125" t="str">
        <f t="shared" si="6"/>
        <v>In Balance</v>
      </c>
      <c r="AV42" s="125" t="str">
        <f t="shared" si="6"/>
        <v>In Balance</v>
      </c>
      <c r="AW42" s="125" t="str">
        <f t="shared" si="6"/>
        <v>In Balance</v>
      </c>
      <c r="AX42" s="125" t="str">
        <f t="shared" si="6"/>
        <v>In Balance</v>
      </c>
      <c r="AY42" s="125" t="str">
        <f t="shared" si="6"/>
        <v>In Balance</v>
      </c>
      <c r="AZ42" s="125" t="str">
        <f t="shared" si="6"/>
        <v>In Balance</v>
      </c>
      <c r="BA42" s="125" t="str">
        <f t="shared" si="6"/>
        <v>In Balance</v>
      </c>
      <c r="BB42" s="125" t="str">
        <f t="shared" si="6"/>
        <v>In Balance</v>
      </c>
      <c r="BC42" s="125" t="str">
        <f t="shared" si="6"/>
        <v>In Balance</v>
      </c>
      <c r="BD42" s="125" t="str">
        <f t="shared" si="6"/>
        <v>In Balance</v>
      </c>
      <c r="BE42" s="125" t="str">
        <f t="shared" si="6"/>
        <v>In Balance</v>
      </c>
      <c r="BF42" s="125" t="str">
        <f t="shared" si="6"/>
        <v>In Balance</v>
      </c>
      <c r="BG42" s="125" t="str">
        <f t="shared" si="6"/>
        <v>In Balance</v>
      </c>
      <c r="BH42" s="125" t="str">
        <f t="shared" si="6"/>
        <v>In Balance</v>
      </c>
      <c r="BI42" s="125" t="str">
        <f t="shared" si="6"/>
        <v>In Balance</v>
      </c>
      <c r="BJ42" s="125" t="str">
        <f t="shared" si="6"/>
        <v>In Balance</v>
      </c>
      <c r="BK42" s="125"/>
      <c r="BL42" s="125" t="str">
        <f t="shared" si="6"/>
        <v>In Balance</v>
      </c>
    </row>
    <row r="43" spans="1:64" x14ac:dyDescent="0.25">
      <c r="A43" s="100"/>
      <c r="B43" s="101"/>
      <c r="C43" s="101"/>
      <c r="D43" s="101"/>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c r="AG43" s="126"/>
      <c r="AH43" s="126"/>
      <c r="AI43" s="126"/>
      <c r="AJ43" s="126"/>
      <c r="AK43" s="126"/>
      <c r="AL43" s="126"/>
      <c r="AM43" s="126"/>
      <c r="AN43" s="126"/>
      <c r="AO43" s="126"/>
      <c r="AP43" s="126"/>
      <c r="AQ43" s="126"/>
      <c r="AR43" s="126"/>
      <c r="AS43" s="126"/>
      <c r="AT43" s="126"/>
      <c r="AU43" s="126"/>
      <c r="AV43" s="126"/>
      <c r="AW43" s="126"/>
      <c r="AX43" s="126"/>
      <c r="AY43" s="126"/>
      <c r="AZ43" s="126"/>
      <c r="BA43" s="126"/>
      <c r="BB43" s="126"/>
      <c r="BC43" s="126"/>
      <c r="BD43" s="126"/>
      <c r="BE43" s="126"/>
      <c r="BF43" s="126"/>
      <c r="BG43" s="126"/>
      <c r="BH43" s="126"/>
      <c r="BI43" s="126"/>
      <c r="BJ43" s="126"/>
      <c r="BK43" s="126"/>
      <c r="BL43" s="126"/>
    </row>
    <row r="44" spans="1:64" x14ac:dyDescent="0.25">
      <c r="A44" s="100"/>
      <c r="B44" s="101"/>
      <c r="C44" s="101" t="s">
        <v>449</v>
      </c>
      <c r="D44" s="101"/>
      <c r="E44" s="101"/>
      <c r="F44" s="101"/>
      <c r="G44" s="101"/>
      <c r="H44" s="101"/>
      <c r="I44" s="101"/>
      <c r="J44" s="101"/>
      <c r="K44" s="101"/>
      <c r="L44" s="101"/>
      <c r="M44" s="101"/>
      <c r="N44" s="101"/>
      <c r="O44" s="101"/>
      <c r="P44" s="101"/>
      <c r="Q44" s="101"/>
      <c r="R44" s="101"/>
      <c r="S44" s="101"/>
      <c r="T44" s="101"/>
      <c r="U44" s="101"/>
      <c r="V44" s="101"/>
      <c r="W44" s="101"/>
      <c r="X44" s="101"/>
      <c r="Y44" s="101"/>
      <c r="Z44" s="101"/>
      <c r="AA44" s="101"/>
      <c r="AB44" s="101"/>
      <c r="AC44" s="101"/>
      <c r="AD44" s="101"/>
      <c r="AE44" s="101"/>
      <c r="AF44" s="101"/>
      <c r="AG44" s="101"/>
      <c r="AH44" s="101"/>
      <c r="AI44" s="101"/>
      <c r="AJ44" s="101"/>
      <c r="AK44" s="101"/>
      <c r="AL44" s="101"/>
      <c r="AM44" s="101"/>
      <c r="AN44" s="101"/>
      <c r="AO44" s="101"/>
      <c r="AP44" s="101"/>
      <c r="AQ44" s="101"/>
      <c r="AR44" s="101"/>
      <c r="AS44" s="101"/>
      <c r="AT44" s="101"/>
      <c r="AU44" s="101"/>
      <c r="AV44" s="101"/>
      <c r="AW44" s="101"/>
      <c r="AX44" s="101"/>
      <c r="AY44" s="101"/>
      <c r="AZ44" s="101"/>
      <c r="BA44" s="101"/>
      <c r="BB44" s="101"/>
      <c r="BC44" s="101"/>
      <c r="BD44" s="101"/>
      <c r="BE44" s="101"/>
      <c r="BF44" s="101"/>
      <c r="BG44" s="101"/>
      <c r="BH44" s="101"/>
      <c r="BI44" s="101"/>
      <c r="BJ44" s="101"/>
      <c r="BK44" s="101"/>
      <c r="BL44" s="106"/>
    </row>
    <row r="46" spans="1:64" x14ac:dyDescent="0.25">
      <c r="C46" s="13" t="s">
        <v>481</v>
      </c>
    </row>
    <row r="47" spans="1:64" x14ac:dyDescent="0.25">
      <c r="C47" s="224" t="s">
        <v>568</v>
      </c>
    </row>
    <row r="48" spans="1:64" x14ac:dyDescent="0.25">
      <c r="C48" s="13" t="s">
        <v>460</v>
      </c>
    </row>
    <row r="49" spans="3:3" x14ac:dyDescent="0.25">
      <c r="C49" s="13" t="s">
        <v>483</v>
      </c>
    </row>
    <row r="50" spans="3:3" x14ac:dyDescent="0.25">
      <c r="C50" s="13" t="s">
        <v>482</v>
      </c>
    </row>
    <row r="51" spans="3:3" x14ac:dyDescent="0.25">
      <c r="C51" s="13" t="s">
        <v>484</v>
      </c>
    </row>
    <row r="52" spans="3:3" x14ac:dyDescent="0.25">
      <c r="C52" s="13" t="s">
        <v>461</v>
      </c>
    </row>
  </sheetData>
  <sheetProtection algorithmName="SHA-512" hashValue="qa4Kkom3c29t+fjzXls1lM1LOT1cEkYoVLZWURdPncRa+froKSE/RJ7hEjCGspZh/PJArtuKMH1298ZEDXmNaA==" saltValue="4LX2D+g+7+zaVI9zkYmEcQ==" spinCount="100000" sheet="1" autoFilter="0"/>
  <pageMargins left="0.2" right="0.2" top="0.25" bottom="0.5" header="0.05"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dimension ref="A1:BL38"/>
  <sheetViews>
    <sheetView zoomScaleNormal="100" workbookViewId="0">
      <pane xSplit="3" ySplit="5" topLeftCell="D6" activePane="bottomRight" state="frozen"/>
      <selection activeCell="A29" sqref="A29"/>
      <selection pane="topRight" activeCell="A29" sqref="A29"/>
      <selection pane="bottomLeft" activeCell="A29" sqref="A29"/>
      <selection pane="bottomRight" activeCell="Q22" sqref="Q22"/>
    </sheetView>
  </sheetViews>
  <sheetFormatPr defaultRowHeight="13.2" x14ac:dyDescent="0.25"/>
  <cols>
    <col min="1" max="1" width="5" bestFit="1" customWidth="1"/>
    <col min="2" max="2" width="5.109375" bestFit="1" customWidth="1"/>
    <col min="3" max="3" width="41.5546875" bestFit="1" customWidth="1"/>
    <col min="4" max="4" width="3" customWidth="1"/>
    <col min="5" max="5" width="13" customWidth="1"/>
    <col min="6" max="6" width="12.88671875" customWidth="1"/>
    <col min="7" max="7" width="11.6640625" bestFit="1" customWidth="1"/>
    <col min="8" max="8" width="6.5546875" bestFit="1" customWidth="1"/>
    <col min="9" max="9" width="9.88671875" bestFit="1" customWidth="1"/>
    <col min="10" max="12" width="11.6640625" bestFit="1" customWidth="1"/>
    <col min="13" max="13" width="11.44140625" customWidth="1"/>
    <col min="14" max="16" width="11.6640625" bestFit="1" customWidth="1"/>
    <col min="17" max="17" width="12.6640625" bestFit="1" customWidth="1"/>
    <col min="18" max="18" width="11.6640625" bestFit="1" customWidth="1"/>
    <col min="19" max="19" width="6.6640625" bestFit="1" customWidth="1"/>
    <col min="20" max="20" width="10.109375" customWidth="1"/>
    <col min="21" max="21" width="6.6640625" bestFit="1" customWidth="1"/>
    <col min="22" max="24" width="11.6640625" bestFit="1" customWidth="1"/>
    <col min="25" max="25" width="8.33203125" bestFit="1" customWidth="1"/>
    <col min="26" max="28" width="11.6640625" bestFit="1" customWidth="1"/>
    <col min="29" max="29" width="6.6640625" bestFit="1" customWidth="1"/>
    <col min="30" max="30" width="7" bestFit="1" customWidth="1"/>
    <col min="31" max="34" width="11.6640625" bestFit="1" customWidth="1"/>
    <col min="35" max="35" width="10.109375" bestFit="1" customWidth="1"/>
    <col min="36" max="36" width="11.6640625" bestFit="1" customWidth="1"/>
    <col min="37" max="37" width="7.33203125" bestFit="1" customWidth="1"/>
    <col min="38" max="38" width="6.6640625" bestFit="1" customWidth="1"/>
    <col min="39" max="39" width="11.6640625" bestFit="1" customWidth="1"/>
    <col min="40" max="40" width="9.6640625" bestFit="1" customWidth="1"/>
    <col min="41" max="41" width="6.6640625" bestFit="1" customWidth="1"/>
    <col min="42" max="42" width="10.109375" bestFit="1" customWidth="1"/>
    <col min="43" max="45" width="11.6640625" bestFit="1" customWidth="1"/>
    <col min="46" max="46" width="7.109375" bestFit="1" customWidth="1"/>
    <col min="47" max="47" width="9.6640625" bestFit="1" customWidth="1"/>
    <col min="48" max="48" width="12.6640625" bestFit="1" customWidth="1"/>
    <col min="49" max="49" width="10.44140625" customWidth="1"/>
    <col min="50" max="50" width="11.6640625" bestFit="1" customWidth="1"/>
    <col min="51" max="51" width="7.109375" bestFit="1" customWidth="1"/>
    <col min="52" max="55" width="11.6640625" bestFit="1" customWidth="1"/>
    <col min="56" max="56" width="7.88671875" bestFit="1" customWidth="1"/>
    <col min="57" max="57" width="11.6640625" bestFit="1" customWidth="1"/>
    <col min="58" max="58" width="6.6640625" bestFit="1" customWidth="1"/>
    <col min="59" max="62" width="11.6640625" bestFit="1" customWidth="1"/>
    <col min="63" max="63" width="5" bestFit="1" customWidth="1"/>
    <col min="64" max="64" width="13.88671875" bestFit="1" customWidth="1"/>
  </cols>
  <sheetData>
    <row r="1" spans="1:64" x14ac:dyDescent="0.25">
      <c r="A1" s="179" t="s">
        <v>544</v>
      </c>
      <c r="B1" s="142"/>
      <c r="C1" s="102" t="s">
        <v>324</v>
      </c>
      <c r="D1" s="142"/>
      <c r="E1" s="76" t="s">
        <v>168</v>
      </c>
      <c r="F1" s="76" t="s">
        <v>170</v>
      </c>
      <c r="G1" s="76" t="s">
        <v>172</v>
      </c>
      <c r="H1" s="76" t="s">
        <v>174</v>
      </c>
      <c r="I1" s="76" t="s">
        <v>176</v>
      </c>
      <c r="J1" s="76" t="s">
        <v>178</v>
      </c>
      <c r="K1" s="76" t="s">
        <v>180</v>
      </c>
      <c r="L1" s="76" t="s">
        <v>182</v>
      </c>
      <c r="M1" s="76" t="s">
        <v>184</v>
      </c>
      <c r="N1" s="76" t="s">
        <v>186</v>
      </c>
      <c r="O1" s="76" t="s">
        <v>188</v>
      </c>
      <c r="P1" s="76" t="s">
        <v>190</v>
      </c>
      <c r="Q1" s="76" t="s">
        <v>192</v>
      </c>
      <c r="R1" s="76" t="s">
        <v>194</v>
      </c>
      <c r="S1" s="76" t="s">
        <v>196</v>
      </c>
      <c r="T1" s="76" t="s">
        <v>198</v>
      </c>
      <c r="U1" s="76" t="s">
        <v>200</v>
      </c>
      <c r="V1" s="76" t="s">
        <v>202</v>
      </c>
      <c r="W1" s="76" t="s">
        <v>203</v>
      </c>
      <c r="X1" s="76" t="s">
        <v>205</v>
      </c>
      <c r="Y1" s="76" t="s">
        <v>207</v>
      </c>
      <c r="Z1" s="76" t="s">
        <v>209</v>
      </c>
      <c r="AA1" s="76" t="s">
        <v>211</v>
      </c>
      <c r="AB1" s="76" t="s">
        <v>213</v>
      </c>
      <c r="AC1" s="76" t="s">
        <v>215</v>
      </c>
      <c r="AD1" s="76" t="s">
        <v>217</v>
      </c>
      <c r="AE1" s="76" t="s">
        <v>219</v>
      </c>
      <c r="AF1" s="76" t="s">
        <v>221</v>
      </c>
      <c r="AG1" s="76" t="s">
        <v>223</v>
      </c>
      <c r="AH1" s="76" t="s">
        <v>225</v>
      </c>
      <c r="AI1" s="76" t="s">
        <v>227</v>
      </c>
      <c r="AJ1" s="76" t="s">
        <v>229</v>
      </c>
      <c r="AK1" s="76" t="s">
        <v>231</v>
      </c>
      <c r="AL1" s="76" t="s">
        <v>233</v>
      </c>
      <c r="AM1" s="76" t="s">
        <v>235</v>
      </c>
      <c r="AN1" s="76" t="s">
        <v>237</v>
      </c>
      <c r="AO1" s="76" t="s">
        <v>239</v>
      </c>
      <c r="AP1" s="76" t="s">
        <v>241</v>
      </c>
      <c r="AQ1" s="76" t="s">
        <v>243</v>
      </c>
      <c r="AR1" s="76" t="s">
        <v>245</v>
      </c>
      <c r="AS1" s="76" t="s">
        <v>247</v>
      </c>
      <c r="AT1" s="76" t="s">
        <v>249</v>
      </c>
      <c r="AU1" s="76" t="s">
        <v>251</v>
      </c>
      <c r="AV1" s="76" t="s">
        <v>253</v>
      </c>
      <c r="AW1" s="76" t="s">
        <v>255</v>
      </c>
      <c r="AX1" s="76" t="s">
        <v>257</v>
      </c>
      <c r="AY1" s="76" t="s">
        <v>259</v>
      </c>
      <c r="AZ1" s="76" t="s">
        <v>261</v>
      </c>
      <c r="BA1" s="76" t="s">
        <v>263</v>
      </c>
      <c r="BB1" s="76" t="s">
        <v>265</v>
      </c>
      <c r="BC1" s="76" t="s">
        <v>267</v>
      </c>
      <c r="BD1" s="76" t="s">
        <v>269</v>
      </c>
      <c r="BE1" s="76" t="s">
        <v>271</v>
      </c>
      <c r="BF1" s="76" t="s">
        <v>273</v>
      </c>
      <c r="BG1" s="76" t="s">
        <v>275</v>
      </c>
      <c r="BH1" s="76" t="s">
        <v>277</v>
      </c>
      <c r="BI1" s="76" t="s">
        <v>279</v>
      </c>
      <c r="BJ1" s="76" t="s">
        <v>281</v>
      </c>
      <c r="BK1" s="104"/>
      <c r="BL1" s="102" t="s">
        <v>7</v>
      </c>
    </row>
    <row r="2" spans="1:64" x14ac:dyDescent="0.25">
      <c r="A2" s="141"/>
      <c r="B2" s="143"/>
      <c r="C2" s="105" t="s">
        <v>450</v>
      </c>
      <c r="D2" s="143"/>
      <c r="E2" s="102" t="s">
        <v>326</v>
      </c>
      <c r="F2" s="102" t="s">
        <v>327</v>
      </c>
      <c r="G2" s="102" t="s">
        <v>328</v>
      </c>
      <c r="H2" s="102" t="s">
        <v>329</v>
      </c>
      <c r="I2" s="102" t="s">
        <v>330</v>
      </c>
      <c r="J2" s="102" t="s">
        <v>331</v>
      </c>
      <c r="K2" s="102" t="s">
        <v>332</v>
      </c>
      <c r="L2" s="102" t="s">
        <v>333</v>
      </c>
      <c r="M2" s="102" t="s">
        <v>334</v>
      </c>
      <c r="N2" s="102" t="s">
        <v>335</v>
      </c>
      <c r="O2" s="102" t="s">
        <v>336</v>
      </c>
      <c r="P2" s="102" t="s">
        <v>337</v>
      </c>
      <c r="Q2" s="102" t="s">
        <v>338</v>
      </c>
      <c r="R2" s="102" t="s">
        <v>339</v>
      </c>
      <c r="S2" s="102" t="s">
        <v>340</v>
      </c>
      <c r="T2" s="102" t="s">
        <v>341</v>
      </c>
      <c r="U2" s="102" t="s">
        <v>342</v>
      </c>
      <c r="V2" s="102" t="s">
        <v>343</v>
      </c>
      <c r="W2" s="102" t="s">
        <v>344</v>
      </c>
      <c r="X2" s="102" t="s">
        <v>345</v>
      </c>
      <c r="Y2" s="102" t="s">
        <v>346</v>
      </c>
      <c r="Z2" s="102" t="s">
        <v>347</v>
      </c>
      <c r="AA2" s="102" t="s">
        <v>348</v>
      </c>
      <c r="AB2" s="102" t="s">
        <v>349</v>
      </c>
      <c r="AC2" s="102" t="s">
        <v>350</v>
      </c>
      <c r="AD2" s="102" t="s">
        <v>351</v>
      </c>
      <c r="AE2" s="102" t="s">
        <v>352</v>
      </c>
      <c r="AF2" s="102" t="s">
        <v>353</v>
      </c>
      <c r="AG2" s="102" t="s">
        <v>354</v>
      </c>
      <c r="AH2" s="102" t="s">
        <v>355</v>
      </c>
      <c r="AI2" s="102" t="s">
        <v>356</v>
      </c>
      <c r="AJ2" s="102" t="s">
        <v>357</v>
      </c>
      <c r="AK2" s="102" t="s">
        <v>358</v>
      </c>
      <c r="AL2" s="102" t="s">
        <v>359</v>
      </c>
      <c r="AM2" s="102" t="s">
        <v>360</v>
      </c>
      <c r="AN2" s="102" t="s">
        <v>361</v>
      </c>
      <c r="AO2" s="102" t="s">
        <v>362</v>
      </c>
      <c r="AP2" s="102" t="s">
        <v>363</v>
      </c>
      <c r="AQ2" s="102" t="s">
        <v>364</v>
      </c>
      <c r="AR2" s="102" t="s">
        <v>365</v>
      </c>
      <c r="AS2" s="102" t="s">
        <v>366</v>
      </c>
      <c r="AT2" s="102" t="s">
        <v>367</v>
      </c>
      <c r="AU2" s="102" t="s">
        <v>368</v>
      </c>
      <c r="AV2" s="102" t="s">
        <v>369</v>
      </c>
      <c r="AW2" s="102" t="s">
        <v>370</v>
      </c>
      <c r="AX2" s="102" t="s">
        <v>371</v>
      </c>
      <c r="AY2" s="102" t="s">
        <v>372</v>
      </c>
      <c r="AZ2" s="102" t="s">
        <v>373</v>
      </c>
      <c r="BA2" s="102" t="s">
        <v>374</v>
      </c>
      <c r="BB2" s="102" t="s">
        <v>375</v>
      </c>
      <c r="BC2" s="102" t="s">
        <v>376</v>
      </c>
      <c r="BD2" s="102" t="s">
        <v>377</v>
      </c>
      <c r="BE2" s="102" t="s">
        <v>378</v>
      </c>
      <c r="BF2" s="102" t="s">
        <v>379</v>
      </c>
      <c r="BG2" s="102" t="s">
        <v>380</v>
      </c>
      <c r="BH2" s="102" t="s">
        <v>381</v>
      </c>
      <c r="BI2" s="102" t="s">
        <v>382</v>
      </c>
      <c r="BJ2" s="102" t="s">
        <v>383</v>
      </c>
      <c r="BK2" s="106"/>
      <c r="BL2" s="103"/>
    </row>
    <row r="3" spans="1:64" x14ac:dyDescent="0.25">
      <c r="A3" s="141"/>
      <c r="B3" s="142"/>
      <c r="C3" s="127" t="s">
        <v>539</v>
      </c>
      <c r="D3" s="142"/>
      <c r="E3" s="103"/>
      <c r="F3" s="103"/>
      <c r="G3" s="103"/>
      <c r="H3" s="103"/>
      <c r="I3" s="103"/>
      <c r="J3" s="103"/>
      <c r="K3" s="103"/>
      <c r="L3" s="103"/>
      <c r="M3" s="103"/>
      <c r="N3" s="103"/>
      <c r="O3" s="103"/>
      <c r="P3" s="103"/>
      <c r="Q3" s="103"/>
      <c r="R3" s="103"/>
      <c r="S3" s="103"/>
      <c r="T3" s="103"/>
      <c r="U3" s="103"/>
      <c r="V3" s="103"/>
      <c r="W3" s="103"/>
      <c r="X3" s="103"/>
      <c r="Y3" s="103"/>
      <c r="Z3" s="103"/>
      <c r="AA3" s="103"/>
      <c r="AB3" s="103"/>
      <c r="AC3" s="103"/>
      <c r="AD3" s="103"/>
      <c r="AE3" s="103"/>
      <c r="AF3" s="103"/>
      <c r="AG3" s="103"/>
      <c r="AH3" s="103"/>
      <c r="AI3" s="103"/>
      <c r="AJ3" s="103"/>
      <c r="AK3" s="103"/>
      <c r="AL3" s="103"/>
      <c r="AM3" s="103"/>
      <c r="AN3" s="103"/>
      <c r="AO3" s="103"/>
      <c r="AP3" s="103"/>
      <c r="AQ3" s="103"/>
      <c r="AR3" s="103"/>
      <c r="AS3" s="103"/>
      <c r="AT3" s="103"/>
      <c r="AU3" s="103"/>
      <c r="AV3" s="103"/>
      <c r="AW3" s="103"/>
      <c r="AX3" s="103"/>
      <c r="AY3" s="103"/>
      <c r="AZ3" s="103"/>
      <c r="BA3" s="103"/>
      <c r="BB3" s="103"/>
      <c r="BC3" s="103"/>
      <c r="BD3" s="103"/>
      <c r="BE3" s="103"/>
      <c r="BF3" s="103"/>
      <c r="BG3" s="103"/>
      <c r="BH3" s="103"/>
      <c r="BI3" s="103"/>
      <c r="BJ3" s="103"/>
      <c r="BK3" s="106"/>
      <c r="BL3" s="103"/>
    </row>
    <row r="4" spans="1:64" x14ac:dyDescent="0.25">
      <c r="A4" s="141"/>
      <c r="B4" s="142"/>
      <c r="C4" s="108" t="s">
        <v>458</v>
      </c>
      <c r="D4" s="142"/>
      <c r="E4" s="103"/>
      <c r="F4" s="103"/>
      <c r="G4" s="103"/>
      <c r="H4" s="103"/>
      <c r="I4" s="103"/>
      <c r="J4" s="103"/>
      <c r="K4" s="103"/>
      <c r="L4" s="103"/>
      <c r="M4" s="103"/>
      <c r="N4" s="103"/>
      <c r="O4" s="103"/>
      <c r="P4" s="103" t="s">
        <v>384</v>
      </c>
      <c r="Q4" s="103" t="s">
        <v>384</v>
      </c>
      <c r="R4" s="103"/>
      <c r="S4" s="103"/>
      <c r="T4" s="103" t="s">
        <v>385</v>
      </c>
      <c r="U4" s="103"/>
      <c r="V4" s="226" t="s">
        <v>547</v>
      </c>
      <c r="W4" s="103"/>
      <c r="X4" s="103"/>
      <c r="Y4" s="103"/>
      <c r="Z4" s="103"/>
      <c r="AA4" s="103"/>
      <c r="AB4" s="103"/>
      <c r="AC4" s="103"/>
      <c r="AD4" s="103"/>
      <c r="AE4" s="103"/>
      <c r="AF4" s="103"/>
      <c r="AG4" s="103"/>
      <c r="AH4" s="103"/>
      <c r="AI4" s="103"/>
      <c r="AJ4" s="103"/>
      <c r="AK4" s="103"/>
      <c r="AL4" s="103"/>
      <c r="AM4" s="103"/>
      <c r="AN4" s="103"/>
      <c r="AO4" s="103"/>
      <c r="AP4" s="103"/>
      <c r="AQ4" s="103"/>
      <c r="AR4" s="103"/>
      <c r="AS4" s="103"/>
      <c r="AT4" s="103" t="s">
        <v>386</v>
      </c>
      <c r="AU4" s="103"/>
      <c r="AV4" s="103"/>
      <c r="AW4" s="103" t="s">
        <v>387</v>
      </c>
      <c r="AX4" s="103"/>
      <c r="AY4" s="103"/>
      <c r="AZ4" s="103"/>
      <c r="BA4" s="103"/>
      <c r="BB4" s="103"/>
      <c r="BC4" s="103"/>
      <c r="BD4" s="103"/>
      <c r="BE4" s="103" t="s">
        <v>388</v>
      </c>
      <c r="BF4" s="103"/>
      <c r="BG4" s="103"/>
      <c r="BH4" s="103"/>
      <c r="BI4" s="103"/>
      <c r="BJ4" s="103"/>
      <c r="BK4" s="106"/>
      <c r="BL4" s="103"/>
    </row>
    <row r="5" spans="1:64" x14ac:dyDescent="0.25">
      <c r="A5" s="141"/>
      <c r="B5" s="142"/>
      <c r="C5" s="109" t="s">
        <v>485</v>
      </c>
      <c r="D5" s="142"/>
      <c r="E5" s="110" t="s">
        <v>390</v>
      </c>
      <c r="F5" s="110" t="s">
        <v>391</v>
      </c>
      <c r="G5" s="110" t="s">
        <v>392</v>
      </c>
      <c r="H5" s="110" t="s">
        <v>393</v>
      </c>
      <c r="I5" s="110" t="s">
        <v>394</v>
      </c>
      <c r="J5" s="110" t="s">
        <v>395</v>
      </c>
      <c r="K5" s="110" t="s">
        <v>396</v>
      </c>
      <c r="L5" s="110" t="s">
        <v>397</v>
      </c>
      <c r="M5" s="110" t="s">
        <v>398</v>
      </c>
      <c r="N5" s="110" t="s">
        <v>399</v>
      </c>
      <c r="O5" s="110" t="s">
        <v>400</v>
      </c>
      <c r="P5" s="110" t="s">
        <v>401</v>
      </c>
      <c r="Q5" s="110" t="s">
        <v>402</v>
      </c>
      <c r="R5" s="110" t="s">
        <v>403</v>
      </c>
      <c r="S5" s="110" t="s">
        <v>404</v>
      </c>
      <c r="T5" s="110" t="s">
        <v>405</v>
      </c>
      <c r="U5" s="110" t="s">
        <v>406</v>
      </c>
      <c r="V5" s="110" t="s">
        <v>546</v>
      </c>
      <c r="W5" s="110" t="s">
        <v>407</v>
      </c>
      <c r="X5" s="110" t="s">
        <v>408</v>
      </c>
      <c r="Y5" s="110" t="s">
        <v>409</v>
      </c>
      <c r="Z5" s="110" t="s">
        <v>410</v>
      </c>
      <c r="AA5" s="110" t="s">
        <v>411</v>
      </c>
      <c r="AB5" s="110" t="s">
        <v>412</v>
      </c>
      <c r="AC5" s="110" t="s">
        <v>413</v>
      </c>
      <c r="AD5" s="110" t="s">
        <v>414</v>
      </c>
      <c r="AE5" s="110" t="s">
        <v>415</v>
      </c>
      <c r="AF5" s="110" t="s">
        <v>416</v>
      </c>
      <c r="AG5" s="110" t="s">
        <v>417</v>
      </c>
      <c r="AH5" s="110" t="s">
        <v>418</v>
      </c>
      <c r="AI5" s="110" t="s">
        <v>419</v>
      </c>
      <c r="AJ5" s="110" t="s">
        <v>420</v>
      </c>
      <c r="AK5" s="110" t="s">
        <v>421</v>
      </c>
      <c r="AL5" s="110" t="s">
        <v>422</v>
      </c>
      <c r="AM5" s="110" t="s">
        <v>423</v>
      </c>
      <c r="AN5" s="110" t="s">
        <v>424</v>
      </c>
      <c r="AO5" s="110" t="s">
        <v>425</v>
      </c>
      <c r="AP5" s="110" t="s">
        <v>402</v>
      </c>
      <c r="AQ5" s="110" t="s">
        <v>426</v>
      </c>
      <c r="AR5" s="110" t="s">
        <v>427</v>
      </c>
      <c r="AS5" s="110" t="s">
        <v>428</v>
      </c>
      <c r="AT5" s="110" t="s">
        <v>429</v>
      </c>
      <c r="AU5" s="110" t="s">
        <v>430</v>
      </c>
      <c r="AV5" s="110" t="s">
        <v>431</v>
      </c>
      <c r="AW5" s="110" t="s">
        <v>432</v>
      </c>
      <c r="AX5" s="110" t="s">
        <v>433</v>
      </c>
      <c r="AY5" s="110" t="s">
        <v>434</v>
      </c>
      <c r="AZ5" s="110" t="s">
        <v>435</v>
      </c>
      <c r="BA5" s="110" t="s">
        <v>436</v>
      </c>
      <c r="BB5" s="110" t="s">
        <v>437</v>
      </c>
      <c r="BC5" s="110" t="s">
        <v>438</v>
      </c>
      <c r="BD5" s="110" t="s">
        <v>439</v>
      </c>
      <c r="BE5" s="110" t="s">
        <v>440</v>
      </c>
      <c r="BF5" s="110" t="s">
        <v>441</v>
      </c>
      <c r="BG5" s="110" t="s">
        <v>442</v>
      </c>
      <c r="BH5" s="110" t="s">
        <v>443</v>
      </c>
      <c r="BI5" s="110" t="s">
        <v>444</v>
      </c>
      <c r="BJ5" s="110" t="s">
        <v>445</v>
      </c>
      <c r="BK5" s="106"/>
      <c r="BL5" s="110"/>
    </row>
    <row r="6" spans="1:64" x14ac:dyDescent="0.25">
      <c r="A6" s="141"/>
      <c r="B6" s="142"/>
      <c r="C6" s="133" t="s">
        <v>18</v>
      </c>
      <c r="D6" s="142"/>
      <c r="E6" s="142"/>
      <c r="F6" s="142"/>
      <c r="G6" s="142"/>
      <c r="H6" s="142"/>
      <c r="I6" s="142"/>
      <c r="J6" s="142"/>
      <c r="K6" s="142"/>
      <c r="L6" s="142"/>
      <c r="M6" s="142"/>
      <c r="N6" s="142"/>
      <c r="O6" s="142"/>
      <c r="P6" s="142"/>
      <c r="Q6" s="142"/>
      <c r="R6" s="142"/>
      <c r="S6" s="142">
        <v>0</v>
      </c>
      <c r="T6" s="142"/>
      <c r="U6" s="142"/>
      <c r="V6" s="142"/>
      <c r="W6" s="142">
        <v>0</v>
      </c>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c r="BL6" s="142"/>
    </row>
    <row r="7" spans="1:64" x14ac:dyDescent="0.25">
      <c r="A7" s="141">
        <v>2710</v>
      </c>
      <c r="B7" s="134">
        <v>500</v>
      </c>
      <c r="C7" s="144" t="s">
        <v>39</v>
      </c>
      <c r="D7" s="142"/>
      <c r="E7" s="166">
        <v>2122693</v>
      </c>
      <c r="F7" s="166">
        <v>531400</v>
      </c>
      <c r="G7" s="166">
        <v>2009845</v>
      </c>
      <c r="H7" s="175">
        <v>0</v>
      </c>
      <c r="I7" s="166">
        <v>342074</v>
      </c>
      <c r="J7" s="166">
        <v>715555</v>
      </c>
      <c r="K7" s="166">
        <v>1568300</v>
      </c>
      <c r="L7" s="166">
        <v>1177431</v>
      </c>
      <c r="M7" s="166">
        <v>904440</v>
      </c>
      <c r="N7" s="166">
        <v>1587511</v>
      </c>
      <c r="O7" s="166">
        <v>1418369</v>
      </c>
      <c r="P7" s="166">
        <v>931035</v>
      </c>
      <c r="Q7" s="166">
        <v>9413345</v>
      </c>
      <c r="R7" s="166">
        <v>546901</v>
      </c>
      <c r="S7" s="175">
        <v>0</v>
      </c>
      <c r="T7" s="166">
        <v>1837434</v>
      </c>
      <c r="U7" s="175">
        <v>0</v>
      </c>
      <c r="V7" s="166">
        <v>168501</v>
      </c>
      <c r="W7" s="166">
        <v>1875501</v>
      </c>
      <c r="X7" s="166">
        <v>508802</v>
      </c>
      <c r="Y7" s="175">
        <v>0</v>
      </c>
      <c r="Z7" s="166">
        <v>1078606</v>
      </c>
      <c r="AA7" s="166">
        <v>109319</v>
      </c>
      <c r="AB7" s="166">
        <v>989887</v>
      </c>
      <c r="AC7" s="175">
        <v>0</v>
      </c>
      <c r="AD7" s="175">
        <v>0</v>
      </c>
      <c r="AE7" s="166">
        <v>45343</v>
      </c>
      <c r="AF7" s="166">
        <v>92543</v>
      </c>
      <c r="AG7" s="166">
        <v>1527910</v>
      </c>
      <c r="AH7" s="166">
        <v>909811</v>
      </c>
      <c r="AI7" s="166">
        <v>73669</v>
      </c>
      <c r="AJ7" s="166">
        <v>1322658</v>
      </c>
      <c r="AK7" s="175">
        <v>0</v>
      </c>
      <c r="AL7" s="175">
        <v>0</v>
      </c>
      <c r="AM7" s="166">
        <v>57330</v>
      </c>
      <c r="AN7" s="166">
        <v>686598</v>
      </c>
      <c r="AO7" s="175">
        <v>0</v>
      </c>
      <c r="AP7" s="166">
        <v>484271</v>
      </c>
      <c r="AQ7" s="166">
        <v>900986</v>
      </c>
      <c r="AR7" s="166">
        <v>378025</v>
      </c>
      <c r="AS7" s="166">
        <v>267258</v>
      </c>
      <c r="AT7" s="175">
        <v>0</v>
      </c>
      <c r="AU7" s="166">
        <v>219834</v>
      </c>
      <c r="AV7" s="166">
        <v>221144</v>
      </c>
      <c r="AW7" s="166">
        <v>2159931</v>
      </c>
      <c r="AX7" s="166">
        <v>221190</v>
      </c>
      <c r="AY7" s="175">
        <v>0</v>
      </c>
      <c r="AZ7" s="166">
        <v>692054</v>
      </c>
      <c r="BA7" s="166">
        <v>477977</v>
      </c>
      <c r="BB7" s="166">
        <v>658655</v>
      </c>
      <c r="BC7" s="166">
        <v>1934927</v>
      </c>
      <c r="BD7" s="175">
        <v>16024</v>
      </c>
      <c r="BE7" s="166">
        <v>368679</v>
      </c>
      <c r="BF7" s="175">
        <v>0</v>
      </c>
      <c r="BG7" s="166">
        <v>1028517</v>
      </c>
      <c r="BH7" s="166">
        <v>283835</v>
      </c>
      <c r="BI7" s="166">
        <v>3666458</v>
      </c>
      <c r="BJ7" s="166">
        <v>277877</v>
      </c>
      <c r="BK7" s="142"/>
      <c r="BL7" s="142">
        <f>SUM(E7:BK7)</f>
        <v>48810453</v>
      </c>
    </row>
    <row r="8" spans="1:64" x14ac:dyDescent="0.25">
      <c r="A8" s="141">
        <v>2890</v>
      </c>
      <c r="B8" s="134">
        <v>510</v>
      </c>
      <c r="C8" s="144" t="s">
        <v>40</v>
      </c>
      <c r="D8" s="142"/>
      <c r="E8" s="166">
        <v>0</v>
      </c>
      <c r="F8" s="166">
        <v>26100</v>
      </c>
      <c r="G8" s="166">
        <v>0</v>
      </c>
      <c r="H8" s="175">
        <v>0</v>
      </c>
      <c r="I8" s="166">
        <v>0</v>
      </c>
      <c r="J8" s="166">
        <v>157746</v>
      </c>
      <c r="K8" s="166">
        <v>0</v>
      </c>
      <c r="L8" s="166">
        <v>0</v>
      </c>
      <c r="M8" s="166">
        <v>168703</v>
      </c>
      <c r="N8" s="166">
        <v>0</v>
      </c>
      <c r="O8" s="166">
        <v>0</v>
      </c>
      <c r="P8" s="166">
        <v>0</v>
      </c>
      <c r="Q8" s="166">
        <v>0</v>
      </c>
      <c r="R8" s="166">
        <v>0</v>
      </c>
      <c r="S8" s="175">
        <v>0</v>
      </c>
      <c r="T8" s="166">
        <v>543206</v>
      </c>
      <c r="U8" s="175">
        <v>0</v>
      </c>
      <c r="V8" s="166">
        <v>0</v>
      </c>
      <c r="W8" s="166">
        <v>0</v>
      </c>
      <c r="X8" s="166">
        <v>0</v>
      </c>
      <c r="Y8" s="175">
        <v>0</v>
      </c>
      <c r="Z8" s="166">
        <v>0</v>
      </c>
      <c r="AA8" s="166">
        <v>0</v>
      </c>
      <c r="AB8" s="166">
        <v>255000</v>
      </c>
      <c r="AC8" s="175">
        <v>0</v>
      </c>
      <c r="AD8" s="175">
        <v>0</v>
      </c>
      <c r="AE8" s="166">
        <v>91110</v>
      </c>
      <c r="AF8" s="166">
        <v>0</v>
      </c>
      <c r="AG8" s="166">
        <v>0</v>
      </c>
      <c r="AH8" s="166">
        <v>22068</v>
      </c>
      <c r="AI8" s="166">
        <v>0</v>
      </c>
      <c r="AJ8" s="166">
        <v>0</v>
      </c>
      <c r="AK8" s="175">
        <v>0</v>
      </c>
      <c r="AL8" s="175">
        <v>0</v>
      </c>
      <c r="AM8" s="166">
        <v>0</v>
      </c>
      <c r="AN8" s="166">
        <v>100</v>
      </c>
      <c r="AO8" s="175">
        <v>0</v>
      </c>
      <c r="AP8" s="166">
        <v>0</v>
      </c>
      <c r="AQ8" s="166">
        <v>0</v>
      </c>
      <c r="AR8" s="166">
        <v>0</v>
      </c>
      <c r="AS8" s="166">
        <v>0</v>
      </c>
      <c r="AT8" s="175">
        <v>0</v>
      </c>
      <c r="AU8" s="166">
        <v>0</v>
      </c>
      <c r="AV8" s="166">
        <v>0</v>
      </c>
      <c r="AW8" s="166">
        <v>0</v>
      </c>
      <c r="AX8" s="166">
        <v>0</v>
      </c>
      <c r="AY8" s="175">
        <v>0</v>
      </c>
      <c r="AZ8" s="166">
        <v>0</v>
      </c>
      <c r="BA8" s="166">
        <v>0</v>
      </c>
      <c r="BB8" s="166">
        <v>0</v>
      </c>
      <c r="BC8" s="166">
        <v>0</v>
      </c>
      <c r="BD8" s="175">
        <v>0</v>
      </c>
      <c r="BE8" s="166">
        <v>0</v>
      </c>
      <c r="BF8" s="175">
        <v>0</v>
      </c>
      <c r="BG8" s="166">
        <v>0</v>
      </c>
      <c r="BH8" s="166">
        <v>0</v>
      </c>
      <c r="BI8" s="166">
        <v>0</v>
      </c>
      <c r="BJ8" s="166">
        <v>0</v>
      </c>
      <c r="BK8" s="142"/>
      <c r="BL8" s="142">
        <f t="shared" ref="BL8:BL14" si="0">SUM(E8:BK8)</f>
        <v>1264033</v>
      </c>
    </row>
    <row r="9" spans="1:64" x14ac:dyDescent="0.25">
      <c r="A9" s="141">
        <v>2900</v>
      </c>
      <c r="B9" s="134">
        <v>520</v>
      </c>
      <c r="C9" s="144" t="s">
        <v>41</v>
      </c>
      <c r="D9" s="142"/>
      <c r="E9" s="166">
        <v>0</v>
      </c>
      <c r="F9" s="166">
        <v>2141</v>
      </c>
      <c r="G9" s="166">
        <v>40237</v>
      </c>
      <c r="H9" s="175">
        <v>0</v>
      </c>
      <c r="I9" s="166">
        <v>0</v>
      </c>
      <c r="J9" s="166">
        <v>745187</v>
      </c>
      <c r="K9" s="166">
        <v>0</v>
      </c>
      <c r="L9" s="166">
        <v>0</v>
      </c>
      <c r="M9" s="166">
        <v>2177532</v>
      </c>
      <c r="N9" s="166">
        <v>61707</v>
      </c>
      <c r="O9" s="166">
        <v>35612</v>
      </c>
      <c r="P9" s="166">
        <v>0</v>
      </c>
      <c r="Q9" s="166">
        <v>550000</v>
      </c>
      <c r="R9" s="166">
        <v>0</v>
      </c>
      <c r="S9" s="175">
        <v>0</v>
      </c>
      <c r="T9" s="166">
        <v>200762</v>
      </c>
      <c r="U9" s="175">
        <v>0</v>
      </c>
      <c r="V9" s="166">
        <v>271141</v>
      </c>
      <c r="W9" s="166">
        <v>0</v>
      </c>
      <c r="X9" s="166">
        <v>0</v>
      </c>
      <c r="Y9" s="175">
        <v>0</v>
      </c>
      <c r="Z9" s="166">
        <v>82661</v>
      </c>
      <c r="AA9" s="166">
        <v>0</v>
      </c>
      <c r="AB9" s="166">
        <v>81349</v>
      </c>
      <c r="AC9" s="175">
        <v>0</v>
      </c>
      <c r="AD9" s="175">
        <v>0</v>
      </c>
      <c r="AE9" s="166">
        <v>0</v>
      </c>
      <c r="AF9" s="166">
        <v>15438</v>
      </c>
      <c r="AG9" s="166">
        <v>0</v>
      </c>
      <c r="AH9" s="166">
        <v>186993</v>
      </c>
      <c r="AI9" s="166">
        <v>0</v>
      </c>
      <c r="AJ9" s="166">
        <v>0</v>
      </c>
      <c r="AK9" s="175">
        <v>0</v>
      </c>
      <c r="AL9" s="175">
        <v>0</v>
      </c>
      <c r="AM9" s="166">
        <v>235183</v>
      </c>
      <c r="AN9" s="166">
        <v>773439</v>
      </c>
      <c r="AO9" s="175">
        <v>0</v>
      </c>
      <c r="AP9" s="166">
        <v>50074</v>
      </c>
      <c r="AQ9" s="166">
        <v>0</v>
      </c>
      <c r="AR9" s="166">
        <v>0</v>
      </c>
      <c r="AS9" s="166">
        <v>0</v>
      </c>
      <c r="AT9" s="175">
        <v>0</v>
      </c>
      <c r="AU9" s="166">
        <v>27683</v>
      </c>
      <c r="AV9" s="166">
        <v>147044</v>
      </c>
      <c r="AW9" s="166">
        <v>0</v>
      </c>
      <c r="AX9" s="166">
        <v>12000</v>
      </c>
      <c r="AY9" s="175">
        <v>0</v>
      </c>
      <c r="AZ9" s="166">
        <v>114804</v>
      </c>
      <c r="BA9" s="166">
        <v>83000</v>
      </c>
      <c r="BB9" s="166">
        <v>97303</v>
      </c>
      <c r="BC9" s="166">
        <v>0</v>
      </c>
      <c r="BD9" s="175">
        <v>0</v>
      </c>
      <c r="BE9" s="166">
        <v>276590</v>
      </c>
      <c r="BF9" s="175">
        <v>0</v>
      </c>
      <c r="BG9" s="166">
        <v>19100</v>
      </c>
      <c r="BH9" s="166">
        <v>0</v>
      </c>
      <c r="BI9" s="166">
        <v>42303</v>
      </c>
      <c r="BJ9" s="166">
        <v>0</v>
      </c>
      <c r="BK9" s="142"/>
      <c r="BL9" s="142">
        <f t="shared" si="0"/>
        <v>6329283</v>
      </c>
    </row>
    <row r="10" spans="1:64" x14ac:dyDescent="0.25">
      <c r="A10" s="141">
        <v>2760</v>
      </c>
      <c r="B10" s="134">
        <v>530</v>
      </c>
      <c r="C10" s="144" t="s">
        <v>19</v>
      </c>
      <c r="D10" s="142"/>
      <c r="E10" s="166">
        <v>4118087</v>
      </c>
      <c r="F10" s="166">
        <v>450295</v>
      </c>
      <c r="G10" s="166">
        <v>1972494</v>
      </c>
      <c r="H10" s="175">
        <v>0</v>
      </c>
      <c r="I10" s="166">
        <v>262855</v>
      </c>
      <c r="J10" s="166">
        <v>2829031</v>
      </c>
      <c r="K10" s="166">
        <v>11334</v>
      </c>
      <c r="L10" s="166">
        <v>3254910</v>
      </c>
      <c r="M10" s="166">
        <v>3158258</v>
      </c>
      <c r="N10" s="166">
        <v>352869</v>
      </c>
      <c r="O10" s="166">
        <v>990347</v>
      </c>
      <c r="P10" s="166">
        <v>1926646</v>
      </c>
      <c r="Q10" s="166">
        <v>9789031</v>
      </c>
      <c r="R10" s="166">
        <v>308497</v>
      </c>
      <c r="S10" s="175">
        <v>0</v>
      </c>
      <c r="T10" s="166">
        <v>1692247</v>
      </c>
      <c r="U10" s="175">
        <v>0</v>
      </c>
      <c r="V10" s="166">
        <v>4324855</v>
      </c>
      <c r="W10" s="166">
        <v>1235498</v>
      </c>
      <c r="X10" s="166">
        <v>407997</v>
      </c>
      <c r="Y10" s="175">
        <v>0</v>
      </c>
      <c r="Z10" s="166">
        <v>2372449</v>
      </c>
      <c r="AA10" s="166">
        <v>0</v>
      </c>
      <c r="AB10" s="166">
        <v>2830175</v>
      </c>
      <c r="AC10" s="175">
        <v>0</v>
      </c>
      <c r="AD10" s="175">
        <v>0</v>
      </c>
      <c r="AE10" s="166">
        <v>617941</v>
      </c>
      <c r="AF10" s="166">
        <v>359160</v>
      </c>
      <c r="AG10" s="166">
        <v>2164434</v>
      </c>
      <c r="AH10" s="166">
        <v>796097</v>
      </c>
      <c r="AI10" s="166">
        <v>766</v>
      </c>
      <c r="AJ10" s="166">
        <v>982466</v>
      </c>
      <c r="AK10" s="175">
        <v>0</v>
      </c>
      <c r="AL10" s="175">
        <v>0</v>
      </c>
      <c r="AM10" s="166">
        <v>908535</v>
      </c>
      <c r="AN10" s="166">
        <v>1954912</v>
      </c>
      <c r="AO10" s="175">
        <v>0</v>
      </c>
      <c r="AP10" s="166">
        <v>466740</v>
      </c>
      <c r="AQ10" s="166">
        <v>709197</v>
      </c>
      <c r="AR10" s="166">
        <v>2674476</v>
      </c>
      <c r="AS10" s="166">
        <v>853413</v>
      </c>
      <c r="AT10" s="175">
        <v>0</v>
      </c>
      <c r="AU10" s="166">
        <v>605807</v>
      </c>
      <c r="AV10" s="166">
        <v>3995197</v>
      </c>
      <c r="AW10" s="166">
        <v>33580</v>
      </c>
      <c r="AX10" s="166">
        <v>578965</v>
      </c>
      <c r="AY10" s="175">
        <v>0</v>
      </c>
      <c r="AZ10" s="166">
        <v>1807856</v>
      </c>
      <c r="BA10" s="166">
        <v>1664860</v>
      </c>
      <c r="BB10" s="166">
        <v>244567</v>
      </c>
      <c r="BC10" s="166">
        <v>319485</v>
      </c>
      <c r="BD10" s="175">
        <v>203</v>
      </c>
      <c r="BE10" s="166">
        <v>1675037</v>
      </c>
      <c r="BF10" s="175">
        <v>0</v>
      </c>
      <c r="BG10" s="166">
        <v>1639927</v>
      </c>
      <c r="BH10" s="166">
        <v>691152</v>
      </c>
      <c r="BI10" s="166">
        <v>0</v>
      </c>
      <c r="BJ10" s="166">
        <v>580137</v>
      </c>
      <c r="BK10" s="142"/>
      <c r="BL10" s="142">
        <f t="shared" si="0"/>
        <v>68612785</v>
      </c>
    </row>
    <row r="11" spans="1:64" x14ac:dyDescent="0.25">
      <c r="A11" s="141">
        <v>2310</v>
      </c>
      <c r="B11" s="134">
        <v>540</v>
      </c>
      <c r="C11" s="144" t="s">
        <v>44</v>
      </c>
      <c r="D11" s="142"/>
      <c r="E11" s="166">
        <v>0</v>
      </c>
      <c r="F11" s="166">
        <v>0</v>
      </c>
      <c r="G11" s="166">
        <v>0</v>
      </c>
      <c r="H11" s="175">
        <v>0</v>
      </c>
      <c r="I11" s="166">
        <v>0</v>
      </c>
      <c r="J11" s="166">
        <v>0</v>
      </c>
      <c r="K11" s="166">
        <v>0</v>
      </c>
      <c r="L11" s="166">
        <v>0</v>
      </c>
      <c r="M11" s="166">
        <v>0</v>
      </c>
      <c r="N11" s="166">
        <v>288145</v>
      </c>
      <c r="O11" s="166">
        <v>0</v>
      </c>
      <c r="P11" s="166">
        <v>0</v>
      </c>
      <c r="Q11" s="166">
        <v>0</v>
      </c>
      <c r="R11" s="166">
        <v>0</v>
      </c>
      <c r="S11" s="175">
        <v>0</v>
      </c>
      <c r="T11" s="166">
        <v>0</v>
      </c>
      <c r="U11" s="175">
        <v>0</v>
      </c>
      <c r="V11" s="166">
        <v>0</v>
      </c>
      <c r="W11" s="166">
        <v>0</v>
      </c>
      <c r="X11" s="166">
        <v>0</v>
      </c>
      <c r="Y11" s="175">
        <v>0</v>
      </c>
      <c r="Z11" s="166">
        <v>0</v>
      </c>
      <c r="AA11" s="166">
        <v>0</v>
      </c>
      <c r="AB11" s="166">
        <v>0</v>
      </c>
      <c r="AC11" s="175">
        <v>0</v>
      </c>
      <c r="AD11" s="175">
        <v>0</v>
      </c>
      <c r="AE11" s="166">
        <v>0</v>
      </c>
      <c r="AF11" s="166">
        <v>0</v>
      </c>
      <c r="AG11" s="166">
        <v>0</v>
      </c>
      <c r="AH11" s="166">
        <v>84037</v>
      </c>
      <c r="AI11" s="166">
        <v>0</v>
      </c>
      <c r="AJ11" s="166">
        <v>0</v>
      </c>
      <c r="AK11" s="175">
        <v>0</v>
      </c>
      <c r="AL11" s="175">
        <v>0</v>
      </c>
      <c r="AM11" s="166">
        <v>0</v>
      </c>
      <c r="AN11" s="166">
        <v>0</v>
      </c>
      <c r="AO11" s="175">
        <v>0</v>
      </c>
      <c r="AP11" s="166">
        <v>0</v>
      </c>
      <c r="AQ11" s="166">
        <v>0</v>
      </c>
      <c r="AR11" s="166">
        <v>0</v>
      </c>
      <c r="AS11" s="166">
        <v>0</v>
      </c>
      <c r="AT11" s="175">
        <v>0</v>
      </c>
      <c r="AU11" s="166">
        <v>0</v>
      </c>
      <c r="AV11" s="166">
        <v>0</v>
      </c>
      <c r="AW11" s="166">
        <v>10974</v>
      </c>
      <c r="AX11" s="166">
        <v>0</v>
      </c>
      <c r="AY11" s="175">
        <v>0</v>
      </c>
      <c r="AZ11" s="166">
        <v>0</v>
      </c>
      <c r="BA11" s="166">
        <v>0</v>
      </c>
      <c r="BB11" s="166">
        <v>0</v>
      </c>
      <c r="BC11" s="166">
        <v>0</v>
      </c>
      <c r="BD11" s="175">
        <v>0</v>
      </c>
      <c r="BE11" s="166">
        <v>0</v>
      </c>
      <c r="BF11" s="175">
        <v>0</v>
      </c>
      <c r="BG11" s="166">
        <v>0</v>
      </c>
      <c r="BH11" s="166">
        <v>0</v>
      </c>
      <c r="BI11" s="166">
        <v>292100</v>
      </c>
      <c r="BJ11" s="166">
        <v>0</v>
      </c>
      <c r="BK11" s="142"/>
      <c r="BL11" s="142">
        <f>SUM(E11:BK11)</f>
        <v>675256</v>
      </c>
    </row>
    <row r="12" spans="1:64" x14ac:dyDescent="0.25">
      <c r="A12" s="141">
        <v>2420</v>
      </c>
      <c r="B12" s="134">
        <v>550</v>
      </c>
      <c r="C12" s="144" t="s">
        <v>45</v>
      </c>
      <c r="D12" s="142"/>
      <c r="E12" s="166">
        <v>0</v>
      </c>
      <c r="F12" s="166">
        <v>0</v>
      </c>
      <c r="G12" s="166">
        <v>0</v>
      </c>
      <c r="H12" s="175">
        <v>0</v>
      </c>
      <c r="I12" s="166">
        <v>0</v>
      </c>
      <c r="J12" s="166">
        <v>0</v>
      </c>
      <c r="K12" s="166">
        <v>0</v>
      </c>
      <c r="L12" s="166">
        <v>0</v>
      </c>
      <c r="M12" s="166">
        <v>0</v>
      </c>
      <c r="N12" s="166">
        <v>120104</v>
      </c>
      <c r="O12" s="166">
        <v>0</v>
      </c>
      <c r="P12" s="166">
        <v>0</v>
      </c>
      <c r="Q12" s="166">
        <v>353465</v>
      </c>
      <c r="R12" s="166">
        <v>0</v>
      </c>
      <c r="S12" s="175">
        <v>0</v>
      </c>
      <c r="T12" s="166">
        <v>0</v>
      </c>
      <c r="U12" s="175">
        <v>0</v>
      </c>
      <c r="V12" s="166">
        <v>0</v>
      </c>
      <c r="W12" s="166">
        <v>0</v>
      </c>
      <c r="X12" s="166">
        <v>0</v>
      </c>
      <c r="Y12" s="175">
        <v>0</v>
      </c>
      <c r="Z12" s="166">
        <v>0</v>
      </c>
      <c r="AA12" s="166">
        <v>0</v>
      </c>
      <c r="AB12" s="166">
        <v>0</v>
      </c>
      <c r="AC12" s="175">
        <v>0</v>
      </c>
      <c r="AD12" s="175">
        <v>0</v>
      </c>
      <c r="AE12" s="166">
        <v>0</v>
      </c>
      <c r="AF12" s="166">
        <v>0</v>
      </c>
      <c r="AG12" s="166">
        <v>0</v>
      </c>
      <c r="AH12" s="166">
        <v>91542</v>
      </c>
      <c r="AI12" s="166">
        <v>0</v>
      </c>
      <c r="AJ12" s="166">
        <v>0</v>
      </c>
      <c r="AK12" s="175">
        <v>0</v>
      </c>
      <c r="AL12" s="175">
        <v>0</v>
      </c>
      <c r="AM12" s="166">
        <v>0</v>
      </c>
      <c r="AN12" s="166">
        <v>0</v>
      </c>
      <c r="AO12" s="175">
        <v>0</v>
      </c>
      <c r="AP12" s="166">
        <v>0</v>
      </c>
      <c r="AQ12" s="166">
        <v>0</v>
      </c>
      <c r="AR12" s="166">
        <v>0</v>
      </c>
      <c r="AS12" s="166">
        <v>0</v>
      </c>
      <c r="AT12" s="175">
        <v>0</v>
      </c>
      <c r="AU12" s="166">
        <v>0</v>
      </c>
      <c r="AV12" s="166">
        <v>0</v>
      </c>
      <c r="AW12" s="166">
        <v>0</v>
      </c>
      <c r="AX12" s="166">
        <v>0</v>
      </c>
      <c r="AY12" s="175">
        <v>0</v>
      </c>
      <c r="AZ12" s="166">
        <v>0</v>
      </c>
      <c r="BA12" s="166">
        <v>0</v>
      </c>
      <c r="BB12" s="166">
        <v>0</v>
      </c>
      <c r="BC12" s="166">
        <v>3199</v>
      </c>
      <c r="BD12" s="175">
        <v>0</v>
      </c>
      <c r="BE12" s="166">
        <v>0</v>
      </c>
      <c r="BF12" s="175">
        <v>0</v>
      </c>
      <c r="BG12" s="166">
        <v>0</v>
      </c>
      <c r="BH12" s="166">
        <v>0</v>
      </c>
      <c r="BI12" s="166">
        <v>0</v>
      </c>
      <c r="BJ12" s="166">
        <v>32431</v>
      </c>
      <c r="BK12" s="142"/>
      <c r="BL12" s="142">
        <f t="shared" si="0"/>
        <v>600741</v>
      </c>
    </row>
    <row r="13" spans="1:64" x14ac:dyDescent="0.25">
      <c r="A13" s="141">
        <v>2740</v>
      </c>
      <c r="B13" s="134">
        <v>555</v>
      </c>
      <c r="C13" s="144" t="s">
        <v>98</v>
      </c>
      <c r="D13" s="142"/>
      <c r="E13" s="166">
        <v>0</v>
      </c>
      <c r="F13" s="166">
        <v>0</v>
      </c>
      <c r="G13" s="166">
        <v>0</v>
      </c>
      <c r="H13" s="175">
        <v>0</v>
      </c>
      <c r="I13" s="166">
        <v>0</v>
      </c>
      <c r="J13" s="166">
        <v>0</v>
      </c>
      <c r="K13" s="166">
        <v>0</v>
      </c>
      <c r="L13" s="166">
        <v>0</v>
      </c>
      <c r="M13" s="166">
        <v>0</v>
      </c>
      <c r="N13" s="166">
        <v>-7500</v>
      </c>
      <c r="O13" s="166">
        <v>0</v>
      </c>
      <c r="P13" s="166">
        <v>0</v>
      </c>
      <c r="Q13" s="166">
        <v>103674</v>
      </c>
      <c r="R13" s="166">
        <v>0</v>
      </c>
      <c r="S13" s="175">
        <v>0</v>
      </c>
      <c r="T13" s="166">
        <v>0</v>
      </c>
      <c r="U13" s="175">
        <v>0</v>
      </c>
      <c r="V13" s="166">
        <v>0</v>
      </c>
      <c r="W13" s="166">
        <v>0</v>
      </c>
      <c r="X13" s="166">
        <v>0</v>
      </c>
      <c r="Y13" s="175">
        <v>0</v>
      </c>
      <c r="Z13" s="166">
        <v>0</v>
      </c>
      <c r="AA13" s="166">
        <v>0</v>
      </c>
      <c r="AB13" s="166">
        <v>0</v>
      </c>
      <c r="AC13" s="175">
        <v>0</v>
      </c>
      <c r="AD13" s="175">
        <v>0</v>
      </c>
      <c r="AE13" s="166">
        <v>0</v>
      </c>
      <c r="AF13" s="166">
        <v>0</v>
      </c>
      <c r="AG13" s="166">
        <v>0</v>
      </c>
      <c r="AH13" s="166">
        <v>5324</v>
      </c>
      <c r="AI13" s="166">
        <v>0</v>
      </c>
      <c r="AJ13" s="166">
        <v>0</v>
      </c>
      <c r="AK13" s="175">
        <v>0</v>
      </c>
      <c r="AL13" s="175">
        <v>0</v>
      </c>
      <c r="AM13" s="166">
        <v>0</v>
      </c>
      <c r="AN13" s="166">
        <v>0</v>
      </c>
      <c r="AO13" s="175">
        <v>0</v>
      </c>
      <c r="AP13" s="166">
        <v>0</v>
      </c>
      <c r="AQ13" s="166">
        <v>0</v>
      </c>
      <c r="AR13" s="166">
        <v>0</v>
      </c>
      <c r="AS13" s="166">
        <v>0</v>
      </c>
      <c r="AT13" s="175">
        <v>0</v>
      </c>
      <c r="AU13" s="166">
        <v>0</v>
      </c>
      <c r="AV13" s="166">
        <v>0</v>
      </c>
      <c r="AW13" s="166">
        <v>0</v>
      </c>
      <c r="AX13" s="166">
        <v>0</v>
      </c>
      <c r="AY13" s="175">
        <v>0</v>
      </c>
      <c r="AZ13" s="166">
        <v>0</v>
      </c>
      <c r="BA13" s="166">
        <v>0</v>
      </c>
      <c r="BB13" s="166">
        <v>0</v>
      </c>
      <c r="BC13" s="166">
        <v>0</v>
      </c>
      <c r="BD13" s="175">
        <v>0</v>
      </c>
      <c r="BE13" s="166">
        <v>0</v>
      </c>
      <c r="BF13" s="175">
        <v>0</v>
      </c>
      <c r="BG13" s="166">
        <v>0</v>
      </c>
      <c r="BH13" s="166">
        <v>0</v>
      </c>
      <c r="BI13" s="166">
        <v>0</v>
      </c>
      <c r="BJ13" s="166">
        <v>0</v>
      </c>
      <c r="BK13" s="142"/>
      <c r="BL13" s="142">
        <f t="shared" si="0"/>
        <v>101498</v>
      </c>
    </row>
    <row r="14" spans="1:64" x14ac:dyDescent="0.25">
      <c r="A14" s="141">
        <v>2800</v>
      </c>
      <c r="B14" s="134">
        <v>560</v>
      </c>
      <c r="C14" s="144" t="s">
        <v>451</v>
      </c>
      <c r="D14" s="142"/>
      <c r="E14" s="166">
        <v>7902</v>
      </c>
      <c r="F14" s="166">
        <v>436</v>
      </c>
      <c r="G14" s="166">
        <v>0</v>
      </c>
      <c r="H14" s="176">
        <v>0</v>
      </c>
      <c r="I14" s="166">
        <v>0</v>
      </c>
      <c r="J14" s="166">
        <v>5675</v>
      </c>
      <c r="K14" s="166">
        <v>0</v>
      </c>
      <c r="L14" s="166">
        <v>0</v>
      </c>
      <c r="M14" s="166">
        <v>0</v>
      </c>
      <c r="N14" s="166">
        <v>12425</v>
      </c>
      <c r="O14" s="166">
        <v>0</v>
      </c>
      <c r="P14" s="166">
        <v>0</v>
      </c>
      <c r="Q14" s="166">
        <v>307241</v>
      </c>
      <c r="R14" s="166">
        <v>0</v>
      </c>
      <c r="S14" s="176">
        <v>0</v>
      </c>
      <c r="T14" s="166">
        <v>27</v>
      </c>
      <c r="U14" s="176">
        <v>0</v>
      </c>
      <c r="V14" s="166">
        <v>137775</v>
      </c>
      <c r="W14" s="166">
        <v>0</v>
      </c>
      <c r="X14" s="166">
        <v>0</v>
      </c>
      <c r="Y14" s="176">
        <v>0</v>
      </c>
      <c r="Z14" s="166">
        <v>0</v>
      </c>
      <c r="AA14" s="166">
        <v>0</v>
      </c>
      <c r="AB14" s="166">
        <v>4636</v>
      </c>
      <c r="AC14" s="176">
        <v>0</v>
      </c>
      <c r="AD14" s="176">
        <v>0</v>
      </c>
      <c r="AE14" s="166">
        <v>0</v>
      </c>
      <c r="AF14" s="166">
        <v>0</v>
      </c>
      <c r="AG14" s="166">
        <v>0</v>
      </c>
      <c r="AH14" s="166">
        <v>200</v>
      </c>
      <c r="AI14" s="166">
        <v>0</v>
      </c>
      <c r="AJ14" s="166">
        <v>0</v>
      </c>
      <c r="AK14" s="176">
        <v>0</v>
      </c>
      <c r="AL14" s="176">
        <v>0</v>
      </c>
      <c r="AM14" s="166">
        <v>0</v>
      </c>
      <c r="AN14" s="166">
        <v>291</v>
      </c>
      <c r="AO14" s="176">
        <v>0</v>
      </c>
      <c r="AP14" s="166">
        <v>0</v>
      </c>
      <c r="AQ14" s="166">
        <v>0</v>
      </c>
      <c r="AR14" s="166">
        <v>0</v>
      </c>
      <c r="AS14" s="166">
        <v>109908</v>
      </c>
      <c r="AT14" s="176">
        <v>0</v>
      </c>
      <c r="AU14" s="166">
        <v>0</v>
      </c>
      <c r="AV14" s="166">
        <v>0</v>
      </c>
      <c r="AW14" s="166">
        <v>0</v>
      </c>
      <c r="AX14" s="166">
        <v>0</v>
      </c>
      <c r="AY14" s="176">
        <v>0</v>
      </c>
      <c r="AZ14" s="166">
        <v>0</v>
      </c>
      <c r="BA14" s="166">
        <v>0</v>
      </c>
      <c r="BB14" s="166">
        <v>3160</v>
      </c>
      <c r="BC14" s="166">
        <v>5385</v>
      </c>
      <c r="BD14" s="176">
        <v>0</v>
      </c>
      <c r="BE14" s="166">
        <v>0</v>
      </c>
      <c r="BF14" s="176">
        <v>0</v>
      </c>
      <c r="BG14" s="166">
        <v>0</v>
      </c>
      <c r="BH14" s="166">
        <v>0</v>
      </c>
      <c r="BI14" s="166">
        <v>549317</v>
      </c>
      <c r="BJ14" s="166">
        <v>17042</v>
      </c>
      <c r="BK14" s="175"/>
      <c r="BL14" s="142">
        <f t="shared" si="0"/>
        <v>1161420</v>
      </c>
    </row>
    <row r="15" spans="1:64" x14ac:dyDescent="0.25">
      <c r="A15" s="141"/>
      <c r="B15" s="134"/>
      <c r="C15" s="139" t="s">
        <v>20</v>
      </c>
      <c r="D15" s="142"/>
      <c r="E15" s="146">
        <f t="shared" ref="E15:AJ15" si="1">SUM(E7:E14)</f>
        <v>6248682</v>
      </c>
      <c r="F15" s="146">
        <f t="shared" si="1"/>
        <v>1010372</v>
      </c>
      <c r="G15" s="146">
        <f t="shared" si="1"/>
        <v>4022576</v>
      </c>
      <c r="H15" s="146">
        <f t="shared" si="1"/>
        <v>0</v>
      </c>
      <c r="I15" s="146">
        <f t="shared" si="1"/>
        <v>604929</v>
      </c>
      <c r="J15" s="146">
        <f t="shared" si="1"/>
        <v>4453194</v>
      </c>
      <c r="K15" s="146">
        <f t="shared" si="1"/>
        <v>1579634</v>
      </c>
      <c r="L15" s="146">
        <f t="shared" si="1"/>
        <v>4432341</v>
      </c>
      <c r="M15" s="146">
        <f t="shared" si="1"/>
        <v>6408933</v>
      </c>
      <c r="N15" s="146">
        <f t="shared" si="1"/>
        <v>2415261</v>
      </c>
      <c r="O15" s="146">
        <f t="shared" si="1"/>
        <v>2444328</v>
      </c>
      <c r="P15" s="146">
        <f t="shared" si="1"/>
        <v>2857681</v>
      </c>
      <c r="Q15" s="146">
        <f t="shared" si="1"/>
        <v>20516756</v>
      </c>
      <c r="R15" s="146">
        <f t="shared" si="1"/>
        <v>855398</v>
      </c>
      <c r="S15" s="146">
        <f t="shared" si="1"/>
        <v>0</v>
      </c>
      <c r="T15" s="146">
        <f t="shared" si="1"/>
        <v>4273676</v>
      </c>
      <c r="U15" s="146">
        <f t="shared" si="1"/>
        <v>0</v>
      </c>
      <c r="V15" s="146">
        <f t="shared" si="1"/>
        <v>4902272</v>
      </c>
      <c r="W15" s="146">
        <f t="shared" si="1"/>
        <v>3110999</v>
      </c>
      <c r="X15" s="146">
        <f t="shared" si="1"/>
        <v>916799</v>
      </c>
      <c r="Y15" s="146">
        <f t="shared" si="1"/>
        <v>0</v>
      </c>
      <c r="Z15" s="146">
        <f t="shared" si="1"/>
        <v>3533716</v>
      </c>
      <c r="AA15" s="146">
        <f t="shared" si="1"/>
        <v>109319</v>
      </c>
      <c r="AB15" s="146">
        <f t="shared" si="1"/>
        <v>4161047</v>
      </c>
      <c r="AC15" s="146">
        <f t="shared" si="1"/>
        <v>0</v>
      </c>
      <c r="AD15" s="146">
        <f t="shared" si="1"/>
        <v>0</v>
      </c>
      <c r="AE15" s="146">
        <f t="shared" si="1"/>
        <v>754394</v>
      </c>
      <c r="AF15" s="146">
        <f t="shared" si="1"/>
        <v>467141</v>
      </c>
      <c r="AG15" s="146">
        <f t="shared" si="1"/>
        <v>3692344</v>
      </c>
      <c r="AH15" s="146">
        <f t="shared" si="1"/>
        <v>2096072</v>
      </c>
      <c r="AI15" s="146">
        <f t="shared" si="1"/>
        <v>74435</v>
      </c>
      <c r="AJ15" s="146">
        <f t="shared" si="1"/>
        <v>2305124</v>
      </c>
      <c r="AK15" s="146">
        <f t="shared" ref="AK15:BJ15" si="2">SUM(AK7:AK14)</f>
        <v>0</v>
      </c>
      <c r="AL15" s="146">
        <f t="shared" si="2"/>
        <v>0</v>
      </c>
      <c r="AM15" s="146">
        <f t="shared" si="2"/>
        <v>1201048</v>
      </c>
      <c r="AN15" s="146">
        <f t="shared" si="2"/>
        <v>3415340</v>
      </c>
      <c r="AO15" s="146">
        <f t="shared" si="2"/>
        <v>0</v>
      </c>
      <c r="AP15" s="146">
        <f t="shared" si="2"/>
        <v>1001085</v>
      </c>
      <c r="AQ15" s="146">
        <f t="shared" si="2"/>
        <v>1610183</v>
      </c>
      <c r="AR15" s="146">
        <f t="shared" si="2"/>
        <v>3052501</v>
      </c>
      <c r="AS15" s="146">
        <f t="shared" si="2"/>
        <v>1230579</v>
      </c>
      <c r="AT15" s="146">
        <f t="shared" si="2"/>
        <v>0</v>
      </c>
      <c r="AU15" s="146">
        <f t="shared" si="2"/>
        <v>853324</v>
      </c>
      <c r="AV15" s="146">
        <f t="shared" si="2"/>
        <v>4363385</v>
      </c>
      <c r="AW15" s="146">
        <f t="shared" si="2"/>
        <v>2204485</v>
      </c>
      <c r="AX15" s="146">
        <f t="shared" si="2"/>
        <v>812155</v>
      </c>
      <c r="AY15" s="146">
        <f t="shared" si="2"/>
        <v>0</v>
      </c>
      <c r="AZ15" s="146">
        <f t="shared" si="2"/>
        <v>2614714</v>
      </c>
      <c r="BA15" s="146">
        <f t="shared" si="2"/>
        <v>2225837</v>
      </c>
      <c r="BB15" s="146">
        <f t="shared" si="2"/>
        <v>1003685</v>
      </c>
      <c r="BC15" s="146">
        <f t="shared" si="2"/>
        <v>2262996</v>
      </c>
      <c r="BD15" s="146">
        <f t="shared" si="2"/>
        <v>16227</v>
      </c>
      <c r="BE15" s="146">
        <f t="shared" si="2"/>
        <v>2320306</v>
      </c>
      <c r="BF15" s="146">
        <f t="shared" si="2"/>
        <v>0</v>
      </c>
      <c r="BG15" s="146">
        <f t="shared" si="2"/>
        <v>2687544</v>
      </c>
      <c r="BH15" s="146">
        <f t="shared" si="2"/>
        <v>974987</v>
      </c>
      <c r="BI15" s="146">
        <f t="shared" si="2"/>
        <v>4550178</v>
      </c>
      <c r="BJ15" s="146">
        <f t="shared" si="2"/>
        <v>907487</v>
      </c>
      <c r="BK15" s="142"/>
      <c r="BL15" s="146">
        <f>SUM(BL7:BL14)</f>
        <v>127555469</v>
      </c>
    </row>
    <row r="16" spans="1:64" x14ac:dyDescent="0.25">
      <c r="A16" s="141"/>
      <c r="B16" s="138"/>
      <c r="C16" s="142"/>
      <c r="D16" s="142"/>
      <c r="E16" s="142"/>
      <c r="F16" s="142"/>
      <c r="G16" s="142"/>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c r="BL16" s="142"/>
    </row>
    <row r="17" spans="1:64" x14ac:dyDescent="0.25">
      <c r="A17" s="141"/>
      <c r="B17" s="138"/>
      <c r="C17" s="133" t="s">
        <v>21</v>
      </c>
      <c r="D17" s="142"/>
      <c r="E17" s="142"/>
      <c r="F17" s="142"/>
      <c r="G17" s="142"/>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c r="BL17" s="142"/>
    </row>
    <row r="18" spans="1:64" x14ac:dyDescent="0.25">
      <c r="A18" s="141">
        <v>2594</v>
      </c>
      <c r="B18" s="136">
        <v>604</v>
      </c>
      <c r="C18" s="147" t="s">
        <v>452</v>
      </c>
      <c r="D18" s="148"/>
      <c r="E18" s="169">
        <v>0</v>
      </c>
      <c r="F18" s="169">
        <v>83382</v>
      </c>
      <c r="G18" s="169">
        <v>52511</v>
      </c>
      <c r="H18" s="178">
        <v>0</v>
      </c>
      <c r="I18" s="169">
        <v>95494</v>
      </c>
      <c r="J18" s="169">
        <v>0</v>
      </c>
      <c r="K18" s="169">
        <v>787869</v>
      </c>
      <c r="L18" s="169">
        <v>1046198</v>
      </c>
      <c r="M18" s="169">
        <v>972146</v>
      </c>
      <c r="N18" s="169">
        <v>4028746</v>
      </c>
      <c r="O18" s="169">
        <v>29449</v>
      </c>
      <c r="P18" s="169">
        <v>373949</v>
      </c>
      <c r="Q18" s="169">
        <v>0</v>
      </c>
      <c r="R18" s="169">
        <v>64912</v>
      </c>
      <c r="S18" s="177">
        <v>0</v>
      </c>
      <c r="T18" s="169">
        <v>445986</v>
      </c>
      <c r="U18" s="178">
        <v>0</v>
      </c>
      <c r="V18" s="169">
        <v>677867</v>
      </c>
      <c r="W18" s="169">
        <v>0</v>
      </c>
      <c r="X18" s="169">
        <v>75510</v>
      </c>
      <c r="Y18" s="178">
        <v>0</v>
      </c>
      <c r="Z18" s="169">
        <v>0</v>
      </c>
      <c r="AA18" s="169">
        <v>0</v>
      </c>
      <c r="AB18" s="169">
        <v>307943</v>
      </c>
      <c r="AC18" s="178">
        <v>0</v>
      </c>
      <c r="AD18" s="178">
        <v>0</v>
      </c>
      <c r="AE18" s="169">
        <v>39039</v>
      </c>
      <c r="AF18" s="169">
        <v>26199</v>
      </c>
      <c r="AG18" s="169">
        <v>249704</v>
      </c>
      <c r="AH18" s="169">
        <v>260680</v>
      </c>
      <c r="AI18" s="169">
        <v>26244</v>
      </c>
      <c r="AJ18" s="169">
        <v>147088</v>
      </c>
      <c r="AK18" s="178">
        <v>0</v>
      </c>
      <c r="AL18" s="178">
        <v>0</v>
      </c>
      <c r="AM18" s="169">
        <v>198924</v>
      </c>
      <c r="AN18" s="169">
        <v>324007</v>
      </c>
      <c r="AO18" s="178">
        <v>0</v>
      </c>
      <c r="AP18" s="169">
        <v>116639</v>
      </c>
      <c r="AQ18" s="169">
        <v>269364</v>
      </c>
      <c r="AR18" s="169">
        <v>355740</v>
      </c>
      <c r="AS18" s="169">
        <v>290122</v>
      </c>
      <c r="AT18" s="178">
        <v>0</v>
      </c>
      <c r="AU18" s="169">
        <v>190116</v>
      </c>
      <c r="AV18" s="169">
        <v>0</v>
      </c>
      <c r="AW18" s="169">
        <v>0</v>
      </c>
      <c r="AX18" s="169">
        <v>141287</v>
      </c>
      <c r="AY18" s="178">
        <v>0</v>
      </c>
      <c r="AZ18" s="169">
        <v>0</v>
      </c>
      <c r="BA18" s="169">
        <v>182985</v>
      </c>
      <c r="BB18" s="169">
        <v>0</v>
      </c>
      <c r="BC18" s="169">
        <v>252723</v>
      </c>
      <c r="BD18" s="178">
        <v>0</v>
      </c>
      <c r="BE18" s="169">
        <v>0</v>
      </c>
      <c r="BF18" s="178">
        <v>0</v>
      </c>
      <c r="BG18" s="169">
        <v>308307</v>
      </c>
      <c r="BH18" s="169">
        <v>77656</v>
      </c>
      <c r="BI18" s="169">
        <v>0</v>
      </c>
      <c r="BJ18" s="169">
        <v>0</v>
      </c>
      <c r="BK18" s="163"/>
      <c r="BL18" s="149">
        <f>SUM(E18:BK18)</f>
        <v>12498786</v>
      </c>
    </row>
    <row r="19" spans="1:64" ht="15" x14ac:dyDescent="0.25">
      <c r="A19" s="141">
        <v>2593</v>
      </c>
      <c r="B19" s="136">
        <v>600</v>
      </c>
      <c r="C19" s="147" t="s">
        <v>453</v>
      </c>
      <c r="D19" s="149"/>
      <c r="E19" s="169">
        <v>0</v>
      </c>
      <c r="F19" s="169">
        <v>220170</v>
      </c>
      <c r="G19" s="169">
        <v>325038</v>
      </c>
      <c r="H19" s="177">
        <v>0</v>
      </c>
      <c r="I19" s="169">
        <v>129339</v>
      </c>
      <c r="J19" s="169">
        <v>760120</v>
      </c>
      <c r="K19" s="169">
        <v>0</v>
      </c>
      <c r="L19" s="169">
        <v>0</v>
      </c>
      <c r="M19" s="169">
        <v>811206</v>
      </c>
      <c r="N19" s="169">
        <v>-517</v>
      </c>
      <c r="O19" s="169">
        <v>851560</v>
      </c>
      <c r="P19" s="169">
        <v>0</v>
      </c>
      <c r="Q19" s="169">
        <v>4913783</v>
      </c>
      <c r="R19" s="169">
        <v>185000</v>
      </c>
      <c r="S19" s="177">
        <v>0</v>
      </c>
      <c r="T19" s="169">
        <v>127264</v>
      </c>
      <c r="U19" s="177">
        <v>0</v>
      </c>
      <c r="V19" s="169">
        <v>139502</v>
      </c>
      <c r="W19" s="169">
        <v>0</v>
      </c>
      <c r="X19" s="169">
        <v>7749</v>
      </c>
      <c r="Y19" s="177">
        <v>0</v>
      </c>
      <c r="Z19" s="169">
        <v>1118843</v>
      </c>
      <c r="AA19" s="169">
        <v>0</v>
      </c>
      <c r="AB19" s="169">
        <v>27000</v>
      </c>
      <c r="AC19" s="177">
        <v>0</v>
      </c>
      <c r="AD19" s="177">
        <v>0</v>
      </c>
      <c r="AE19" s="169">
        <v>7491</v>
      </c>
      <c r="AF19" s="169">
        <v>0</v>
      </c>
      <c r="AG19" s="169">
        <v>379480</v>
      </c>
      <c r="AH19" s="169">
        <v>236930</v>
      </c>
      <c r="AI19" s="169">
        <v>0</v>
      </c>
      <c r="AJ19" s="169">
        <v>108125</v>
      </c>
      <c r="AK19" s="177">
        <v>0</v>
      </c>
      <c r="AL19" s="177">
        <v>0</v>
      </c>
      <c r="AM19" s="169">
        <v>25020</v>
      </c>
      <c r="AN19" s="169">
        <v>186381</v>
      </c>
      <c r="AO19" s="177">
        <v>0</v>
      </c>
      <c r="AP19" s="169">
        <v>0</v>
      </c>
      <c r="AQ19" s="169">
        <v>21606</v>
      </c>
      <c r="AR19" s="169">
        <v>94952</v>
      </c>
      <c r="AS19" s="169">
        <v>106778</v>
      </c>
      <c r="AT19" s="177">
        <v>0</v>
      </c>
      <c r="AU19" s="169">
        <v>0</v>
      </c>
      <c r="AV19" s="169">
        <v>404102</v>
      </c>
      <c r="AW19" s="169">
        <v>0</v>
      </c>
      <c r="AX19" s="169">
        <v>0</v>
      </c>
      <c r="AY19" s="177">
        <v>0</v>
      </c>
      <c r="AZ19" s="169">
        <v>464631</v>
      </c>
      <c r="BA19" s="169">
        <v>55691</v>
      </c>
      <c r="BB19" s="169">
        <v>371077</v>
      </c>
      <c r="BC19" s="169">
        <v>0</v>
      </c>
      <c r="BD19" s="177">
        <v>0</v>
      </c>
      <c r="BE19" s="169">
        <v>250362</v>
      </c>
      <c r="BF19" s="177">
        <v>0</v>
      </c>
      <c r="BG19" s="169">
        <v>50747</v>
      </c>
      <c r="BH19" s="169">
        <v>20000</v>
      </c>
      <c r="BI19" s="169">
        <v>1190147</v>
      </c>
      <c r="BJ19" s="169">
        <v>112391</v>
      </c>
      <c r="BK19" s="162"/>
      <c r="BL19" s="149">
        <f>SUM(E19:BK19)</f>
        <v>13701968</v>
      </c>
    </row>
    <row r="20" spans="1:64" ht="15" x14ac:dyDescent="0.25">
      <c r="A20" s="141">
        <v>2596</v>
      </c>
      <c r="B20" s="136">
        <v>602</v>
      </c>
      <c r="C20" s="147" t="s">
        <v>454</v>
      </c>
      <c r="D20" s="149"/>
      <c r="E20" s="169">
        <v>0</v>
      </c>
      <c r="F20" s="169">
        <v>26100</v>
      </c>
      <c r="G20" s="169">
        <v>244900</v>
      </c>
      <c r="H20" s="177">
        <v>0</v>
      </c>
      <c r="I20" s="169">
        <v>30000</v>
      </c>
      <c r="J20" s="169">
        <v>157746</v>
      </c>
      <c r="K20" s="169">
        <v>0</v>
      </c>
      <c r="L20" s="169">
        <v>0</v>
      </c>
      <c r="M20" s="169">
        <v>130029</v>
      </c>
      <c r="N20" s="169">
        <v>0</v>
      </c>
      <c r="O20" s="169">
        <v>0</v>
      </c>
      <c r="P20" s="169">
        <v>0</v>
      </c>
      <c r="Q20" s="169">
        <v>86210</v>
      </c>
      <c r="R20" s="169">
        <v>500000</v>
      </c>
      <c r="S20" s="177">
        <v>0</v>
      </c>
      <c r="T20" s="169">
        <v>180697</v>
      </c>
      <c r="U20" s="177">
        <v>0</v>
      </c>
      <c r="V20" s="169">
        <v>578</v>
      </c>
      <c r="W20" s="169">
        <v>0</v>
      </c>
      <c r="X20" s="169">
        <v>0</v>
      </c>
      <c r="Y20" s="177">
        <v>0</v>
      </c>
      <c r="Z20" s="169">
        <v>0</v>
      </c>
      <c r="AA20" s="169">
        <v>0</v>
      </c>
      <c r="AB20" s="169">
        <v>255000</v>
      </c>
      <c r="AC20" s="177">
        <v>0</v>
      </c>
      <c r="AD20" s="177">
        <v>0</v>
      </c>
      <c r="AE20" s="169">
        <v>0</v>
      </c>
      <c r="AF20" s="169">
        <v>3000</v>
      </c>
      <c r="AG20" s="169">
        <v>0</v>
      </c>
      <c r="AH20" s="169">
        <v>0</v>
      </c>
      <c r="AI20" s="169">
        <v>0</v>
      </c>
      <c r="AJ20" s="169">
        <v>1710818</v>
      </c>
      <c r="AK20" s="177">
        <v>0</v>
      </c>
      <c r="AL20" s="177">
        <v>0</v>
      </c>
      <c r="AM20" s="169">
        <v>79000</v>
      </c>
      <c r="AN20" s="169">
        <v>100</v>
      </c>
      <c r="AO20" s="177">
        <v>0</v>
      </c>
      <c r="AP20" s="169">
        <v>0</v>
      </c>
      <c r="AQ20" s="169">
        <v>0</v>
      </c>
      <c r="AR20" s="169">
        <v>0</v>
      </c>
      <c r="AS20" s="169">
        <v>200000</v>
      </c>
      <c r="AT20" s="177">
        <v>0</v>
      </c>
      <c r="AU20" s="169">
        <v>0</v>
      </c>
      <c r="AV20" s="169">
        <v>0</v>
      </c>
      <c r="AW20" s="169">
        <v>0</v>
      </c>
      <c r="AX20" s="169">
        <v>208840</v>
      </c>
      <c r="AY20" s="177">
        <v>0</v>
      </c>
      <c r="AZ20" s="169">
        <v>0</v>
      </c>
      <c r="BA20" s="169">
        <v>44309</v>
      </c>
      <c r="BB20" s="169">
        <v>2354</v>
      </c>
      <c r="BC20" s="169">
        <v>0</v>
      </c>
      <c r="BD20" s="177">
        <v>0</v>
      </c>
      <c r="BE20" s="169">
        <v>0</v>
      </c>
      <c r="BF20" s="177">
        <v>0</v>
      </c>
      <c r="BG20" s="169">
        <v>258216</v>
      </c>
      <c r="BH20" s="169">
        <v>0</v>
      </c>
      <c r="BI20" s="169">
        <v>1758497</v>
      </c>
      <c r="BJ20" s="169">
        <v>0</v>
      </c>
      <c r="BK20" s="162"/>
      <c r="BL20" s="149">
        <f>SUM(E20:BK20)</f>
        <v>5876394</v>
      </c>
    </row>
    <row r="21" spans="1:64" x14ac:dyDescent="0.25">
      <c r="A21" s="141">
        <v>2630</v>
      </c>
      <c r="B21" s="134">
        <v>610</v>
      </c>
      <c r="C21" s="140" t="s">
        <v>43</v>
      </c>
      <c r="D21" s="142"/>
      <c r="E21" s="166">
        <v>1719688</v>
      </c>
      <c r="F21" s="166">
        <v>299212</v>
      </c>
      <c r="G21" s="166">
        <v>865959</v>
      </c>
      <c r="H21" s="176">
        <v>0</v>
      </c>
      <c r="I21" s="166">
        <v>121119</v>
      </c>
      <c r="J21" s="166">
        <v>489423</v>
      </c>
      <c r="K21" s="166">
        <v>369107</v>
      </c>
      <c r="L21" s="166">
        <v>183913</v>
      </c>
      <c r="M21" s="166">
        <v>214069</v>
      </c>
      <c r="N21" s="166">
        <v>333743</v>
      </c>
      <c r="O21" s="166">
        <v>1010479</v>
      </c>
      <c r="P21" s="166">
        <v>264439</v>
      </c>
      <c r="Q21" s="166">
        <v>1914672</v>
      </c>
      <c r="R21" s="166">
        <v>406198</v>
      </c>
      <c r="S21" s="175">
        <v>0</v>
      </c>
      <c r="T21" s="166">
        <v>955979</v>
      </c>
      <c r="U21" s="175">
        <v>0</v>
      </c>
      <c r="V21" s="166">
        <v>152730</v>
      </c>
      <c r="W21" s="166">
        <v>1316866</v>
      </c>
      <c r="X21" s="166">
        <v>189440</v>
      </c>
      <c r="Y21" s="175">
        <v>0</v>
      </c>
      <c r="Z21" s="166">
        <v>593775</v>
      </c>
      <c r="AA21" s="166">
        <v>32140</v>
      </c>
      <c r="AB21" s="166">
        <v>726813</v>
      </c>
      <c r="AC21" s="175">
        <v>0</v>
      </c>
      <c r="AD21" s="175">
        <v>0</v>
      </c>
      <c r="AE21" s="166">
        <v>82600</v>
      </c>
      <c r="AF21" s="166">
        <v>42870</v>
      </c>
      <c r="AG21" s="166">
        <v>674547</v>
      </c>
      <c r="AH21" s="166">
        <v>488881</v>
      </c>
      <c r="AI21" s="166">
        <v>75965</v>
      </c>
      <c r="AJ21" s="166">
        <v>179008</v>
      </c>
      <c r="AK21" s="175">
        <v>0</v>
      </c>
      <c r="AL21" s="175">
        <v>0</v>
      </c>
      <c r="AM21" s="166">
        <v>53491</v>
      </c>
      <c r="AN21" s="166">
        <v>262534</v>
      </c>
      <c r="AO21" s="175">
        <v>0</v>
      </c>
      <c r="AP21" s="166">
        <v>497650</v>
      </c>
      <c r="AQ21" s="166">
        <v>431705</v>
      </c>
      <c r="AR21" s="166">
        <v>93937</v>
      </c>
      <c r="AS21" s="166">
        <v>36400</v>
      </c>
      <c r="AT21" s="175">
        <v>0</v>
      </c>
      <c r="AU21" s="166">
        <v>156984</v>
      </c>
      <c r="AV21" s="166">
        <v>0</v>
      </c>
      <c r="AW21" s="166">
        <v>2006672</v>
      </c>
      <c r="AX21" s="166">
        <v>41951</v>
      </c>
      <c r="AY21" s="175">
        <v>0</v>
      </c>
      <c r="AZ21" s="166">
        <v>75150</v>
      </c>
      <c r="BA21" s="166">
        <v>247051</v>
      </c>
      <c r="BB21" s="166">
        <v>72473</v>
      </c>
      <c r="BC21" s="166">
        <v>199751</v>
      </c>
      <c r="BD21" s="175">
        <v>33982</v>
      </c>
      <c r="BE21" s="166">
        <v>92173</v>
      </c>
      <c r="BF21" s="175">
        <v>0</v>
      </c>
      <c r="BG21" s="166">
        <v>320119</v>
      </c>
      <c r="BH21" s="166">
        <v>313291</v>
      </c>
      <c r="BI21" s="166">
        <v>599277</v>
      </c>
      <c r="BJ21" s="166">
        <v>113606</v>
      </c>
      <c r="BK21" s="161"/>
      <c r="BL21" s="145">
        <f>SUM(E21:BK21)</f>
        <v>19351832</v>
      </c>
    </row>
    <row r="22" spans="1:64" x14ac:dyDescent="0.25">
      <c r="A22" s="141"/>
      <c r="B22" s="134"/>
      <c r="C22" s="139" t="s">
        <v>22</v>
      </c>
      <c r="D22" s="142"/>
      <c r="E22" s="146">
        <f>SUM(E18:E21)</f>
        <v>1719688</v>
      </c>
      <c r="F22" s="146">
        <f t="shared" ref="F22:BJ22" si="3">SUM(F18:F21)</f>
        <v>628864</v>
      </c>
      <c r="G22" s="146">
        <f t="shared" si="3"/>
        <v>1488408</v>
      </c>
      <c r="H22" s="146">
        <f t="shared" si="3"/>
        <v>0</v>
      </c>
      <c r="I22" s="146">
        <f t="shared" si="3"/>
        <v>375952</v>
      </c>
      <c r="J22" s="146">
        <f t="shared" si="3"/>
        <v>1407289</v>
      </c>
      <c r="K22" s="146">
        <f t="shared" si="3"/>
        <v>1156976</v>
      </c>
      <c r="L22" s="146">
        <f t="shared" si="3"/>
        <v>1230111</v>
      </c>
      <c r="M22" s="146">
        <f t="shared" si="3"/>
        <v>2127450</v>
      </c>
      <c r="N22" s="146">
        <f t="shared" si="3"/>
        <v>4361972</v>
      </c>
      <c r="O22" s="146">
        <f t="shared" si="3"/>
        <v>1891488</v>
      </c>
      <c r="P22" s="146">
        <f t="shared" si="3"/>
        <v>638388</v>
      </c>
      <c r="Q22" s="146">
        <f t="shared" si="3"/>
        <v>6914665</v>
      </c>
      <c r="R22" s="146">
        <f t="shared" si="3"/>
        <v>1156110</v>
      </c>
      <c r="S22" s="146">
        <f t="shared" si="3"/>
        <v>0</v>
      </c>
      <c r="T22" s="146">
        <f t="shared" si="3"/>
        <v>1709926</v>
      </c>
      <c r="U22" s="146">
        <f t="shared" si="3"/>
        <v>0</v>
      </c>
      <c r="V22" s="146">
        <f t="shared" si="3"/>
        <v>970677</v>
      </c>
      <c r="W22" s="146">
        <f t="shared" si="3"/>
        <v>1316866</v>
      </c>
      <c r="X22" s="146">
        <f t="shared" si="3"/>
        <v>272699</v>
      </c>
      <c r="Y22" s="146">
        <f t="shared" si="3"/>
        <v>0</v>
      </c>
      <c r="Z22" s="146">
        <f t="shared" si="3"/>
        <v>1712618</v>
      </c>
      <c r="AA22" s="146">
        <f t="shared" si="3"/>
        <v>32140</v>
      </c>
      <c r="AB22" s="146">
        <f t="shared" si="3"/>
        <v>1316756</v>
      </c>
      <c r="AC22" s="146">
        <f t="shared" si="3"/>
        <v>0</v>
      </c>
      <c r="AD22" s="146">
        <f t="shared" si="3"/>
        <v>0</v>
      </c>
      <c r="AE22" s="146">
        <f t="shared" si="3"/>
        <v>129130</v>
      </c>
      <c r="AF22" s="146">
        <f t="shared" si="3"/>
        <v>72069</v>
      </c>
      <c r="AG22" s="146">
        <f t="shared" si="3"/>
        <v>1303731</v>
      </c>
      <c r="AH22" s="146">
        <f t="shared" si="3"/>
        <v>986491</v>
      </c>
      <c r="AI22" s="146">
        <f t="shared" si="3"/>
        <v>102209</v>
      </c>
      <c r="AJ22" s="146">
        <f t="shared" si="3"/>
        <v>2145039</v>
      </c>
      <c r="AK22" s="146">
        <f t="shared" si="3"/>
        <v>0</v>
      </c>
      <c r="AL22" s="146">
        <f t="shared" si="3"/>
        <v>0</v>
      </c>
      <c r="AM22" s="146">
        <f t="shared" si="3"/>
        <v>356435</v>
      </c>
      <c r="AN22" s="146">
        <f t="shared" si="3"/>
        <v>773022</v>
      </c>
      <c r="AO22" s="146">
        <f t="shared" si="3"/>
        <v>0</v>
      </c>
      <c r="AP22" s="146">
        <f t="shared" si="3"/>
        <v>614289</v>
      </c>
      <c r="AQ22" s="146">
        <f t="shared" si="3"/>
        <v>722675</v>
      </c>
      <c r="AR22" s="146">
        <f t="shared" si="3"/>
        <v>544629</v>
      </c>
      <c r="AS22" s="146">
        <f t="shared" si="3"/>
        <v>633300</v>
      </c>
      <c r="AT22" s="146">
        <f t="shared" si="3"/>
        <v>0</v>
      </c>
      <c r="AU22" s="146">
        <f t="shared" si="3"/>
        <v>347100</v>
      </c>
      <c r="AV22" s="146">
        <f t="shared" si="3"/>
        <v>404102</v>
      </c>
      <c r="AW22" s="146">
        <f t="shared" si="3"/>
        <v>2006672</v>
      </c>
      <c r="AX22" s="146">
        <f t="shared" si="3"/>
        <v>392078</v>
      </c>
      <c r="AY22" s="146">
        <f t="shared" si="3"/>
        <v>0</v>
      </c>
      <c r="AZ22" s="146">
        <f t="shared" si="3"/>
        <v>539781</v>
      </c>
      <c r="BA22" s="146">
        <f t="shared" si="3"/>
        <v>530036</v>
      </c>
      <c r="BB22" s="146">
        <f t="shared" si="3"/>
        <v>445904</v>
      </c>
      <c r="BC22" s="146">
        <f t="shared" si="3"/>
        <v>452474</v>
      </c>
      <c r="BD22" s="146">
        <f t="shared" si="3"/>
        <v>33982</v>
      </c>
      <c r="BE22" s="146">
        <f t="shared" si="3"/>
        <v>342535</v>
      </c>
      <c r="BF22" s="146">
        <f t="shared" si="3"/>
        <v>0</v>
      </c>
      <c r="BG22" s="146">
        <f t="shared" si="3"/>
        <v>937389</v>
      </c>
      <c r="BH22" s="146">
        <f t="shared" si="3"/>
        <v>410947</v>
      </c>
      <c r="BI22" s="146">
        <f t="shared" si="3"/>
        <v>3547921</v>
      </c>
      <c r="BJ22" s="146">
        <f t="shared" si="3"/>
        <v>225997</v>
      </c>
      <c r="BK22" s="161"/>
      <c r="BL22" s="145">
        <f>SUM(BL18:BL21)</f>
        <v>51428980</v>
      </c>
    </row>
    <row r="23" spans="1:64" x14ac:dyDescent="0.25">
      <c r="A23" s="141"/>
      <c r="B23" s="142"/>
      <c r="C23" s="142"/>
      <c r="D23" s="142"/>
      <c r="E23" s="142"/>
      <c r="F23" s="142"/>
      <c r="G23" s="142"/>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row>
    <row r="24" spans="1:64" x14ac:dyDescent="0.25">
      <c r="A24" s="141"/>
      <c r="B24" s="142"/>
      <c r="C24" s="144" t="s">
        <v>480</v>
      </c>
      <c r="D24" s="142"/>
      <c r="E24" s="142">
        <f>E15-E22</f>
        <v>4528994</v>
      </c>
      <c r="F24" s="142">
        <f>F15-F22</f>
        <v>381508</v>
      </c>
      <c r="G24" s="142">
        <f t="shared" ref="G24:BL24" si="4">G15-G22</f>
        <v>2534168</v>
      </c>
      <c r="H24" s="142">
        <f>H15-H22</f>
        <v>0</v>
      </c>
      <c r="I24" s="142">
        <f>I15-I22</f>
        <v>228977</v>
      </c>
      <c r="J24" s="142">
        <f t="shared" si="4"/>
        <v>3045905</v>
      </c>
      <c r="K24" s="142">
        <f t="shared" si="4"/>
        <v>422658</v>
      </c>
      <c r="L24" s="142">
        <f t="shared" si="4"/>
        <v>3202230</v>
      </c>
      <c r="M24" s="142">
        <f>M15-M22</f>
        <v>4281483</v>
      </c>
      <c r="N24" s="142">
        <f t="shared" si="4"/>
        <v>-1946711</v>
      </c>
      <c r="O24" s="142">
        <f t="shared" si="4"/>
        <v>552840</v>
      </c>
      <c r="P24" s="142">
        <f t="shared" si="4"/>
        <v>2219293</v>
      </c>
      <c r="Q24" s="142">
        <f t="shared" si="4"/>
        <v>13602091</v>
      </c>
      <c r="R24" s="142">
        <f t="shared" si="4"/>
        <v>-300712</v>
      </c>
      <c r="S24" s="142">
        <f>S15-S22</f>
        <v>0</v>
      </c>
      <c r="T24" s="142">
        <f>T15-T22</f>
        <v>2563750</v>
      </c>
      <c r="U24" s="142">
        <f>U15-U22</f>
        <v>0</v>
      </c>
      <c r="V24" s="142">
        <f t="shared" si="4"/>
        <v>3931595</v>
      </c>
      <c r="W24" s="142">
        <f>W15-W22</f>
        <v>1794133</v>
      </c>
      <c r="X24" s="142">
        <f>X15-X22</f>
        <v>644100</v>
      </c>
      <c r="Y24" s="142">
        <f>Y15-Y22</f>
        <v>0</v>
      </c>
      <c r="Z24" s="142">
        <f>Z15-Z22</f>
        <v>1821098</v>
      </c>
      <c r="AA24" s="142">
        <f>AA15-AA22</f>
        <v>77179</v>
      </c>
      <c r="AB24" s="142">
        <f t="shared" si="4"/>
        <v>2844291</v>
      </c>
      <c r="AC24" s="142">
        <f t="shared" si="4"/>
        <v>0</v>
      </c>
      <c r="AD24" s="142">
        <f t="shared" si="4"/>
        <v>0</v>
      </c>
      <c r="AE24" s="142">
        <f t="shared" si="4"/>
        <v>625264</v>
      </c>
      <c r="AF24" s="142">
        <f t="shared" si="4"/>
        <v>395072</v>
      </c>
      <c r="AG24" s="142">
        <f t="shared" si="4"/>
        <v>2388613</v>
      </c>
      <c r="AH24" s="142">
        <f t="shared" si="4"/>
        <v>1109581</v>
      </c>
      <c r="AI24" s="142">
        <f>AI15-AI22</f>
        <v>-27774</v>
      </c>
      <c r="AJ24" s="142">
        <f t="shared" si="4"/>
        <v>160085</v>
      </c>
      <c r="AK24" s="142">
        <f t="shared" si="4"/>
        <v>0</v>
      </c>
      <c r="AL24" s="142">
        <f>AL15-AL22</f>
        <v>0</v>
      </c>
      <c r="AM24" s="142">
        <f t="shared" si="4"/>
        <v>844613</v>
      </c>
      <c r="AN24" s="142">
        <f t="shared" si="4"/>
        <v>2642318</v>
      </c>
      <c r="AO24" s="142">
        <f t="shared" si="4"/>
        <v>0</v>
      </c>
      <c r="AP24" s="142">
        <f t="shared" si="4"/>
        <v>386796</v>
      </c>
      <c r="AQ24" s="142">
        <f>AQ15-AQ22</f>
        <v>887508</v>
      </c>
      <c r="AR24" s="142">
        <f t="shared" si="4"/>
        <v>2507872</v>
      </c>
      <c r="AS24" s="142">
        <f t="shared" si="4"/>
        <v>597279</v>
      </c>
      <c r="AT24" s="142">
        <f>AT15-AT22</f>
        <v>0</v>
      </c>
      <c r="AU24" s="142">
        <f>AU15-AU22</f>
        <v>506224</v>
      </c>
      <c r="AV24" s="142">
        <f t="shared" si="4"/>
        <v>3959283</v>
      </c>
      <c r="AW24" s="142">
        <f>AW15-AW22</f>
        <v>197813</v>
      </c>
      <c r="AX24" s="142">
        <f t="shared" si="4"/>
        <v>420077</v>
      </c>
      <c r="AY24" s="142">
        <f>AY15-AY22</f>
        <v>0</v>
      </c>
      <c r="AZ24" s="142">
        <f>AZ15-AZ22</f>
        <v>2074933</v>
      </c>
      <c r="BA24" s="142">
        <f t="shared" si="4"/>
        <v>1695801</v>
      </c>
      <c r="BB24" s="142">
        <f t="shared" si="4"/>
        <v>557781</v>
      </c>
      <c r="BC24" s="142">
        <f t="shared" si="4"/>
        <v>1810522</v>
      </c>
      <c r="BD24" s="142">
        <f t="shared" si="4"/>
        <v>-17755</v>
      </c>
      <c r="BE24" s="142">
        <f t="shared" si="4"/>
        <v>1977771</v>
      </c>
      <c r="BF24" s="142">
        <f t="shared" si="4"/>
        <v>0</v>
      </c>
      <c r="BG24" s="142">
        <f t="shared" si="4"/>
        <v>1750155</v>
      </c>
      <c r="BH24" s="142">
        <f t="shared" si="4"/>
        <v>564040</v>
      </c>
      <c r="BI24" s="142">
        <f t="shared" si="4"/>
        <v>1002257</v>
      </c>
      <c r="BJ24" s="142">
        <f t="shared" si="4"/>
        <v>681490</v>
      </c>
      <c r="BK24" s="142"/>
      <c r="BL24" s="142">
        <f t="shared" si="4"/>
        <v>76126489</v>
      </c>
    </row>
    <row r="25" spans="1:64" x14ac:dyDescent="0.25">
      <c r="A25" s="141"/>
      <c r="B25" s="142"/>
      <c r="C25" s="140"/>
      <c r="D25" s="142"/>
      <c r="E25" s="142"/>
      <c r="F25" s="142"/>
      <c r="G25" s="142"/>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row>
    <row r="26" spans="1:64" x14ac:dyDescent="0.25">
      <c r="A26" s="141">
        <v>2980</v>
      </c>
      <c r="B26" s="142"/>
      <c r="C26" s="140" t="s">
        <v>477</v>
      </c>
      <c r="D26" s="142"/>
      <c r="E26" s="166">
        <v>14665641</v>
      </c>
      <c r="F26" s="166">
        <v>4301336</v>
      </c>
      <c r="G26" s="166">
        <v>13623816</v>
      </c>
      <c r="H26" s="175">
        <v>0</v>
      </c>
      <c r="I26" s="166">
        <v>1255969</v>
      </c>
      <c r="J26" s="166">
        <v>15138631</v>
      </c>
      <c r="K26" s="166">
        <v>5452996</v>
      </c>
      <c r="L26" s="166">
        <v>15707830</v>
      </c>
      <c r="M26" s="166">
        <v>13360527</v>
      </c>
      <c r="N26" s="166">
        <v>7204458</v>
      </c>
      <c r="O26" s="166">
        <v>7324343</v>
      </c>
      <c r="P26" s="166">
        <v>8578681</v>
      </c>
      <c r="Q26" s="166">
        <v>60688395</v>
      </c>
      <c r="R26" s="166">
        <v>2531537</v>
      </c>
      <c r="S26" s="175">
        <v>0</v>
      </c>
      <c r="T26" s="166">
        <v>9385699</v>
      </c>
      <c r="U26" s="175">
        <v>0</v>
      </c>
      <c r="V26" s="166">
        <v>22558626</v>
      </c>
      <c r="W26" s="166">
        <v>6855719</v>
      </c>
      <c r="X26" s="166">
        <v>2643180</v>
      </c>
      <c r="Y26" s="175">
        <v>0</v>
      </c>
      <c r="Z26" s="166">
        <v>13677288</v>
      </c>
      <c r="AA26" s="166">
        <v>110265</v>
      </c>
      <c r="AB26" s="166">
        <v>16701064</v>
      </c>
      <c r="AC26" s="175">
        <v>0</v>
      </c>
      <c r="AD26" s="175">
        <v>0</v>
      </c>
      <c r="AE26" s="166">
        <v>3080894</v>
      </c>
      <c r="AF26" s="166">
        <v>1793379</v>
      </c>
      <c r="AG26" s="166">
        <v>10567054</v>
      </c>
      <c r="AH26" s="166">
        <v>10790151</v>
      </c>
      <c r="AI26" s="166">
        <v>497034</v>
      </c>
      <c r="AJ26" s="166">
        <v>6122720</v>
      </c>
      <c r="AK26" s="175">
        <v>0</v>
      </c>
      <c r="AL26" s="175">
        <v>0</v>
      </c>
      <c r="AM26" s="166">
        <v>3965579</v>
      </c>
      <c r="AN26" s="166">
        <v>6669655</v>
      </c>
      <c r="AO26" s="175">
        <v>0</v>
      </c>
      <c r="AP26" s="166">
        <v>1861572</v>
      </c>
      <c r="AQ26" s="166">
        <v>8857451</v>
      </c>
      <c r="AR26" s="166">
        <v>12140759</v>
      </c>
      <c r="AS26" s="166">
        <v>4653969</v>
      </c>
      <c r="AT26" s="175">
        <v>0</v>
      </c>
      <c r="AU26" s="166">
        <v>3156245</v>
      </c>
      <c r="AV26" s="166">
        <v>18090319</v>
      </c>
      <c r="AW26" s="166">
        <v>9293789</v>
      </c>
      <c r="AX26" s="166">
        <v>3900232</v>
      </c>
      <c r="AY26" s="175">
        <v>0</v>
      </c>
      <c r="AZ26" s="166">
        <v>7326322</v>
      </c>
      <c r="BA26" s="166">
        <v>5974891</v>
      </c>
      <c r="BB26" s="166">
        <v>3213964</v>
      </c>
      <c r="BC26" s="166">
        <v>10791828</v>
      </c>
      <c r="BD26" s="175">
        <v>0</v>
      </c>
      <c r="BE26" s="166">
        <v>7258431</v>
      </c>
      <c r="BF26" s="175">
        <v>0</v>
      </c>
      <c r="BG26" s="166">
        <v>7177313</v>
      </c>
      <c r="BH26" s="166">
        <v>3583370</v>
      </c>
      <c r="BI26" s="166">
        <v>6860619</v>
      </c>
      <c r="BJ26" s="166">
        <v>6329930</v>
      </c>
      <c r="BK26" s="142"/>
      <c r="BL26" s="142">
        <f>SUM(E26:BK26)</f>
        <v>405723471</v>
      </c>
    </row>
    <row r="27" spans="1:64" x14ac:dyDescent="0.25">
      <c r="A27" s="141">
        <v>2990</v>
      </c>
      <c r="B27" s="142"/>
      <c r="C27" s="140" t="s">
        <v>282</v>
      </c>
      <c r="D27" s="142"/>
      <c r="E27" s="166">
        <v>385671</v>
      </c>
      <c r="F27" s="166">
        <v>0</v>
      </c>
      <c r="G27" s="166">
        <v>-8547</v>
      </c>
      <c r="H27" s="175">
        <v>0</v>
      </c>
      <c r="I27" s="166">
        <v>0</v>
      </c>
      <c r="J27" s="166">
        <v>8994</v>
      </c>
      <c r="K27" s="166">
        <v>548814</v>
      </c>
      <c r="L27" s="166">
        <v>8436</v>
      </c>
      <c r="M27" s="166">
        <v>0</v>
      </c>
      <c r="N27" s="166">
        <v>-1211752</v>
      </c>
      <c r="O27" s="166">
        <v>0</v>
      </c>
      <c r="P27" s="166">
        <v>692139</v>
      </c>
      <c r="Q27" s="166">
        <v>0</v>
      </c>
      <c r="R27" s="166">
        <v>0</v>
      </c>
      <c r="S27" s="175">
        <v>0</v>
      </c>
      <c r="T27" s="166">
        <v>0</v>
      </c>
      <c r="U27" s="175">
        <v>0</v>
      </c>
      <c r="V27" s="166">
        <v>0</v>
      </c>
      <c r="W27" s="166">
        <v>0</v>
      </c>
      <c r="X27" s="166">
        <v>0</v>
      </c>
      <c r="Y27" s="175">
        <v>0</v>
      </c>
      <c r="Z27" s="166">
        <v>0</v>
      </c>
      <c r="AA27" s="166">
        <v>0</v>
      </c>
      <c r="AB27" s="166">
        <v>0</v>
      </c>
      <c r="AC27" s="175">
        <v>0</v>
      </c>
      <c r="AD27" s="175">
        <v>0</v>
      </c>
      <c r="AE27" s="166">
        <v>0</v>
      </c>
      <c r="AF27" s="166">
        <v>0</v>
      </c>
      <c r="AG27" s="166">
        <v>0</v>
      </c>
      <c r="AH27" s="166">
        <v>280000</v>
      </c>
      <c r="AI27" s="166">
        <v>0</v>
      </c>
      <c r="AJ27" s="166">
        <v>116344</v>
      </c>
      <c r="AK27" s="175">
        <v>0</v>
      </c>
      <c r="AL27" s="175">
        <v>0</v>
      </c>
      <c r="AM27" s="166">
        <v>0</v>
      </c>
      <c r="AN27" s="166">
        <v>0</v>
      </c>
      <c r="AO27" s="175">
        <v>0</v>
      </c>
      <c r="AP27" s="166">
        <v>0</v>
      </c>
      <c r="AQ27" s="166">
        <v>32555</v>
      </c>
      <c r="AR27" s="166">
        <v>0</v>
      </c>
      <c r="AS27" s="166">
        <v>0</v>
      </c>
      <c r="AT27" s="175">
        <v>0</v>
      </c>
      <c r="AU27" s="166">
        <v>0</v>
      </c>
      <c r="AV27" s="166">
        <v>43439</v>
      </c>
      <c r="AW27" s="166">
        <v>0</v>
      </c>
      <c r="AX27" s="166">
        <v>0</v>
      </c>
      <c r="AY27" s="175">
        <v>0</v>
      </c>
      <c r="AZ27" s="166">
        <v>109277</v>
      </c>
      <c r="BA27" s="166">
        <v>0</v>
      </c>
      <c r="BB27" s="166">
        <v>0</v>
      </c>
      <c r="BC27" s="166">
        <v>30913</v>
      </c>
      <c r="BD27" s="175">
        <v>422093</v>
      </c>
      <c r="BE27" s="166">
        <v>0</v>
      </c>
      <c r="BF27" s="175">
        <v>0</v>
      </c>
      <c r="BG27" s="166">
        <v>0</v>
      </c>
      <c r="BH27" s="166">
        <v>0</v>
      </c>
      <c r="BI27" s="166">
        <v>0</v>
      </c>
      <c r="BJ27" s="166">
        <v>0</v>
      </c>
      <c r="BK27" s="142"/>
      <c r="BL27" s="142">
        <f>SUM(E27:BK27)</f>
        <v>1458376</v>
      </c>
    </row>
    <row r="28" spans="1:64" ht="13.8" thickBot="1" x14ac:dyDescent="0.3">
      <c r="A28" s="141">
        <v>3000</v>
      </c>
      <c r="B28" s="142"/>
      <c r="C28" s="140" t="s">
        <v>478</v>
      </c>
      <c r="D28" s="142"/>
      <c r="E28" s="158">
        <f>SUM(E24:E27)</f>
        <v>19580306</v>
      </c>
      <c r="F28" s="158">
        <f t="shared" ref="F28:BJ28" si="5">SUM(F24:F27)</f>
        <v>4682844</v>
      </c>
      <c r="G28" s="158">
        <f t="shared" si="5"/>
        <v>16149437</v>
      </c>
      <c r="H28" s="158">
        <f t="shared" si="5"/>
        <v>0</v>
      </c>
      <c r="I28" s="158">
        <f>SUM(I24:I27)</f>
        <v>1484946</v>
      </c>
      <c r="J28" s="158">
        <f t="shared" si="5"/>
        <v>18193530</v>
      </c>
      <c r="K28" s="158">
        <f t="shared" si="5"/>
        <v>6424468</v>
      </c>
      <c r="L28" s="158">
        <f t="shared" si="5"/>
        <v>18918496</v>
      </c>
      <c r="M28" s="158">
        <f t="shared" si="5"/>
        <v>17642010</v>
      </c>
      <c r="N28" s="158">
        <f>SUM(N24:N27)</f>
        <v>4045995</v>
      </c>
      <c r="O28" s="158">
        <f t="shared" si="5"/>
        <v>7877183</v>
      </c>
      <c r="P28" s="158">
        <f t="shared" si="5"/>
        <v>11490113</v>
      </c>
      <c r="Q28" s="158">
        <f t="shared" si="5"/>
        <v>74290486</v>
      </c>
      <c r="R28" s="158">
        <f t="shared" si="5"/>
        <v>2230825</v>
      </c>
      <c r="S28" s="158">
        <f t="shared" si="5"/>
        <v>0</v>
      </c>
      <c r="T28" s="158">
        <f t="shared" si="5"/>
        <v>11949449</v>
      </c>
      <c r="U28" s="158">
        <f t="shared" si="5"/>
        <v>0</v>
      </c>
      <c r="V28" s="158">
        <f>SUM(V24:V27)</f>
        <v>26490221</v>
      </c>
      <c r="W28" s="158">
        <f>SUM(W24:W27)</f>
        <v>8649852</v>
      </c>
      <c r="X28" s="158">
        <f t="shared" si="5"/>
        <v>3287280</v>
      </c>
      <c r="Y28" s="158">
        <f t="shared" si="5"/>
        <v>0</v>
      </c>
      <c r="Z28" s="158">
        <f t="shared" si="5"/>
        <v>15498386</v>
      </c>
      <c r="AA28" s="158">
        <f>SUM(AA24:AA27)+1</f>
        <v>187445</v>
      </c>
      <c r="AB28" s="158">
        <f t="shared" si="5"/>
        <v>19545355</v>
      </c>
      <c r="AC28" s="158">
        <f t="shared" si="5"/>
        <v>0</v>
      </c>
      <c r="AD28" s="158">
        <f t="shared" si="5"/>
        <v>0</v>
      </c>
      <c r="AE28" s="158">
        <f>SUM(AE24:AE27)</f>
        <v>3706158</v>
      </c>
      <c r="AF28" s="158">
        <f t="shared" si="5"/>
        <v>2188451</v>
      </c>
      <c r="AG28" s="158">
        <f t="shared" si="5"/>
        <v>12955667</v>
      </c>
      <c r="AH28" s="158">
        <f t="shared" si="5"/>
        <v>12179732</v>
      </c>
      <c r="AI28" s="158">
        <f t="shared" si="5"/>
        <v>469260</v>
      </c>
      <c r="AJ28" s="158">
        <f t="shared" si="5"/>
        <v>6399149</v>
      </c>
      <c r="AK28" s="158">
        <f t="shared" si="5"/>
        <v>0</v>
      </c>
      <c r="AL28" s="158">
        <f t="shared" si="5"/>
        <v>0</v>
      </c>
      <c r="AM28" s="158">
        <f t="shared" si="5"/>
        <v>4810192</v>
      </c>
      <c r="AN28" s="158">
        <f t="shared" si="5"/>
        <v>9311973</v>
      </c>
      <c r="AO28" s="158">
        <f t="shared" si="5"/>
        <v>0</v>
      </c>
      <c r="AP28" s="158">
        <f t="shared" si="5"/>
        <v>2248368</v>
      </c>
      <c r="AQ28" s="158">
        <f t="shared" si="5"/>
        <v>9777514</v>
      </c>
      <c r="AR28" s="158">
        <f t="shared" si="5"/>
        <v>14648631</v>
      </c>
      <c r="AS28" s="158">
        <f t="shared" si="5"/>
        <v>5251248</v>
      </c>
      <c r="AT28" s="158">
        <f t="shared" si="5"/>
        <v>0</v>
      </c>
      <c r="AU28" s="158">
        <f t="shared" si="5"/>
        <v>3662469</v>
      </c>
      <c r="AV28" s="158">
        <f t="shared" si="5"/>
        <v>22093041</v>
      </c>
      <c r="AW28" s="158">
        <f t="shared" si="5"/>
        <v>9491602</v>
      </c>
      <c r="AX28" s="158">
        <f t="shared" si="5"/>
        <v>4320309</v>
      </c>
      <c r="AY28" s="158">
        <f t="shared" si="5"/>
        <v>0</v>
      </c>
      <c r="AZ28" s="158">
        <f t="shared" si="5"/>
        <v>9510532</v>
      </c>
      <c r="BA28" s="158">
        <f t="shared" si="5"/>
        <v>7670692</v>
      </c>
      <c r="BB28" s="158">
        <f t="shared" si="5"/>
        <v>3771745</v>
      </c>
      <c r="BC28" s="158">
        <f t="shared" si="5"/>
        <v>12633263</v>
      </c>
      <c r="BD28" s="158">
        <f t="shared" si="5"/>
        <v>404338</v>
      </c>
      <c r="BE28" s="158">
        <f t="shared" si="5"/>
        <v>9236202</v>
      </c>
      <c r="BF28" s="158">
        <f t="shared" si="5"/>
        <v>0</v>
      </c>
      <c r="BG28" s="158">
        <f t="shared" si="5"/>
        <v>8927468</v>
      </c>
      <c r="BH28" s="158">
        <f t="shared" si="5"/>
        <v>4147410</v>
      </c>
      <c r="BI28" s="158">
        <f t="shared" si="5"/>
        <v>7862876</v>
      </c>
      <c r="BJ28" s="158">
        <f t="shared" si="5"/>
        <v>7011420</v>
      </c>
      <c r="BK28" s="150"/>
      <c r="BL28" s="152">
        <f>SUM(BL24:BL27)+1</f>
        <v>483308337</v>
      </c>
    </row>
    <row r="29" spans="1:64" ht="13.8" thickTop="1" x14ac:dyDescent="0.25">
      <c r="A29" s="141"/>
      <c r="B29" s="142"/>
      <c r="C29" s="142"/>
      <c r="D29" s="142"/>
      <c r="E29" s="142"/>
      <c r="F29" s="142"/>
      <c r="G29" s="142"/>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c r="BL29" s="142"/>
    </row>
    <row r="30" spans="1:64" x14ac:dyDescent="0.25">
      <c r="A30" s="141"/>
      <c r="B30" s="142"/>
      <c r="C30" s="142"/>
      <c r="D30" s="142"/>
      <c r="E30" s="151" t="str">
        <f>IF(E28=PriorYrExhD!E40,"OK","out of bal")</f>
        <v>OK</v>
      </c>
      <c r="F30" s="151" t="str">
        <f>IF(F28=PriorYrExhD!F40,"OK","out of bal")</f>
        <v>OK</v>
      </c>
      <c r="G30" s="151" t="str">
        <f>IF(G28=PriorYrExhD!G40,"OK","out of bal")</f>
        <v>OK</v>
      </c>
      <c r="H30" s="151" t="str">
        <f>IF(H28=PriorYrExhD!H40,"OK","out of bal")</f>
        <v>OK</v>
      </c>
      <c r="I30" s="151" t="str">
        <f>IF(I28=PriorYrExhD!I40,"OK","out of bal")</f>
        <v>OK</v>
      </c>
      <c r="J30" s="151" t="str">
        <f>IF(J28=PriorYrExhD!J40,"OK","out of bal")</f>
        <v>OK</v>
      </c>
      <c r="K30" s="151" t="str">
        <f>IF(K28=PriorYrExhD!K40,"OK","out of bal")</f>
        <v>OK</v>
      </c>
      <c r="L30" s="151" t="str">
        <f>IF(L28=PriorYrExhD!L40,"OK","out of bal")</f>
        <v>OK</v>
      </c>
      <c r="M30" s="151" t="str">
        <f>IF(M28=PriorYrExhD!M40,"OK","out of bal")</f>
        <v>OK</v>
      </c>
      <c r="N30" s="151" t="str">
        <f>IF(N28=PriorYrExhD!N40,"OK","out of bal")</f>
        <v>OK</v>
      </c>
      <c r="O30" s="151" t="str">
        <f>IF(O28=PriorYrExhD!O40,"OK","out of bal")</f>
        <v>OK</v>
      </c>
      <c r="P30" s="151" t="str">
        <f>IF(P28=PriorYrExhD!P40,"OK","out of bal")</f>
        <v>OK</v>
      </c>
      <c r="Q30" s="151" t="str">
        <f>IF(Q28=PriorYrExhD!Q40,"OK","out of bal")</f>
        <v>OK</v>
      </c>
      <c r="R30" s="151" t="str">
        <f>IF(R28=PriorYrExhD!R40,"OK","out of bal")</f>
        <v>OK</v>
      </c>
      <c r="S30" s="151" t="str">
        <f>IF(S28=PriorYrExhD!S40,"OK","out of bal")</f>
        <v>OK</v>
      </c>
      <c r="T30" s="151" t="str">
        <f>IF(T28=PriorYrExhD!T40,"OK","out of bal")</f>
        <v>OK</v>
      </c>
      <c r="U30" s="151" t="str">
        <f>IF(U28=PriorYrExhD!U40,"OK","out of bal")</f>
        <v>OK</v>
      </c>
      <c r="V30" s="151" t="str">
        <f>IF(V28=PriorYrExhD!V40,"OK","out of bal")</f>
        <v>OK</v>
      </c>
      <c r="W30" s="151" t="str">
        <f>IF(W28=PriorYrExhD!W40,"OK","out of bal")</f>
        <v>OK</v>
      </c>
      <c r="X30" s="151" t="str">
        <f>IF(X28=PriorYrExhD!X40,"OK","out of bal")</f>
        <v>OK</v>
      </c>
      <c r="Y30" s="151" t="str">
        <f>IF(Y28=PriorYrExhD!Y40,"OK","out of bal")</f>
        <v>OK</v>
      </c>
      <c r="Z30" s="151" t="str">
        <f>IF(Z28=PriorYrExhD!Z40,"OK","out of bal")</f>
        <v>OK</v>
      </c>
      <c r="AA30" s="151" t="str">
        <f>IF(AA28=PriorYrExhD!AA40,"OK","out of bal")</f>
        <v>OK</v>
      </c>
      <c r="AB30" s="151" t="str">
        <f>IF(AB28=PriorYrExhD!AB40,"OK","out of bal")</f>
        <v>OK</v>
      </c>
      <c r="AC30" s="151" t="str">
        <f>IF(AC28=PriorYrExhD!AC40,"OK","out of bal")</f>
        <v>OK</v>
      </c>
      <c r="AD30" s="151" t="str">
        <f>IF(AD28=PriorYrExhD!AD40,"OK","out of bal")</f>
        <v>OK</v>
      </c>
      <c r="AE30" s="151" t="str">
        <f>IF(AE28=PriorYrExhD!AE40,"OK","out of bal")</f>
        <v>OK</v>
      </c>
      <c r="AF30" s="151" t="str">
        <f>IF(AF28=PriorYrExhD!AF40,"OK","out of bal")</f>
        <v>OK</v>
      </c>
      <c r="AG30" s="151" t="str">
        <f>IF(AG28=PriorYrExhD!AG40,"OK","out of bal")</f>
        <v>OK</v>
      </c>
      <c r="AH30" s="151" t="str">
        <f>IF(AH28=PriorYrExhD!AH40,"OK","out of bal")</f>
        <v>OK</v>
      </c>
      <c r="AI30" s="151" t="str">
        <f>IF(AI28=PriorYrExhD!AI40,"OK","out of bal")</f>
        <v>OK</v>
      </c>
      <c r="AJ30" s="151" t="str">
        <f>IF(AJ28=PriorYrExhD!AJ40,"OK","out of bal")</f>
        <v>OK</v>
      </c>
      <c r="AK30" s="151" t="str">
        <f>IF(AK28=PriorYrExhD!AK40,"OK","out of bal")</f>
        <v>OK</v>
      </c>
      <c r="AL30" s="151" t="str">
        <f>IF(AL28=PriorYrExhD!AL40,"OK","out of bal")</f>
        <v>OK</v>
      </c>
      <c r="AM30" s="151" t="str">
        <f>IF(AM28=PriorYrExhD!AM40,"OK","out of bal")</f>
        <v>OK</v>
      </c>
      <c r="AN30" s="151" t="str">
        <f>IF(AN28=PriorYrExhD!AN40,"OK","out of bal")</f>
        <v>OK</v>
      </c>
      <c r="AO30" s="151" t="str">
        <f>IF(AO28=PriorYrExhD!AO40,"OK","out of bal")</f>
        <v>OK</v>
      </c>
      <c r="AP30" s="151" t="str">
        <f>IF(AP28=PriorYrExhD!AP40,"OK","out of bal")</f>
        <v>OK</v>
      </c>
      <c r="AQ30" s="151" t="str">
        <f>IF(AQ28=PriorYrExhD!AQ40,"OK","out of bal")</f>
        <v>OK</v>
      </c>
      <c r="AR30" s="151" t="str">
        <f>IF(AR28=PriorYrExhD!AR40,"OK","out of bal")</f>
        <v>OK</v>
      </c>
      <c r="AS30" s="151" t="str">
        <f>IF(AS28=PriorYrExhD!AS40,"OK","out of bal")</f>
        <v>OK</v>
      </c>
      <c r="AT30" s="151" t="str">
        <f>IF(AT28=PriorYrExhD!AT40,"OK","out of bal")</f>
        <v>OK</v>
      </c>
      <c r="AU30" s="151" t="str">
        <f>IF(AU28=PriorYrExhD!AU40,"OK","out of bal")</f>
        <v>OK</v>
      </c>
      <c r="AV30" s="151" t="str">
        <f>IF(AV28=PriorYrExhD!AV40,"OK","out of bal")</f>
        <v>OK</v>
      </c>
      <c r="AW30" s="151" t="str">
        <f>IF(AW28=PriorYrExhD!AW40,"OK","out of bal")</f>
        <v>OK</v>
      </c>
      <c r="AX30" s="151" t="str">
        <f>IF(AX28=PriorYrExhD!AX40,"OK","out of bal")</f>
        <v>OK</v>
      </c>
      <c r="AY30" s="151" t="str">
        <f>IF(AY28=PriorYrExhD!AY40,"OK","out of bal")</f>
        <v>OK</v>
      </c>
      <c r="AZ30" s="151" t="str">
        <f>IF(AZ28=PriorYrExhD!AZ40,"OK","out of bal")</f>
        <v>OK</v>
      </c>
      <c r="BA30" s="151" t="str">
        <f>IF(BA28=PriorYrExhD!BA40,"OK","out of bal")</f>
        <v>OK</v>
      </c>
      <c r="BB30" s="151" t="str">
        <f>IF(BB28=PriorYrExhD!BB40,"OK","out of bal")</f>
        <v>OK</v>
      </c>
      <c r="BC30" s="151" t="str">
        <f>IF(BC28=PriorYrExhD!BC40,"OK","out of bal")</f>
        <v>OK</v>
      </c>
      <c r="BD30" s="151" t="str">
        <f>IF(BD28=PriorYrExhD!BD40,"OK","out of bal")</f>
        <v>OK</v>
      </c>
      <c r="BE30" s="151" t="str">
        <f>IF(BE28=PriorYrExhD!BE40,"OK","out of bal")</f>
        <v>OK</v>
      </c>
      <c r="BF30" s="151" t="str">
        <f>IF(BF28=PriorYrExhD!BF40,"OK","out of bal")</f>
        <v>OK</v>
      </c>
      <c r="BG30" s="151" t="str">
        <f>IF(BG28=PriorYrExhD!BG40,"OK","out of bal")</f>
        <v>OK</v>
      </c>
      <c r="BH30" s="151" t="str">
        <f>IF(BH28=PriorYrExhD!BH40,"OK","out of bal")</f>
        <v>OK</v>
      </c>
      <c r="BI30" s="151" t="str">
        <f>IF(BI28=PriorYrExhD!BI40,"OK","out of bal")</f>
        <v>OK</v>
      </c>
      <c r="BJ30" s="151" t="str">
        <f>IF(BJ28=PriorYrExhD!BJ40,"OK","out of bal")</f>
        <v>OK</v>
      </c>
      <c r="BK30" s="151"/>
      <c r="BL30" s="151" t="str">
        <f>IF(BL28=PriorYrExhD!BL40,"OK","out of bal")</f>
        <v>OK</v>
      </c>
    </row>
    <row r="32" spans="1:64" x14ac:dyDescent="0.25">
      <c r="C32" s="13" t="s">
        <v>481</v>
      </c>
    </row>
    <row r="33" spans="3:3" x14ac:dyDescent="0.25">
      <c r="C33" s="224" t="s">
        <v>568</v>
      </c>
    </row>
    <row r="34" spans="3:3" x14ac:dyDescent="0.25">
      <c r="C34" s="13" t="s">
        <v>459</v>
      </c>
    </row>
    <row r="35" spans="3:3" x14ac:dyDescent="0.25">
      <c r="C35" s="13" t="s">
        <v>483</v>
      </c>
    </row>
    <row r="36" spans="3:3" x14ac:dyDescent="0.25">
      <c r="C36" s="13" t="s">
        <v>482</v>
      </c>
    </row>
    <row r="38" spans="3:3" x14ac:dyDescent="0.25">
      <c r="C38" s="184" t="s">
        <v>548</v>
      </c>
    </row>
  </sheetData>
  <sheetProtection algorithmName="SHA-512" hashValue="mcf2t7OZM+MXERzm8nLPrNZlHGuZW3QunmCa5Lc15iXbeGhTMeBl0waZSr5WmK1sLn6OVDo0QB/L3bLFeShuGg==" saltValue="9yf3WA/PDfv0312nUElaqw==" spinCount="100000" sheet="1" autoFilter="0"/>
  <pageMargins left="0.2" right="0.2" top="0.5" bottom="0.5" header="0.3" footer="0.3"/>
  <pageSetup orientation="landscape" r:id="rId1"/>
  <ignoredErrors>
    <ignoredError sqref="W15"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37"/>
  <sheetViews>
    <sheetView showGridLines="0" tabSelected="1" workbookViewId="0">
      <selection activeCell="F5" sqref="F5"/>
    </sheetView>
  </sheetViews>
  <sheetFormatPr defaultColWidth="9.109375" defaultRowHeight="13.2" x14ac:dyDescent="0.25"/>
  <cols>
    <col min="1" max="1" width="12.6640625" customWidth="1"/>
    <col min="2" max="2" width="2.6640625" customWidth="1"/>
    <col min="3" max="3" width="28.6640625" customWidth="1"/>
    <col min="4" max="4" width="36.5546875" customWidth="1"/>
    <col min="5" max="5" width="12.6640625" customWidth="1"/>
  </cols>
  <sheetData>
    <row r="1" spans="1:5" ht="6" customHeight="1" x14ac:dyDescent="0.25"/>
    <row r="2" spans="1:5" ht="12.75" customHeight="1" x14ac:dyDescent="0.25">
      <c r="A2" s="232" t="s">
        <v>144</v>
      </c>
      <c r="B2" s="232"/>
      <c r="C2" s="232"/>
      <c r="D2" s="232"/>
      <c r="E2" s="232"/>
    </row>
    <row r="3" spans="1:5" ht="12.75" customHeight="1" x14ac:dyDescent="0.25">
      <c r="A3" s="232" t="s">
        <v>91</v>
      </c>
      <c r="B3" s="232"/>
      <c r="C3" s="232"/>
      <c r="D3" s="232"/>
      <c r="E3" s="232"/>
    </row>
    <row r="4" spans="1:5" ht="9" customHeight="1" x14ac:dyDescent="0.25">
      <c r="A4" s="60"/>
      <c r="B4" s="60"/>
      <c r="C4" s="60"/>
      <c r="D4" s="60"/>
      <c r="E4" s="60"/>
    </row>
    <row r="5" spans="1:5" x14ac:dyDescent="0.25">
      <c r="B5" s="25" t="s">
        <v>317</v>
      </c>
    </row>
    <row r="6" spans="1:5" x14ac:dyDescent="0.25">
      <c r="C6" s="26" t="s">
        <v>285</v>
      </c>
      <c r="D6" s="165" t="s">
        <v>318</v>
      </c>
    </row>
    <row r="7" spans="1:5" x14ac:dyDescent="0.25">
      <c r="C7" s="26" t="s">
        <v>284</v>
      </c>
      <c r="D7" t="e">
        <f>VLOOKUP(D6,'Net Assets'!A5:C62,2,FALSE)</f>
        <v>#N/A</v>
      </c>
    </row>
    <row r="8" spans="1:5" ht="6.9" customHeight="1" x14ac:dyDescent="0.25">
      <c r="B8" s="25"/>
    </row>
    <row r="9" spans="1:5" x14ac:dyDescent="0.25">
      <c r="B9" s="25" t="s">
        <v>286</v>
      </c>
    </row>
    <row r="10" spans="1:5" x14ac:dyDescent="0.25">
      <c r="C10" s="26" t="s">
        <v>137</v>
      </c>
      <c r="D10" s="61"/>
    </row>
    <row r="11" spans="1:5" ht="5.0999999999999996" customHeight="1" x14ac:dyDescent="0.25">
      <c r="C11" s="26"/>
      <c r="D11" s="26"/>
    </row>
    <row r="12" spans="1:5" x14ac:dyDescent="0.25">
      <c r="C12" s="26" t="s">
        <v>138</v>
      </c>
      <c r="D12" s="51"/>
    </row>
    <row r="13" spans="1:5" ht="5.0999999999999996" customHeight="1" x14ac:dyDescent="0.25">
      <c r="C13" s="26"/>
      <c r="D13" s="26"/>
    </row>
    <row r="14" spans="1:5" x14ac:dyDescent="0.25">
      <c r="C14" s="26" t="s">
        <v>139</v>
      </c>
      <c r="D14" s="51"/>
    </row>
    <row r="15" spans="1:5" ht="6.9" customHeight="1" x14ac:dyDescent="0.25"/>
    <row r="16" spans="1:5" x14ac:dyDescent="0.25">
      <c r="B16" s="25" t="s">
        <v>287</v>
      </c>
    </row>
    <row r="17" spans="3:4" x14ac:dyDescent="0.25">
      <c r="C17" t="s">
        <v>86</v>
      </c>
      <c r="D17" s="61" t="s">
        <v>288</v>
      </c>
    </row>
    <row r="18" spans="3:4" ht="5.0999999999999996" customHeight="1" x14ac:dyDescent="0.25"/>
    <row r="19" spans="3:4" x14ac:dyDescent="0.25">
      <c r="C19" t="s">
        <v>87</v>
      </c>
      <c r="D19" s="61"/>
    </row>
    <row r="20" spans="3:4" ht="5.0999999999999996" customHeight="1" x14ac:dyDescent="0.25"/>
    <row r="21" spans="3:4" x14ac:dyDescent="0.25">
      <c r="C21" t="s">
        <v>88</v>
      </c>
      <c r="D21" s="51" t="s">
        <v>93</v>
      </c>
    </row>
    <row r="22" spans="3:4" ht="5.0999999999999996" customHeight="1" x14ac:dyDescent="0.25"/>
    <row r="23" spans="3:4" x14ac:dyDescent="0.25">
      <c r="C23" t="s">
        <v>89</v>
      </c>
      <c r="D23" s="51" t="s">
        <v>93</v>
      </c>
    </row>
    <row r="24" spans="3:4" ht="5.0999999999999996" customHeight="1" x14ac:dyDescent="0.25"/>
    <row r="25" spans="3:4" x14ac:dyDescent="0.25">
      <c r="C25" t="s">
        <v>90</v>
      </c>
      <c r="D25" s="51" t="s">
        <v>93</v>
      </c>
    </row>
    <row r="26" spans="3:4" ht="5.0999999999999996" customHeight="1" x14ac:dyDescent="0.25"/>
    <row r="27" spans="3:4" ht="12" customHeight="1" x14ac:dyDescent="0.25">
      <c r="C27" s="231" t="s">
        <v>92</v>
      </c>
      <c r="D27" s="231"/>
    </row>
    <row r="28" spans="3:4" ht="6.9" customHeight="1" x14ac:dyDescent="0.25">
      <c r="C28" s="28"/>
      <c r="D28" s="28"/>
    </row>
    <row r="29" spans="3:4" x14ac:dyDescent="0.25">
      <c r="C29" s="63" t="s">
        <v>140</v>
      </c>
      <c r="D29" s="28"/>
    </row>
    <row r="30" spans="3:4" x14ac:dyDescent="0.25">
      <c r="C30" s="62" t="s">
        <v>488</v>
      </c>
      <c r="D30" s="28"/>
    </row>
    <row r="31" spans="3:4" x14ac:dyDescent="0.25">
      <c r="C31" t="s">
        <v>143</v>
      </c>
    </row>
    <row r="32" spans="3:4" x14ac:dyDescent="0.25">
      <c r="C32" t="s">
        <v>141</v>
      </c>
    </row>
    <row r="33" spans="3:5" ht="13.8" thickBot="1" x14ac:dyDescent="0.3">
      <c r="C33" t="s">
        <v>142</v>
      </c>
    </row>
    <row r="34" spans="3:5" ht="13.8" thickBot="1" x14ac:dyDescent="0.3">
      <c r="C34" s="130" t="s">
        <v>536</v>
      </c>
      <c r="D34" s="131"/>
      <c r="E34" s="132"/>
    </row>
    <row r="35" spans="3:5" x14ac:dyDescent="0.25">
      <c r="C35" s="1" t="s">
        <v>537</v>
      </c>
    </row>
    <row r="36" spans="3:5" x14ac:dyDescent="0.25">
      <c r="C36" s="1" t="s">
        <v>533</v>
      </c>
    </row>
    <row r="37" spans="3:5" x14ac:dyDescent="0.25">
      <c r="C37" s="1"/>
    </row>
  </sheetData>
  <sheetProtection algorithmName="SHA-512" hashValue="b6jPiawYlk7htkJxmBcjoesbMFtafF2ChcCzEj4M30x8MSbHaDGVhLdhB8opgx936wkByepN0K8bOv2x99QU7A==" saltValue="r5E5nfnua3oQSOzWUK1WTg==" spinCount="100000" sheet="1" autoFilter="0"/>
  <mergeCells count="3">
    <mergeCell ref="C27:D27"/>
    <mergeCell ref="A2:E2"/>
    <mergeCell ref="A3:E3"/>
  </mergeCells>
  <phoneticPr fontId="0" type="noConversion"/>
  <dataValidations count="1">
    <dataValidation type="list" allowBlank="1" showInputMessage="1" showErrorMessage="1" sqref="D6" xr:uid="{00000000-0002-0000-0100-000000000000}">
      <formula1>Number</formula1>
    </dataValidation>
  </dataValidations>
  <pageMargins left="0.25" right="0.25" top="1" bottom="1" header="0.5" footer="0.2"/>
  <pageSetup orientation="portrait" r:id="rId1"/>
  <headerFooter alignWithMargins="0">
    <oddFooter>&amp;L&amp;F &amp;A&amp;C&amp;P of &amp;N&amp;R&amp;D</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O74"/>
  <sheetViews>
    <sheetView workbookViewId="0">
      <selection activeCell="T15" sqref="T15"/>
    </sheetView>
  </sheetViews>
  <sheetFormatPr defaultRowHeight="13.2" x14ac:dyDescent="0.25"/>
  <cols>
    <col min="1" max="1" width="6.21875" customWidth="1"/>
    <col min="2" max="2" width="40.88671875" customWidth="1"/>
    <col min="3" max="3" width="1.33203125" customWidth="1"/>
    <col min="4" max="4" width="13.6640625" customWidth="1"/>
    <col min="5" max="5" width="1.33203125" customWidth="1"/>
    <col min="6" max="6" width="13.6640625" customWidth="1"/>
    <col min="7" max="7" width="1.33203125" customWidth="1"/>
    <col min="8" max="8" width="12.6640625" customWidth="1"/>
    <col min="9" max="9" width="1.33203125" customWidth="1"/>
    <col min="10" max="10" width="12.6640625" customWidth="1"/>
    <col min="11" max="11" width="1.33203125" customWidth="1"/>
    <col min="12" max="12" width="12.6640625" customWidth="1"/>
    <col min="13" max="13" width="1.33203125" customWidth="1"/>
    <col min="14" max="14" width="13.6640625" customWidth="1"/>
  </cols>
  <sheetData>
    <row r="1" spans="1:14" ht="12.75" customHeight="1" x14ac:dyDescent="0.25">
      <c r="A1" s="1" t="e">
        <f>CONCATENATE(Info!D7," Foundations")</f>
        <v>#N/A</v>
      </c>
      <c r="N1" s="33" t="s">
        <v>53</v>
      </c>
    </row>
    <row r="2" spans="1:14" ht="12.75" customHeight="1" x14ac:dyDescent="0.25">
      <c r="A2" s="1" t="s">
        <v>512</v>
      </c>
    </row>
    <row r="3" spans="1:14" ht="12.75" customHeight="1" x14ac:dyDescent="0.25">
      <c r="A3" s="230" t="s">
        <v>555</v>
      </c>
    </row>
    <row r="4" spans="1:14" ht="6" customHeight="1" x14ac:dyDescent="0.25">
      <c r="B4" s="13"/>
    </row>
    <row r="5" spans="1:14" ht="11.85" customHeight="1" x14ac:dyDescent="0.25">
      <c r="B5" s="13"/>
      <c r="D5" s="233" t="str">
        <f>Info!D17</f>
        <v>Name of Foundation</v>
      </c>
      <c r="F5" s="233">
        <f>Info!D19</f>
        <v>0</v>
      </c>
      <c r="H5" s="233" t="str">
        <f>Info!D21</f>
        <v xml:space="preserve"> </v>
      </c>
      <c r="J5" s="233" t="str">
        <f>Info!D23</f>
        <v xml:space="preserve"> </v>
      </c>
      <c r="L5" s="233" t="str">
        <f>Info!D25</f>
        <v xml:space="preserve"> </v>
      </c>
    </row>
    <row r="6" spans="1:14" ht="11.85" customHeight="1" x14ac:dyDescent="0.25">
      <c r="D6" s="233"/>
      <c r="E6" s="34"/>
      <c r="F6" s="233"/>
      <c r="G6" s="35"/>
      <c r="H6" s="233"/>
      <c r="I6" s="35"/>
      <c r="J6" s="233"/>
      <c r="K6" s="35"/>
      <c r="L6" s="233"/>
      <c r="M6" s="35"/>
      <c r="N6" s="35"/>
    </row>
    <row r="7" spans="1:14" ht="11.85" customHeight="1" x14ac:dyDescent="0.25">
      <c r="D7" s="234"/>
      <c r="E7" s="34"/>
      <c r="F7" s="234"/>
      <c r="G7" s="35"/>
      <c r="H7" s="234"/>
      <c r="I7" s="35"/>
      <c r="J7" s="234"/>
      <c r="K7" s="35"/>
      <c r="L7" s="234"/>
      <c r="M7" s="35"/>
      <c r="N7" s="44" t="s">
        <v>7</v>
      </c>
    </row>
    <row r="8" spans="1:14" ht="12" customHeight="1" x14ac:dyDescent="0.25">
      <c r="A8" s="64"/>
      <c r="B8" s="65" t="s">
        <v>3</v>
      </c>
      <c r="D8" s="64"/>
      <c r="E8" s="64"/>
      <c r="F8" s="64"/>
      <c r="G8" s="64"/>
      <c r="H8" s="64"/>
      <c r="I8" s="64"/>
      <c r="J8" s="64"/>
      <c r="K8" s="64"/>
      <c r="L8" s="64"/>
      <c r="M8" s="64"/>
      <c r="N8" s="64"/>
    </row>
    <row r="9" spans="1:14" ht="11.85" customHeight="1" x14ac:dyDescent="0.25">
      <c r="A9" s="66">
        <v>100</v>
      </c>
      <c r="B9" s="64" t="s">
        <v>0</v>
      </c>
      <c r="D9" s="85">
        <v>0</v>
      </c>
      <c r="E9" s="64"/>
      <c r="F9" s="85">
        <v>0</v>
      </c>
      <c r="G9" s="86"/>
      <c r="H9" s="85">
        <v>0</v>
      </c>
      <c r="I9" s="86"/>
      <c r="J9" s="85">
        <v>0</v>
      </c>
      <c r="K9" s="86"/>
      <c r="L9" s="85">
        <v>0</v>
      </c>
      <c r="M9" s="86"/>
      <c r="N9" s="86">
        <f>D9+F9+H9+J9+L9</f>
        <v>0</v>
      </c>
    </row>
    <row r="10" spans="1:14" ht="11.85" customHeight="1" x14ac:dyDescent="0.25">
      <c r="A10" s="66" t="s">
        <v>69</v>
      </c>
      <c r="B10" s="64" t="s">
        <v>1</v>
      </c>
      <c r="D10" s="87">
        <v>0</v>
      </c>
      <c r="E10" s="64"/>
      <c r="F10" s="87">
        <v>0</v>
      </c>
      <c r="G10" s="88"/>
      <c r="H10" s="87">
        <v>0</v>
      </c>
      <c r="I10" s="88"/>
      <c r="J10" s="87">
        <v>0</v>
      </c>
      <c r="K10" s="88"/>
      <c r="L10" s="87">
        <v>0</v>
      </c>
      <c r="M10" s="88"/>
      <c r="N10" s="88">
        <f>D10+F10+H10+J10+L10</f>
        <v>0</v>
      </c>
    </row>
    <row r="11" spans="1:14" ht="11.85" customHeight="1" x14ac:dyDescent="0.25">
      <c r="A11" s="66">
        <v>105</v>
      </c>
      <c r="B11" s="64" t="s">
        <v>61</v>
      </c>
      <c r="D11" s="87">
        <v>0</v>
      </c>
      <c r="E11" s="64"/>
      <c r="F11" s="87">
        <v>0</v>
      </c>
      <c r="G11" s="88"/>
      <c r="H11" s="87">
        <v>0</v>
      </c>
      <c r="I11" s="88"/>
      <c r="J11" s="87">
        <v>0</v>
      </c>
      <c r="K11" s="88"/>
      <c r="L11" s="87">
        <v>0</v>
      </c>
      <c r="M11" s="88"/>
      <c r="N11" s="88">
        <f>D11+F11+H11+J11+L11</f>
        <v>0</v>
      </c>
    </row>
    <row r="12" spans="1:14" ht="11.85" customHeight="1" x14ac:dyDescent="0.25">
      <c r="A12" s="66">
        <v>105</v>
      </c>
      <c r="B12" s="64" t="s">
        <v>4</v>
      </c>
      <c r="D12" s="87">
        <v>0</v>
      </c>
      <c r="E12" s="64"/>
      <c r="F12" s="87">
        <v>0</v>
      </c>
      <c r="G12" s="88"/>
      <c r="H12" s="87">
        <v>0</v>
      </c>
      <c r="I12" s="88"/>
      <c r="J12" s="87">
        <v>0</v>
      </c>
      <c r="K12" s="88"/>
      <c r="L12" s="87">
        <v>0</v>
      </c>
      <c r="M12" s="88"/>
      <c r="N12" s="88">
        <f>D12+F12+H12+J12+L12</f>
        <v>0</v>
      </c>
    </row>
    <row r="13" spans="1:14" ht="11.85" customHeight="1" x14ac:dyDescent="0.25">
      <c r="A13" s="66">
        <v>105</v>
      </c>
      <c r="B13" s="64" t="s">
        <v>64</v>
      </c>
      <c r="D13" s="87">
        <v>0</v>
      </c>
      <c r="E13" s="64"/>
      <c r="F13" s="87">
        <v>0</v>
      </c>
      <c r="G13" s="88"/>
      <c r="H13" s="87">
        <v>0</v>
      </c>
      <c r="I13" s="88"/>
      <c r="J13" s="87">
        <v>0</v>
      </c>
      <c r="K13" s="88"/>
      <c r="L13" s="87">
        <v>0</v>
      </c>
      <c r="M13" s="88"/>
      <c r="N13" s="88">
        <f t="shared" ref="N13:N26" si="0">D13+F13+H13+J13+L13</f>
        <v>0</v>
      </c>
    </row>
    <row r="14" spans="1:14" ht="11.85" customHeight="1" x14ac:dyDescent="0.25">
      <c r="A14" s="66">
        <v>105</v>
      </c>
      <c r="B14" s="64" t="s">
        <v>65</v>
      </c>
      <c r="D14" s="87">
        <v>0</v>
      </c>
      <c r="E14" s="64"/>
      <c r="F14" s="87">
        <v>0</v>
      </c>
      <c r="G14" s="88"/>
      <c r="H14" s="87">
        <v>0</v>
      </c>
      <c r="I14" s="88"/>
      <c r="J14" s="87">
        <v>0</v>
      </c>
      <c r="K14" s="88"/>
      <c r="L14" s="87">
        <v>0</v>
      </c>
      <c r="M14" s="88"/>
      <c r="N14" s="88">
        <f t="shared" si="0"/>
        <v>0</v>
      </c>
    </row>
    <row r="15" spans="1:14" ht="11.85" customHeight="1" x14ac:dyDescent="0.25">
      <c r="A15" s="66">
        <v>105</v>
      </c>
      <c r="B15" s="64" t="s">
        <v>48</v>
      </c>
      <c r="D15" s="87">
        <v>0</v>
      </c>
      <c r="E15" s="64"/>
      <c r="F15" s="87">
        <v>0</v>
      </c>
      <c r="G15" s="88"/>
      <c r="H15" s="87">
        <v>0</v>
      </c>
      <c r="I15" s="88"/>
      <c r="J15" s="87">
        <v>0</v>
      </c>
      <c r="K15" s="88"/>
      <c r="L15" s="87">
        <v>0</v>
      </c>
      <c r="M15" s="88"/>
      <c r="N15" s="88">
        <f t="shared" si="0"/>
        <v>0</v>
      </c>
    </row>
    <row r="16" spans="1:14" ht="11.85" customHeight="1" x14ac:dyDescent="0.25">
      <c r="A16" s="66">
        <v>105</v>
      </c>
      <c r="B16" s="64" t="s">
        <v>2</v>
      </c>
      <c r="D16" s="87">
        <v>0</v>
      </c>
      <c r="E16" s="64"/>
      <c r="F16" s="87">
        <v>0</v>
      </c>
      <c r="G16" s="88"/>
      <c r="H16" s="87">
        <v>0</v>
      </c>
      <c r="I16" s="88"/>
      <c r="J16" s="87">
        <v>0</v>
      </c>
      <c r="K16" s="88"/>
      <c r="L16" s="87">
        <v>0</v>
      </c>
      <c r="M16" s="88"/>
      <c r="N16" s="88">
        <f t="shared" si="0"/>
        <v>0</v>
      </c>
    </row>
    <row r="17" spans="1:14" ht="11.85" customHeight="1" x14ac:dyDescent="0.25">
      <c r="A17" s="66">
        <v>110</v>
      </c>
      <c r="B17" s="64" t="s">
        <v>26</v>
      </c>
      <c r="D17" s="87">
        <v>0</v>
      </c>
      <c r="E17" s="64"/>
      <c r="F17" s="87">
        <v>0</v>
      </c>
      <c r="G17" s="88"/>
      <c r="H17" s="87">
        <v>0</v>
      </c>
      <c r="I17" s="88"/>
      <c r="J17" s="87">
        <v>0</v>
      </c>
      <c r="K17" s="88"/>
      <c r="L17" s="87">
        <v>0</v>
      </c>
      <c r="M17" s="88"/>
      <c r="N17" s="88">
        <f t="shared" si="0"/>
        <v>0</v>
      </c>
    </row>
    <row r="18" spans="1:14" ht="11.85" customHeight="1" x14ac:dyDescent="0.25">
      <c r="A18" s="66">
        <v>110</v>
      </c>
      <c r="B18" s="64" t="s">
        <v>118</v>
      </c>
      <c r="D18" s="87">
        <v>0</v>
      </c>
      <c r="E18" s="64"/>
      <c r="F18" s="87">
        <v>0</v>
      </c>
      <c r="G18" s="88"/>
      <c r="H18" s="87">
        <v>0</v>
      </c>
      <c r="I18" s="88"/>
      <c r="J18" s="87">
        <v>0</v>
      </c>
      <c r="K18" s="88"/>
      <c r="L18" s="87">
        <v>0</v>
      </c>
      <c r="M18" s="88"/>
      <c r="N18" s="88">
        <f t="shared" si="0"/>
        <v>0</v>
      </c>
    </row>
    <row r="19" spans="1:14" ht="11.85" customHeight="1" x14ac:dyDescent="0.25">
      <c r="A19" s="66">
        <v>115</v>
      </c>
      <c r="B19" s="64" t="s">
        <v>27</v>
      </c>
      <c r="D19" s="87">
        <v>0</v>
      </c>
      <c r="E19" s="64"/>
      <c r="F19" s="87">
        <v>0</v>
      </c>
      <c r="G19" s="88"/>
      <c r="H19" s="87">
        <v>0</v>
      </c>
      <c r="I19" s="88"/>
      <c r="J19" s="87">
        <v>0</v>
      </c>
      <c r="K19" s="88"/>
      <c r="L19" s="87">
        <v>0</v>
      </c>
      <c r="M19" s="88"/>
      <c r="N19" s="88">
        <f t="shared" si="0"/>
        <v>0</v>
      </c>
    </row>
    <row r="20" spans="1:14" ht="11.85" customHeight="1" x14ac:dyDescent="0.25">
      <c r="A20" s="66">
        <v>120</v>
      </c>
      <c r="B20" s="64" t="s">
        <v>5</v>
      </c>
      <c r="D20" s="87">
        <v>0</v>
      </c>
      <c r="E20" s="64"/>
      <c r="F20" s="87">
        <v>0</v>
      </c>
      <c r="G20" s="88"/>
      <c r="H20" s="87">
        <v>0</v>
      </c>
      <c r="I20" s="88"/>
      <c r="J20" s="87">
        <v>0</v>
      </c>
      <c r="K20" s="88"/>
      <c r="L20" s="87">
        <v>0</v>
      </c>
      <c r="M20" s="88"/>
      <c r="N20" s="88">
        <f t="shared" si="0"/>
        <v>0</v>
      </c>
    </row>
    <row r="21" spans="1:14" ht="11.85" customHeight="1" x14ac:dyDescent="0.25">
      <c r="A21" s="66">
        <v>125</v>
      </c>
      <c r="B21" s="64" t="s">
        <v>119</v>
      </c>
      <c r="D21" s="87">
        <v>0</v>
      </c>
      <c r="E21" s="64"/>
      <c r="F21" s="87">
        <v>0</v>
      </c>
      <c r="G21" s="88"/>
      <c r="H21" s="87">
        <v>0</v>
      </c>
      <c r="I21" s="88"/>
      <c r="J21" s="87">
        <v>0</v>
      </c>
      <c r="K21" s="88"/>
      <c r="L21" s="87">
        <v>0</v>
      </c>
      <c r="M21" s="88"/>
      <c r="N21" s="88">
        <f t="shared" si="0"/>
        <v>0</v>
      </c>
    </row>
    <row r="22" spans="1:14" ht="11.85" customHeight="1" x14ac:dyDescent="0.25">
      <c r="A22" s="66">
        <v>135</v>
      </c>
      <c r="B22" s="64" t="s">
        <v>549</v>
      </c>
      <c r="D22" s="87">
        <v>0</v>
      </c>
      <c r="E22" s="64">
        <v>20</v>
      </c>
      <c r="F22" s="87">
        <v>0</v>
      </c>
      <c r="G22" s="88"/>
      <c r="H22" s="87">
        <v>0</v>
      </c>
      <c r="I22" s="88">
        <v>0</v>
      </c>
      <c r="J22" s="87">
        <v>0</v>
      </c>
      <c r="K22" s="88"/>
      <c r="L22" s="87">
        <v>0</v>
      </c>
      <c r="M22" s="88"/>
      <c r="N22" s="88">
        <f t="shared" si="0"/>
        <v>0</v>
      </c>
    </row>
    <row r="23" spans="1:14" ht="11.85" customHeight="1" x14ac:dyDescent="0.25">
      <c r="A23" s="66">
        <v>120</v>
      </c>
      <c r="B23" s="64" t="s">
        <v>47</v>
      </c>
      <c r="D23" s="87">
        <v>0</v>
      </c>
      <c r="E23" s="64"/>
      <c r="F23" s="87">
        <v>0</v>
      </c>
      <c r="G23" s="88"/>
      <c r="H23" s="87">
        <v>0</v>
      </c>
      <c r="I23" s="88"/>
      <c r="J23" s="87">
        <v>0</v>
      </c>
      <c r="K23" s="88"/>
      <c r="L23" s="87">
        <v>0</v>
      </c>
      <c r="M23" s="88"/>
      <c r="N23" s="88">
        <f t="shared" si="0"/>
        <v>0</v>
      </c>
    </row>
    <row r="24" spans="1:14" ht="11.85" customHeight="1" x14ac:dyDescent="0.25">
      <c r="A24" s="66">
        <v>105</v>
      </c>
      <c r="B24" s="64" t="s">
        <v>8</v>
      </c>
      <c r="D24" s="87">
        <v>0</v>
      </c>
      <c r="E24" s="64"/>
      <c r="F24" s="87">
        <v>0</v>
      </c>
      <c r="G24" s="88"/>
      <c r="H24" s="87">
        <v>0</v>
      </c>
      <c r="I24" s="88"/>
      <c r="J24" s="87">
        <v>0</v>
      </c>
      <c r="K24" s="88"/>
      <c r="L24" s="87">
        <v>0</v>
      </c>
      <c r="M24" s="88"/>
      <c r="N24" s="88">
        <f t="shared" si="0"/>
        <v>0</v>
      </c>
    </row>
    <row r="25" spans="1:14" ht="11.85" customHeight="1" x14ac:dyDescent="0.25">
      <c r="A25" s="67" t="s">
        <v>69</v>
      </c>
      <c r="B25" s="64" t="s">
        <v>66</v>
      </c>
      <c r="D25" s="89">
        <v>0</v>
      </c>
      <c r="E25" s="64"/>
      <c r="F25" s="89">
        <v>0</v>
      </c>
      <c r="G25" s="88"/>
      <c r="H25" s="89">
        <v>0</v>
      </c>
      <c r="I25" s="88"/>
      <c r="J25" s="89">
        <v>0</v>
      </c>
      <c r="K25" s="88"/>
      <c r="L25" s="89">
        <v>0</v>
      </c>
      <c r="M25" s="88"/>
      <c r="N25" s="90">
        <f t="shared" si="0"/>
        <v>0</v>
      </c>
    </row>
    <row r="26" spans="1:14" ht="12.9" customHeight="1" x14ac:dyDescent="0.25">
      <c r="A26" s="64"/>
      <c r="B26" s="68" t="s">
        <v>6</v>
      </c>
      <c r="D26" s="91">
        <f>SUM(D9:D25)</f>
        <v>0</v>
      </c>
      <c r="E26" s="64"/>
      <c r="F26" s="91">
        <f>SUM(F9:F25)</f>
        <v>0</v>
      </c>
      <c r="G26" s="88"/>
      <c r="H26" s="91">
        <f>SUM(H9:H25)</f>
        <v>0</v>
      </c>
      <c r="I26" s="88"/>
      <c r="J26" s="91">
        <f>SUM(J9:J25)</f>
        <v>0</v>
      </c>
      <c r="K26" s="88"/>
      <c r="L26" s="91">
        <f>SUM(L9:L25)</f>
        <v>0</v>
      </c>
      <c r="M26" s="88"/>
      <c r="N26" s="91">
        <f t="shared" si="0"/>
        <v>0</v>
      </c>
    </row>
    <row r="27" spans="1:14" ht="3.9" customHeight="1" x14ac:dyDescent="0.25">
      <c r="A27" s="64"/>
      <c r="B27" s="68"/>
      <c r="D27" s="88"/>
      <c r="E27" s="64"/>
      <c r="F27" s="88"/>
      <c r="G27" s="88"/>
      <c r="H27" s="88"/>
      <c r="I27" s="88"/>
      <c r="J27" s="88"/>
      <c r="K27" s="88"/>
      <c r="L27" s="88"/>
      <c r="M27" s="88"/>
      <c r="N27" s="88"/>
    </row>
    <row r="28" spans="1:14" x14ac:dyDescent="0.25">
      <c r="A28" s="64"/>
      <c r="B28" s="65" t="s">
        <v>148</v>
      </c>
      <c r="D28" s="64"/>
      <c r="E28" s="64"/>
      <c r="F28" s="64"/>
      <c r="G28" s="64"/>
      <c r="H28" s="64"/>
      <c r="I28" s="64"/>
      <c r="J28" s="64"/>
      <c r="K28" s="64"/>
      <c r="L28" s="64"/>
      <c r="M28" s="64"/>
      <c r="N28" s="64"/>
    </row>
    <row r="29" spans="1:14" ht="11.85" customHeight="1" x14ac:dyDescent="0.25">
      <c r="A29" s="66">
        <v>200</v>
      </c>
      <c r="B29" s="64" t="s">
        <v>9</v>
      </c>
      <c r="D29" s="87">
        <v>0</v>
      </c>
      <c r="E29" s="64"/>
      <c r="F29" s="87">
        <v>0</v>
      </c>
      <c r="G29" s="88"/>
      <c r="H29" s="87">
        <v>0</v>
      </c>
      <c r="I29" s="88"/>
      <c r="J29" s="87">
        <v>0</v>
      </c>
      <c r="K29" s="88"/>
      <c r="L29" s="87">
        <v>0</v>
      </c>
      <c r="M29" s="88"/>
      <c r="N29" s="88">
        <f t="shared" ref="N29:N42" si="1">D29+F29+H29+J29+L29</f>
        <v>0</v>
      </c>
    </row>
    <row r="30" spans="1:14" ht="11.85" customHeight="1" x14ac:dyDescent="0.25">
      <c r="A30" s="66">
        <v>202</v>
      </c>
      <c r="B30" s="64" t="s">
        <v>149</v>
      </c>
      <c r="D30" s="87">
        <v>0</v>
      </c>
      <c r="E30" s="64"/>
      <c r="F30" s="87">
        <v>0</v>
      </c>
      <c r="G30" s="88"/>
      <c r="H30" s="87">
        <v>0</v>
      </c>
      <c r="I30" s="88"/>
      <c r="J30" s="87">
        <v>0</v>
      </c>
      <c r="K30" s="88"/>
      <c r="L30" s="87">
        <v>0</v>
      </c>
      <c r="M30" s="88"/>
      <c r="N30" s="88">
        <f t="shared" si="1"/>
        <v>0</v>
      </c>
    </row>
    <row r="31" spans="1:14" ht="11.85" customHeight="1" x14ac:dyDescent="0.25">
      <c r="A31" s="66">
        <v>203</v>
      </c>
      <c r="B31" s="64" t="s">
        <v>150</v>
      </c>
      <c r="D31" s="87">
        <v>0</v>
      </c>
      <c r="E31" s="64"/>
      <c r="F31" s="87">
        <v>0</v>
      </c>
      <c r="G31" s="88"/>
      <c r="H31" s="87">
        <v>0</v>
      </c>
      <c r="I31" s="88"/>
      <c r="J31" s="87">
        <v>0</v>
      </c>
      <c r="K31" s="88"/>
      <c r="L31" s="87">
        <v>0</v>
      </c>
      <c r="M31" s="88"/>
      <c r="N31" s="88">
        <f t="shared" si="1"/>
        <v>0</v>
      </c>
    </row>
    <row r="32" spans="1:14" ht="11.85" customHeight="1" x14ac:dyDescent="0.25">
      <c r="A32" s="66">
        <v>205</v>
      </c>
      <c r="B32" s="64" t="s">
        <v>293</v>
      </c>
      <c r="D32" s="87">
        <v>0</v>
      </c>
      <c r="E32" s="64"/>
      <c r="F32" s="87">
        <v>0</v>
      </c>
      <c r="G32" s="88"/>
      <c r="H32" s="87">
        <v>0</v>
      </c>
      <c r="I32" s="88"/>
      <c r="J32" s="87">
        <v>0</v>
      </c>
      <c r="K32" s="88"/>
      <c r="L32" s="87">
        <v>0</v>
      </c>
      <c r="M32" s="88"/>
      <c r="N32" s="88">
        <f>D32+F32+H32+J32+L32</f>
        <v>0</v>
      </c>
    </row>
    <row r="33" spans="1:15" ht="11.85" customHeight="1" x14ac:dyDescent="0.25">
      <c r="A33" s="66">
        <v>210</v>
      </c>
      <c r="B33" s="64" t="s">
        <v>10</v>
      </c>
      <c r="D33" s="87">
        <v>0</v>
      </c>
      <c r="E33" s="64"/>
      <c r="F33" s="87">
        <v>0</v>
      </c>
      <c r="G33" s="88"/>
      <c r="H33" s="87">
        <v>0</v>
      </c>
      <c r="I33" s="88"/>
      <c r="J33" s="87">
        <v>0</v>
      </c>
      <c r="K33" s="88"/>
      <c r="L33" s="87">
        <v>0</v>
      </c>
      <c r="M33" s="88"/>
      <c r="N33" s="88">
        <f t="shared" si="1"/>
        <v>0</v>
      </c>
    </row>
    <row r="34" spans="1:15" ht="11.85" customHeight="1" x14ac:dyDescent="0.25">
      <c r="A34" s="66">
        <v>215</v>
      </c>
      <c r="B34" s="64" t="s">
        <v>11</v>
      </c>
      <c r="D34" s="87">
        <v>0</v>
      </c>
      <c r="E34" s="64"/>
      <c r="F34" s="87">
        <v>0</v>
      </c>
      <c r="G34" s="88"/>
      <c r="H34" s="87">
        <v>0</v>
      </c>
      <c r="I34" s="88"/>
      <c r="J34" s="87">
        <v>0</v>
      </c>
      <c r="K34" s="88"/>
      <c r="L34" s="87">
        <v>0</v>
      </c>
      <c r="M34" s="88"/>
      <c r="N34" s="88">
        <f t="shared" si="1"/>
        <v>0</v>
      </c>
    </row>
    <row r="35" spans="1:15" ht="11.85" customHeight="1" x14ac:dyDescent="0.25">
      <c r="A35" s="66">
        <v>220</v>
      </c>
      <c r="B35" s="64" t="s">
        <v>62</v>
      </c>
      <c r="D35" s="87">
        <v>0</v>
      </c>
      <c r="E35" s="64"/>
      <c r="F35" s="87">
        <v>0</v>
      </c>
      <c r="G35" s="88"/>
      <c r="H35" s="87">
        <v>0</v>
      </c>
      <c r="I35" s="88"/>
      <c r="J35" s="87">
        <v>0</v>
      </c>
      <c r="K35" s="88"/>
      <c r="L35" s="87">
        <v>0</v>
      </c>
      <c r="M35" s="88"/>
      <c r="N35" s="88">
        <f t="shared" si="1"/>
        <v>0</v>
      </c>
    </row>
    <row r="36" spans="1:15" ht="11.85" customHeight="1" x14ac:dyDescent="0.25">
      <c r="A36" s="66">
        <v>200</v>
      </c>
      <c r="B36" s="64" t="s">
        <v>50</v>
      </c>
      <c r="D36" s="87">
        <v>0</v>
      </c>
      <c r="E36" s="64"/>
      <c r="F36" s="87">
        <v>0</v>
      </c>
      <c r="G36" s="88"/>
      <c r="H36" s="87">
        <v>0</v>
      </c>
      <c r="I36" s="88"/>
      <c r="J36" s="87">
        <v>0</v>
      </c>
      <c r="K36" s="88"/>
      <c r="L36" s="87">
        <v>0</v>
      </c>
      <c r="M36" s="88"/>
      <c r="N36" s="88">
        <f t="shared" si="1"/>
        <v>0</v>
      </c>
    </row>
    <row r="37" spans="1:15" ht="11.85" customHeight="1" x14ac:dyDescent="0.25">
      <c r="A37" s="67" t="s">
        <v>69</v>
      </c>
      <c r="B37" s="64" t="s">
        <v>12</v>
      </c>
      <c r="D37" s="87">
        <v>0</v>
      </c>
      <c r="E37" s="64"/>
      <c r="F37" s="87">
        <v>0</v>
      </c>
      <c r="G37" s="88"/>
      <c r="H37" s="87">
        <v>0</v>
      </c>
      <c r="I37" s="88"/>
      <c r="J37" s="87">
        <v>0</v>
      </c>
      <c r="K37" s="88"/>
      <c r="L37" s="87">
        <v>0</v>
      </c>
      <c r="M37" s="88"/>
      <c r="N37" s="88">
        <f t="shared" si="1"/>
        <v>0</v>
      </c>
    </row>
    <row r="38" spans="1:15" ht="11.85" customHeight="1" x14ac:dyDescent="0.25">
      <c r="A38" s="67" t="s">
        <v>69</v>
      </c>
      <c r="B38" s="64" t="s">
        <v>63</v>
      </c>
      <c r="D38" s="87">
        <v>0</v>
      </c>
      <c r="E38" s="64"/>
      <c r="F38" s="87">
        <v>0</v>
      </c>
      <c r="G38" s="88"/>
      <c r="H38" s="87">
        <v>0</v>
      </c>
      <c r="I38" s="88"/>
      <c r="J38" s="87">
        <v>0</v>
      </c>
      <c r="K38" s="88"/>
      <c r="L38" s="87">
        <v>0</v>
      </c>
      <c r="M38" s="88"/>
      <c r="N38" s="88">
        <f t="shared" si="1"/>
        <v>0</v>
      </c>
    </row>
    <row r="39" spans="1:15" ht="11.85" customHeight="1" x14ac:dyDescent="0.25">
      <c r="A39" s="67" t="s">
        <v>69</v>
      </c>
      <c r="B39" s="34" t="s">
        <v>550</v>
      </c>
      <c r="D39" s="87">
        <v>0</v>
      </c>
      <c r="E39" s="64"/>
      <c r="F39" s="87">
        <v>0</v>
      </c>
      <c r="G39" s="88"/>
      <c r="H39" s="87">
        <v>0</v>
      </c>
      <c r="I39" s="88"/>
      <c r="J39" s="87">
        <v>0</v>
      </c>
      <c r="K39" s="88"/>
      <c r="L39" s="87">
        <v>0</v>
      </c>
      <c r="M39" s="88"/>
      <c r="N39" s="88">
        <f t="shared" si="1"/>
        <v>0</v>
      </c>
    </row>
    <row r="40" spans="1:15" ht="11.85" customHeight="1" x14ac:dyDescent="0.25">
      <c r="A40" s="67" t="s">
        <v>69</v>
      </c>
      <c r="B40" s="64" t="s">
        <v>13</v>
      </c>
      <c r="D40" s="87">
        <v>0</v>
      </c>
      <c r="E40" s="64"/>
      <c r="F40" s="87">
        <v>0</v>
      </c>
      <c r="G40" s="88"/>
      <c r="H40" s="87">
        <v>0</v>
      </c>
      <c r="I40" s="88"/>
      <c r="J40" s="87">
        <v>0</v>
      </c>
      <c r="K40" s="88"/>
      <c r="L40" s="87">
        <v>0</v>
      </c>
      <c r="M40" s="88"/>
      <c r="N40" s="88">
        <f t="shared" si="1"/>
        <v>0</v>
      </c>
    </row>
    <row r="41" spans="1:15" ht="11.85" customHeight="1" x14ac:dyDescent="0.25">
      <c r="A41" s="67" t="s">
        <v>69</v>
      </c>
      <c r="B41" s="64" t="s">
        <v>49</v>
      </c>
      <c r="D41" s="89">
        <v>0</v>
      </c>
      <c r="E41" s="64"/>
      <c r="F41" s="89">
        <v>0</v>
      </c>
      <c r="G41" s="88"/>
      <c r="H41" s="89">
        <v>0</v>
      </c>
      <c r="I41" s="88"/>
      <c r="J41" s="89">
        <v>0</v>
      </c>
      <c r="K41" s="88"/>
      <c r="L41" s="89">
        <v>0</v>
      </c>
      <c r="M41" s="88"/>
      <c r="N41" s="90">
        <f t="shared" si="1"/>
        <v>0</v>
      </c>
    </row>
    <row r="42" spans="1:15" ht="12.9" customHeight="1" x14ac:dyDescent="0.25">
      <c r="A42" s="64"/>
      <c r="B42" s="68" t="s">
        <v>16</v>
      </c>
      <c r="D42" s="91">
        <f>SUM(D29:D41)</f>
        <v>0</v>
      </c>
      <c r="E42" s="64"/>
      <c r="F42" s="91">
        <f>SUM(F29:F41)</f>
        <v>0</v>
      </c>
      <c r="G42" s="88"/>
      <c r="H42" s="91">
        <f>SUM(H29:H41)</f>
        <v>0</v>
      </c>
      <c r="I42" s="88"/>
      <c r="J42" s="91">
        <f>SUM(J29:J41)</f>
        <v>0</v>
      </c>
      <c r="K42" s="88"/>
      <c r="L42" s="91">
        <f>SUM(L29:L41)</f>
        <v>0</v>
      </c>
      <c r="M42" s="88"/>
      <c r="N42" s="91">
        <f t="shared" si="1"/>
        <v>0</v>
      </c>
    </row>
    <row r="43" spans="1:15" ht="3.9" customHeight="1" x14ac:dyDescent="0.25">
      <c r="A43" s="64"/>
      <c r="B43" s="68"/>
      <c r="D43" s="88"/>
      <c r="E43" s="64"/>
      <c r="F43" s="88"/>
      <c r="G43" s="88"/>
      <c r="H43" s="88"/>
      <c r="I43" s="88"/>
      <c r="J43" s="88"/>
      <c r="K43" s="88"/>
      <c r="L43" s="88"/>
      <c r="M43" s="88"/>
      <c r="N43" s="88"/>
    </row>
    <row r="44" spans="1:15" x14ac:dyDescent="0.25">
      <c r="A44" s="64"/>
      <c r="B44" s="160" t="s">
        <v>14</v>
      </c>
      <c r="D44" s="64"/>
      <c r="E44" s="64"/>
      <c r="F44" s="64"/>
      <c r="G44" s="64"/>
      <c r="H44" s="64"/>
      <c r="I44" s="64"/>
      <c r="J44" s="64"/>
      <c r="K44" s="64"/>
      <c r="L44" s="64"/>
      <c r="M44" s="64"/>
      <c r="N44" s="64"/>
    </row>
    <row r="45" spans="1:15" ht="2.25" customHeight="1" x14ac:dyDescent="0.25">
      <c r="A45" s="64"/>
      <c r="B45" s="34"/>
      <c r="D45" s="87">
        <v>0</v>
      </c>
      <c r="E45" s="64"/>
      <c r="F45" s="87">
        <v>0</v>
      </c>
      <c r="G45" s="88"/>
      <c r="H45" s="87">
        <v>0</v>
      </c>
      <c r="I45" s="88"/>
      <c r="J45" s="87">
        <v>0</v>
      </c>
      <c r="K45" s="88"/>
      <c r="L45" s="87">
        <v>0</v>
      </c>
      <c r="M45" s="88"/>
      <c r="N45" s="88">
        <f>D45+F45+H45+J45+L45</f>
        <v>0</v>
      </c>
    </row>
    <row r="46" spans="1:15" ht="11.85" customHeight="1" x14ac:dyDescent="0.25">
      <c r="A46" s="64"/>
      <c r="B46" s="34" t="s">
        <v>499</v>
      </c>
      <c r="D46" s="87">
        <v>0</v>
      </c>
      <c r="E46" s="64"/>
      <c r="F46" s="87">
        <v>0</v>
      </c>
      <c r="G46" s="88"/>
      <c r="H46" s="87">
        <v>0</v>
      </c>
      <c r="I46" s="88"/>
      <c r="J46" s="87">
        <v>0</v>
      </c>
      <c r="K46" s="88"/>
      <c r="L46" s="87">
        <v>0</v>
      </c>
      <c r="M46" s="88"/>
      <c r="N46" s="88">
        <f>D46+F46+H46+J46+L46</f>
        <v>0</v>
      </c>
      <c r="O46" s="1"/>
    </row>
    <row r="47" spans="1:15" ht="11.85" customHeight="1" x14ac:dyDescent="0.25">
      <c r="A47" s="64"/>
      <c r="B47" s="34" t="s">
        <v>500</v>
      </c>
      <c r="D47" s="89">
        <v>0</v>
      </c>
      <c r="E47" s="64"/>
      <c r="F47" s="89">
        <v>0</v>
      </c>
      <c r="G47" s="88"/>
      <c r="H47" s="89">
        <v>0</v>
      </c>
      <c r="I47" s="88"/>
      <c r="J47" s="89">
        <v>0</v>
      </c>
      <c r="K47" s="88"/>
      <c r="L47" s="89">
        <v>0</v>
      </c>
      <c r="M47" s="88"/>
      <c r="N47" s="88">
        <f>D47+F47+H47+J47+L47</f>
        <v>0</v>
      </c>
      <c r="O47" s="1"/>
    </row>
    <row r="48" spans="1:15" ht="13.65" customHeight="1" thickBot="1" x14ac:dyDescent="0.3">
      <c r="A48" s="64"/>
      <c r="B48" s="159" t="s">
        <v>17</v>
      </c>
      <c r="D48" s="92">
        <f>SUM(D45:D47)</f>
        <v>0</v>
      </c>
      <c r="E48" s="64"/>
      <c r="F48" s="92">
        <f>SUM(F45:F47)</f>
        <v>0</v>
      </c>
      <c r="G48" s="86"/>
      <c r="H48" s="92">
        <f>SUM(H45:H47)</f>
        <v>0</v>
      </c>
      <c r="I48" s="86"/>
      <c r="J48" s="92">
        <f>SUM(J45:J47)</f>
        <v>0</v>
      </c>
      <c r="K48" s="86"/>
      <c r="L48" s="92">
        <f>SUM(L45:L47)</f>
        <v>0</v>
      </c>
      <c r="M48" s="86"/>
      <c r="N48" s="92">
        <f>D48+F48+H48+J48+L48</f>
        <v>0</v>
      </c>
    </row>
    <row r="49" spans="1:14" ht="6" customHeight="1" thickTop="1" x14ac:dyDescent="0.25">
      <c r="A49" s="64"/>
      <c r="B49" s="68"/>
      <c r="D49" s="86"/>
      <c r="E49" s="64"/>
      <c r="F49" s="86"/>
      <c r="G49" s="86"/>
      <c r="H49" s="86"/>
      <c r="I49" s="86"/>
      <c r="J49" s="86"/>
      <c r="K49" s="86"/>
      <c r="L49" s="86"/>
      <c r="M49" s="86"/>
      <c r="N49" s="86"/>
    </row>
    <row r="50" spans="1:14" x14ac:dyDescent="0.25">
      <c r="A50" s="64"/>
      <c r="B50" s="69" t="s">
        <v>136</v>
      </c>
      <c r="D50" s="93" t="str">
        <f>IF(D26-D42=D48,"OK","ERROR")</f>
        <v>OK</v>
      </c>
      <c r="E50" s="64"/>
      <c r="F50" s="93" t="str">
        <f>IF(F26-F42=F48,"OK","ERROR")</f>
        <v>OK</v>
      </c>
      <c r="G50" s="64"/>
      <c r="H50" s="93" t="str">
        <f>IF(H26-H42=H48,"OK","ERROR")</f>
        <v>OK</v>
      </c>
      <c r="I50" s="64"/>
      <c r="J50" s="93" t="str">
        <f>IF(J26-J42=J48,"OK","ERROR")</f>
        <v>OK</v>
      </c>
      <c r="K50" s="64"/>
      <c r="L50" s="93" t="str">
        <f>IF(L26-L42=L48,"OK","ERROR")</f>
        <v>OK</v>
      </c>
      <c r="M50" s="64"/>
      <c r="N50" s="93"/>
    </row>
    <row r="52" spans="1:14" x14ac:dyDescent="0.25">
      <c r="A52" s="25" t="s">
        <v>25</v>
      </c>
    </row>
    <row r="54" spans="1:14" x14ac:dyDescent="0.25">
      <c r="A54" s="39" t="s">
        <v>70</v>
      </c>
      <c r="B54" s="13" t="s">
        <v>71</v>
      </c>
    </row>
    <row r="55" spans="1:14" x14ac:dyDescent="0.25">
      <c r="A55" s="27"/>
      <c r="B55" s="13" t="s">
        <v>94</v>
      </c>
    </row>
    <row r="56" spans="1:14" x14ac:dyDescent="0.25">
      <c r="A56" s="27"/>
      <c r="B56" s="13"/>
    </row>
    <row r="57" spans="1:14" x14ac:dyDescent="0.25">
      <c r="A57" s="39" t="s">
        <v>74</v>
      </c>
      <c r="B57" s="13" t="s">
        <v>76</v>
      </c>
    </row>
    <row r="58" spans="1:14" x14ac:dyDescent="0.25">
      <c r="A58" s="27"/>
      <c r="B58" t="s">
        <v>123</v>
      </c>
    </row>
    <row r="59" spans="1:14" x14ac:dyDescent="0.25">
      <c r="A59" s="27"/>
      <c r="B59" t="s">
        <v>122</v>
      </c>
    </row>
    <row r="60" spans="1:14" x14ac:dyDescent="0.25">
      <c r="A60" s="27"/>
      <c r="B60" s="13"/>
    </row>
    <row r="61" spans="1:14" x14ac:dyDescent="0.25">
      <c r="A61" s="39" t="s">
        <v>95</v>
      </c>
      <c r="B61" s="13" t="s">
        <v>125</v>
      </c>
    </row>
    <row r="62" spans="1:14" x14ac:dyDescent="0.25">
      <c r="A62" s="27"/>
      <c r="B62" s="13" t="s">
        <v>126</v>
      </c>
    </row>
    <row r="63" spans="1:14" x14ac:dyDescent="0.25">
      <c r="A63" s="27"/>
      <c r="B63" s="13" t="s">
        <v>124</v>
      </c>
    </row>
    <row r="64" spans="1:14" x14ac:dyDescent="0.25">
      <c r="A64" s="27"/>
      <c r="B64" s="13" t="s">
        <v>127</v>
      </c>
    </row>
    <row r="65" spans="1:2" x14ac:dyDescent="0.25">
      <c r="A65" s="27"/>
      <c r="B65" s="13" t="s">
        <v>128</v>
      </c>
    </row>
    <row r="66" spans="1:2" x14ac:dyDescent="0.25">
      <c r="A66" s="27"/>
      <c r="B66" s="13"/>
    </row>
    <row r="67" spans="1:2" x14ac:dyDescent="0.25">
      <c r="A67" s="27"/>
      <c r="B67" s="13"/>
    </row>
    <row r="68" spans="1:2" x14ac:dyDescent="0.25">
      <c r="A68" s="39" t="s">
        <v>69</v>
      </c>
      <c r="B68" s="13" t="s">
        <v>75</v>
      </c>
    </row>
    <row r="71" spans="1:2" x14ac:dyDescent="0.25">
      <c r="B71" s="13"/>
    </row>
    <row r="72" spans="1:2" x14ac:dyDescent="0.25">
      <c r="B72" s="13"/>
    </row>
    <row r="73" spans="1:2" x14ac:dyDescent="0.25">
      <c r="B73" s="13"/>
    </row>
    <row r="74" spans="1:2" x14ac:dyDescent="0.25">
      <c r="B74" s="13"/>
    </row>
  </sheetData>
  <sheetProtection algorithmName="SHA-512" hashValue="8SWzAc3FcwUAVc7XKdJrkxAjWr0LiPDxwFA3ag295itNqIxF0r2mdnJdHeUNHs3HTzVXZB6hFGuMVHQrc42ibg==" saltValue="7aIBebDCaLqXTecOKHiqZQ==" spinCount="100000" sheet="1" autoFilter="0"/>
  <mergeCells count="5">
    <mergeCell ref="H5:H7"/>
    <mergeCell ref="J5:J7"/>
    <mergeCell ref="L5:L7"/>
    <mergeCell ref="D5:D7"/>
    <mergeCell ref="F5:F7"/>
  </mergeCells>
  <phoneticPr fontId="0" type="noConversion"/>
  <conditionalFormatting sqref="D50 F50 H50 J50 L50 N50">
    <cfRule type="cellIs" dxfId="8" priority="1" stopIfTrue="1" operator="equal">
      <formula>"ERROR"</formula>
    </cfRule>
  </conditionalFormatting>
  <pageMargins left="0.3" right="0.3" top="0.3" bottom="0.3" header="0.5" footer="0.2"/>
  <pageSetup orientation="landscape" r:id="rId1"/>
  <headerFooter alignWithMargins="0">
    <oddFooter>&amp;L&amp;F &amp;A&amp;C&amp;P of &amp;N&amp;R&amp;D</oddFooter>
  </headerFooter>
  <rowBreaks count="1" manualBreakCount="1">
    <brk id="50"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O47"/>
  <sheetViews>
    <sheetView workbookViewId="0">
      <selection activeCell="A4" sqref="A4"/>
    </sheetView>
  </sheetViews>
  <sheetFormatPr defaultRowHeight="13.2" x14ac:dyDescent="0.25"/>
  <cols>
    <col min="1" max="1" width="3.6640625" customWidth="1"/>
    <col min="2" max="2" width="44.6640625" customWidth="1"/>
    <col min="3" max="3" width="0.44140625" customWidth="1"/>
    <col min="4" max="4" width="13.6640625" customWidth="1"/>
    <col min="5" max="5" width="0.88671875" customWidth="1"/>
    <col min="6" max="6" width="13.6640625" customWidth="1"/>
    <col min="7" max="7" width="0.88671875" customWidth="1"/>
    <col min="8" max="8" width="12.6640625" customWidth="1"/>
    <col min="9" max="9" width="0.88671875" customWidth="1"/>
    <col min="10" max="10" width="12.6640625" customWidth="1"/>
    <col min="11" max="11" width="0.88671875" customWidth="1"/>
    <col min="12" max="12" width="12.6640625" customWidth="1"/>
    <col min="13" max="13" width="0.88671875" customWidth="1"/>
    <col min="14" max="14" width="13.6640625" customWidth="1"/>
  </cols>
  <sheetData>
    <row r="1" spans="1:14" ht="12.75" customHeight="1" x14ac:dyDescent="0.25">
      <c r="A1" s="1" t="e">
        <f>CONCATENATE(Info!D7," Foundations")</f>
        <v>#N/A</v>
      </c>
      <c r="N1" s="33" t="s">
        <v>54</v>
      </c>
    </row>
    <row r="2" spans="1:14" ht="12.75" customHeight="1" x14ac:dyDescent="0.25">
      <c r="A2" s="1" t="s">
        <v>77</v>
      </c>
    </row>
    <row r="3" spans="1:14" ht="12.75" customHeight="1" x14ac:dyDescent="0.25">
      <c r="A3" s="224" t="s">
        <v>554</v>
      </c>
    </row>
    <row r="4" spans="1:14" ht="12.75" customHeight="1" x14ac:dyDescent="0.25">
      <c r="B4" s="5"/>
    </row>
    <row r="5" spans="1:14" ht="12.75" customHeight="1" x14ac:dyDescent="0.25">
      <c r="D5" s="233" t="str">
        <f>Info!$D$17</f>
        <v>Name of Foundation</v>
      </c>
      <c r="F5" s="233">
        <f>Info!$D$19</f>
        <v>0</v>
      </c>
      <c r="H5" s="233" t="str">
        <f>Info!$D$21</f>
        <v xml:space="preserve"> </v>
      </c>
      <c r="J5" s="233" t="str">
        <f>Info!$D$23</f>
        <v xml:space="preserve"> </v>
      </c>
      <c r="L5" s="233" t="str">
        <f>Info!$D$25</f>
        <v xml:space="preserve"> </v>
      </c>
    </row>
    <row r="6" spans="1:14" x14ac:dyDescent="0.25">
      <c r="D6" s="233"/>
      <c r="F6" s="233"/>
      <c r="G6" s="27"/>
      <c r="H6" s="233"/>
      <c r="I6" s="27"/>
      <c r="J6" s="233"/>
      <c r="K6" s="27"/>
      <c r="L6" s="233"/>
      <c r="M6" s="27"/>
      <c r="N6" s="27"/>
    </row>
    <row r="7" spans="1:14" x14ac:dyDescent="0.25">
      <c r="D7" s="234"/>
      <c r="F7" s="234"/>
      <c r="G7" s="28"/>
      <c r="H7" s="234"/>
      <c r="I7" s="28"/>
      <c r="J7" s="234"/>
      <c r="K7" s="27"/>
      <c r="L7" s="234"/>
      <c r="M7" s="28"/>
      <c r="N7" s="4" t="s">
        <v>7</v>
      </c>
    </row>
    <row r="8" spans="1:14" ht="15.6" x14ac:dyDescent="0.25">
      <c r="B8" s="1" t="s">
        <v>73</v>
      </c>
    </row>
    <row r="9" spans="1:14" x14ac:dyDescent="0.25">
      <c r="A9" s="36" t="s">
        <v>69</v>
      </c>
      <c r="B9" t="s">
        <v>96</v>
      </c>
      <c r="D9" s="52">
        <v>0</v>
      </c>
      <c r="F9" s="52">
        <v>0</v>
      </c>
      <c r="G9" s="9"/>
      <c r="H9" s="52">
        <v>0</v>
      </c>
      <c r="I9" s="9"/>
      <c r="J9" s="52">
        <v>0</v>
      </c>
      <c r="K9" s="9"/>
      <c r="L9" s="52">
        <v>0</v>
      </c>
      <c r="M9" s="9"/>
      <c r="N9" s="9">
        <f>D9+F9+H9+J9+L9</f>
        <v>0</v>
      </c>
    </row>
    <row r="10" spans="1:14" x14ac:dyDescent="0.25">
      <c r="A10" s="35">
        <v>500</v>
      </c>
      <c r="B10" t="s">
        <v>67</v>
      </c>
      <c r="D10" s="53">
        <v>0</v>
      </c>
      <c r="F10" s="53">
        <v>0</v>
      </c>
      <c r="G10" s="9"/>
      <c r="H10" s="53">
        <v>0</v>
      </c>
      <c r="I10" s="9"/>
      <c r="J10" s="53">
        <v>0</v>
      </c>
      <c r="K10" s="9"/>
      <c r="L10" s="53">
        <v>0</v>
      </c>
      <c r="M10" s="9"/>
      <c r="N10" s="6">
        <f>D10+F10+H10+J10+L10</f>
        <v>0</v>
      </c>
    </row>
    <row r="11" spans="1:14" x14ac:dyDescent="0.25">
      <c r="A11" s="35">
        <v>500</v>
      </c>
      <c r="B11" t="s">
        <v>68</v>
      </c>
      <c r="D11" s="53">
        <v>0</v>
      </c>
      <c r="F11" s="53">
        <v>0</v>
      </c>
      <c r="G11" s="9"/>
      <c r="H11" s="53">
        <v>0</v>
      </c>
      <c r="I11" s="9"/>
      <c r="J11" s="53">
        <v>0</v>
      </c>
      <c r="K11" s="9"/>
      <c r="L11" s="53">
        <v>0</v>
      </c>
      <c r="M11" s="9"/>
      <c r="N11" s="6">
        <f>D11+F11+H11+J11+L11</f>
        <v>0</v>
      </c>
    </row>
    <row r="12" spans="1:14" x14ac:dyDescent="0.25">
      <c r="A12" s="35">
        <v>530</v>
      </c>
      <c r="B12" t="s">
        <v>19</v>
      </c>
      <c r="D12" s="53">
        <v>0</v>
      </c>
      <c r="F12" s="53">
        <v>0</v>
      </c>
      <c r="G12" s="6"/>
      <c r="H12" s="53">
        <v>0</v>
      </c>
      <c r="I12" s="6"/>
      <c r="J12" s="53">
        <v>0</v>
      </c>
      <c r="K12" s="6"/>
      <c r="L12" s="53">
        <v>0</v>
      </c>
      <c r="M12" s="6"/>
      <c r="N12" s="6">
        <f>D12+F12+H12+J12+L12</f>
        <v>0</v>
      </c>
    </row>
    <row r="13" spans="1:14" x14ac:dyDescent="0.25">
      <c r="A13" s="35">
        <v>530</v>
      </c>
      <c r="B13" t="s">
        <v>121</v>
      </c>
      <c r="D13" s="53">
        <v>0</v>
      </c>
      <c r="F13" s="53">
        <v>0</v>
      </c>
      <c r="G13" s="6"/>
      <c r="H13" s="53">
        <v>0</v>
      </c>
      <c r="I13" s="6"/>
      <c r="J13" s="53">
        <v>0</v>
      </c>
      <c r="K13" s="6"/>
      <c r="L13" s="53">
        <v>0</v>
      </c>
      <c r="M13" s="6"/>
      <c r="N13" s="6">
        <f t="shared" ref="N13:N19" si="0">D13+F13+H13+J13+L13</f>
        <v>0</v>
      </c>
    </row>
    <row r="14" spans="1:14" x14ac:dyDescent="0.25">
      <c r="A14" s="35">
        <v>540</v>
      </c>
      <c r="B14" t="s">
        <v>44</v>
      </c>
      <c r="D14" s="53">
        <v>0</v>
      </c>
      <c r="F14" s="53">
        <v>0</v>
      </c>
      <c r="G14" s="6"/>
      <c r="H14" s="53">
        <v>0</v>
      </c>
      <c r="I14" s="6"/>
      <c r="J14" s="53">
        <v>0</v>
      </c>
      <c r="K14" s="6"/>
      <c r="L14" s="53">
        <v>0</v>
      </c>
      <c r="M14" s="6"/>
      <c r="N14" s="6">
        <f t="shared" si="0"/>
        <v>0</v>
      </c>
    </row>
    <row r="15" spans="1:14" x14ac:dyDescent="0.25">
      <c r="A15" s="35">
        <v>550</v>
      </c>
      <c r="B15" t="s">
        <v>51</v>
      </c>
      <c r="D15" s="53">
        <v>0</v>
      </c>
      <c r="F15" s="53">
        <v>0</v>
      </c>
      <c r="G15" s="6"/>
      <c r="H15" s="53">
        <v>0</v>
      </c>
      <c r="I15" s="6"/>
      <c r="J15" s="53">
        <v>0</v>
      </c>
      <c r="K15" s="6"/>
      <c r="L15" s="53">
        <v>0</v>
      </c>
      <c r="M15" s="6"/>
      <c r="N15" s="6">
        <f t="shared" si="0"/>
        <v>0</v>
      </c>
    </row>
    <row r="16" spans="1:14" x14ac:dyDescent="0.25">
      <c r="A16" s="35">
        <v>551</v>
      </c>
      <c r="B16" t="s">
        <v>553</v>
      </c>
      <c r="D16" s="53">
        <v>0</v>
      </c>
      <c r="F16" s="53">
        <v>0</v>
      </c>
      <c r="G16" s="6"/>
      <c r="H16" s="53">
        <v>0</v>
      </c>
      <c r="I16" s="6"/>
      <c r="J16" s="53">
        <v>0</v>
      </c>
      <c r="K16" s="6"/>
      <c r="L16" s="53">
        <v>0</v>
      </c>
      <c r="M16" s="6"/>
      <c r="N16" s="6">
        <f t="shared" ref="N16" si="1">D16+F16+H16+J16+L16</f>
        <v>0</v>
      </c>
    </row>
    <row r="17" spans="1:15" x14ac:dyDescent="0.25">
      <c r="A17" s="35">
        <v>555</v>
      </c>
      <c r="B17" t="s">
        <v>98</v>
      </c>
      <c r="D17" s="53">
        <v>0</v>
      </c>
      <c r="F17" s="53">
        <v>0</v>
      </c>
      <c r="G17" s="6"/>
      <c r="H17" s="53">
        <v>0</v>
      </c>
      <c r="I17" s="6"/>
      <c r="J17" s="53">
        <v>0</v>
      </c>
      <c r="K17" s="6"/>
      <c r="L17" s="53">
        <v>0</v>
      </c>
      <c r="M17" s="6"/>
      <c r="N17" s="6">
        <f t="shared" si="0"/>
        <v>0</v>
      </c>
    </row>
    <row r="18" spans="1:15" x14ac:dyDescent="0.25">
      <c r="A18" s="35">
        <v>560</v>
      </c>
      <c r="B18" t="s">
        <v>52</v>
      </c>
      <c r="D18" s="54">
        <v>0</v>
      </c>
      <c r="F18" s="54">
        <v>0</v>
      </c>
      <c r="G18" s="6"/>
      <c r="H18" s="54">
        <v>0</v>
      </c>
      <c r="I18" s="6"/>
      <c r="J18" s="54">
        <v>0</v>
      </c>
      <c r="K18" s="6"/>
      <c r="L18" s="54">
        <v>0</v>
      </c>
      <c r="M18" s="6"/>
      <c r="N18" s="7">
        <f t="shared" si="0"/>
        <v>0</v>
      </c>
    </row>
    <row r="19" spans="1:15" x14ac:dyDescent="0.25">
      <c r="A19" s="27"/>
      <c r="B19" s="2" t="s">
        <v>20</v>
      </c>
      <c r="D19" s="8">
        <f>SUM(D9:D18)</f>
        <v>0</v>
      </c>
      <c r="F19" s="8">
        <f>SUM(F9:F18)</f>
        <v>0</v>
      </c>
      <c r="G19" s="6"/>
      <c r="H19" s="8">
        <f>SUM(H9:H18)</f>
        <v>0</v>
      </c>
      <c r="I19" s="6"/>
      <c r="J19" s="8">
        <f>SUM(J9:J18)</f>
        <v>0</v>
      </c>
      <c r="K19" s="6"/>
      <c r="L19" s="8">
        <f>SUM(L9:L18)</f>
        <v>0</v>
      </c>
      <c r="M19" s="6"/>
      <c r="N19" s="8">
        <f t="shared" si="0"/>
        <v>0</v>
      </c>
    </row>
    <row r="20" spans="1:15" x14ac:dyDescent="0.25">
      <c r="A20" s="27"/>
    </row>
    <row r="21" spans="1:15" ht="15.6" x14ac:dyDescent="0.25">
      <c r="A21" s="27"/>
      <c r="B21" s="1" t="s">
        <v>99</v>
      </c>
    </row>
    <row r="22" spans="1:15" x14ac:dyDescent="0.25">
      <c r="A22" s="35" t="s">
        <v>69</v>
      </c>
      <c r="B22" s="13" t="s">
        <v>113</v>
      </c>
      <c r="D22" s="55">
        <v>0</v>
      </c>
      <c r="F22" s="55">
        <v>0</v>
      </c>
      <c r="G22" s="12"/>
      <c r="H22" s="55">
        <v>0</v>
      </c>
      <c r="I22" s="12"/>
      <c r="J22" s="55">
        <v>0</v>
      </c>
      <c r="K22" s="12"/>
      <c r="L22" s="55">
        <v>0</v>
      </c>
      <c r="M22" s="12"/>
      <c r="N22" s="6">
        <f>D22+F22+H22+J22+L22</f>
        <v>0</v>
      </c>
    </row>
    <row r="23" spans="1:15" x14ac:dyDescent="0.25">
      <c r="A23" s="35">
        <v>610</v>
      </c>
      <c r="B23" t="s">
        <v>292</v>
      </c>
      <c r="D23" s="56">
        <v>0</v>
      </c>
      <c r="E23" s="6"/>
      <c r="F23" s="56">
        <v>0</v>
      </c>
      <c r="G23" s="12"/>
      <c r="H23" s="56">
        <v>0</v>
      </c>
      <c r="I23" s="12"/>
      <c r="J23" s="56">
        <v>0</v>
      </c>
      <c r="K23" s="12"/>
      <c r="L23" s="56">
        <v>0</v>
      </c>
      <c r="M23" s="12"/>
      <c r="N23" s="7">
        <f>D23+F23+H23+J23+L23</f>
        <v>0</v>
      </c>
    </row>
    <row r="24" spans="1:15" x14ac:dyDescent="0.25">
      <c r="B24" s="2" t="s">
        <v>22</v>
      </c>
      <c r="D24" s="21">
        <f>SUM(D22:D23)</f>
        <v>0</v>
      </c>
      <c r="E24" s="6"/>
      <c r="F24" s="21">
        <f>SUM(F22:F23)</f>
        <v>0</v>
      </c>
      <c r="G24" s="12"/>
      <c r="H24" s="21">
        <f>SUM(H22:H23)</f>
        <v>0</v>
      </c>
      <c r="I24" s="12"/>
      <c r="J24" s="21">
        <f>SUM(J22:J23)</f>
        <v>0</v>
      </c>
      <c r="K24" s="12"/>
      <c r="L24" s="21">
        <f>SUM(L22:L23)</f>
        <v>0</v>
      </c>
      <c r="M24" s="12"/>
      <c r="N24" s="8">
        <f>D24+F24+H24+J24+L24</f>
        <v>0</v>
      </c>
    </row>
    <row r="25" spans="1:15" ht="9.9" customHeight="1" x14ac:dyDescent="0.25"/>
    <row r="26" spans="1:15" x14ac:dyDescent="0.25">
      <c r="B26" t="s">
        <v>23</v>
      </c>
      <c r="D26" s="12">
        <f>D19-D24</f>
        <v>0</v>
      </c>
      <c r="F26" s="12">
        <f>F19-F24</f>
        <v>0</v>
      </c>
      <c r="G26" s="12"/>
      <c r="H26" s="12">
        <f>H19-H24</f>
        <v>0</v>
      </c>
      <c r="I26" s="12"/>
      <c r="J26" s="12">
        <f>J19-J24</f>
        <v>0</v>
      </c>
      <c r="K26" s="12"/>
      <c r="L26" s="12">
        <f>L19-L24</f>
        <v>0</v>
      </c>
      <c r="M26" s="12"/>
      <c r="N26" s="6">
        <f>D26+F26+H26+J26+L26</f>
        <v>0</v>
      </c>
    </row>
    <row r="27" spans="1:15" ht="9.9" customHeight="1" x14ac:dyDescent="0.25"/>
    <row r="28" spans="1:15" x14ac:dyDescent="0.25">
      <c r="B28" t="s">
        <v>291</v>
      </c>
      <c r="D28" s="55">
        <v>0</v>
      </c>
      <c r="F28" s="55">
        <v>0</v>
      </c>
      <c r="G28" s="12"/>
      <c r="H28" s="55">
        <v>0</v>
      </c>
      <c r="I28" s="12"/>
      <c r="J28" s="55">
        <v>0</v>
      </c>
      <c r="K28" s="12"/>
      <c r="L28" s="55">
        <v>0</v>
      </c>
      <c r="M28" s="12"/>
      <c r="N28" s="74">
        <f>VLOOKUP(Info!D6,'Net Assets'!A1:C96,3,FALSE)</f>
        <v>0</v>
      </c>
      <c r="O28" s="75" t="str">
        <f>IF((D28+F28+H28+J28+L28=N28),"OK","Problem - Must equal the total prior year ending per Foundation template")</f>
        <v>OK</v>
      </c>
    </row>
    <row r="29" spans="1:15" x14ac:dyDescent="0.25">
      <c r="B29" t="s">
        <v>282</v>
      </c>
      <c r="D29" s="56">
        <v>0</v>
      </c>
      <c r="F29" s="56">
        <v>0</v>
      </c>
      <c r="G29" s="12"/>
      <c r="H29" s="56">
        <v>0</v>
      </c>
      <c r="I29" s="12"/>
      <c r="J29" s="56">
        <v>0</v>
      </c>
      <c r="K29" s="12"/>
      <c r="L29" s="56">
        <v>0</v>
      </c>
      <c r="M29" s="12"/>
      <c r="N29" s="7">
        <f>D29+F29+H29+J29+L29</f>
        <v>0</v>
      </c>
    </row>
    <row r="30" spans="1:15" ht="14.85" customHeight="1" thickBot="1" x14ac:dyDescent="0.3">
      <c r="B30" t="s">
        <v>24</v>
      </c>
      <c r="D30" s="11">
        <f>D26+D28+D29</f>
        <v>0</v>
      </c>
      <c r="F30" s="11">
        <f>F26+F28+F29</f>
        <v>0</v>
      </c>
      <c r="G30" s="29"/>
      <c r="H30" s="11">
        <f>H26+H28+H29</f>
        <v>0</v>
      </c>
      <c r="I30" s="29"/>
      <c r="J30" s="11">
        <f>J26+J28+J29</f>
        <v>0</v>
      </c>
      <c r="K30" s="29"/>
      <c r="L30" s="11">
        <f>L26+L28+L29</f>
        <v>0</v>
      </c>
      <c r="M30" s="29"/>
      <c r="N30" s="11">
        <f>D30+F30+H30+J30+L30</f>
        <v>0</v>
      </c>
    </row>
    <row r="31" spans="1:15" ht="6" customHeight="1" thickTop="1" x14ac:dyDescent="0.25"/>
    <row r="32" spans="1:15" ht="12.75" customHeight="1" x14ac:dyDescent="0.25">
      <c r="B32" s="23" t="s">
        <v>105</v>
      </c>
      <c r="D32" s="37" t="str">
        <f>IF(D30='Exh A'!D48,"OK","ERROR")</f>
        <v>OK</v>
      </c>
      <c r="F32" s="37" t="str">
        <f>IF(F30='Exh A'!F48,"OK","ERROR")</f>
        <v>OK</v>
      </c>
      <c r="H32" s="37" t="str">
        <f>IF(H30='Exh A'!H48,"OK","ERROR")</f>
        <v>OK</v>
      </c>
      <c r="J32" s="37" t="str">
        <f>IF(J30='Exh A'!J48,"OK","ERROR")</f>
        <v>OK</v>
      </c>
      <c r="L32" s="37" t="str">
        <f>IF(L30='Exh A'!L48,"OK","ERROR")</f>
        <v>OK</v>
      </c>
    </row>
    <row r="33" spans="1:8" ht="9.9" customHeight="1" x14ac:dyDescent="0.25"/>
    <row r="34" spans="1:8" x14ac:dyDescent="0.25">
      <c r="A34" s="25" t="s">
        <v>72</v>
      </c>
    </row>
    <row r="35" spans="1:8" ht="6.9" customHeight="1" x14ac:dyDescent="0.25"/>
    <row r="36" spans="1:8" x14ac:dyDescent="0.25">
      <c r="A36" s="181" t="s">
        <v>70</v>
      </c>
      <c r="B36" s="182" t="s">
        <v>511</v>
      </c>
      <c r="C36" s="23"/>
      <c r="D36" s="23"/>
      <c r="E36" s="23"/>
      <c r="F36" s="23"/>
      <c r="G36" s="23"/>
      <c r="H36" s="23"/>
    </row>
    <row r="37" spans="1:8" x14ac:dyDescent="0.25">
      <c r="A37" s="183"/>
      <c r="B37" s="182" t="s">
        <v>501</v>
      </c>
      <c r="C37" s="23"/>
      <c r="D37" s="23"/>
      <c r="E37" s="23"/>
      <c r="F37" s="23"/>
      <c r="G37" s="23"/>
      <c r="H37" s="23"/>
    </row>
    <row r="38" spans="1:8" x14ac:dyDescent="0.25">
      <c r="A38" s="183"/>
      <c r="B38" s="182" t="s">
        <v>502</v>
      </c>
      <c r="C38" s="23"/>
      <c r="D38" s="23"/>
      <c r="E38" s="23"/>
      <c r="F38" s="23"/>
      <c r="G38" s="23"/>
      <c r="H38" s="23"/>
    </row>
    <row r="39" spans="1:8" ht="6.9" customHeight="1" x14ac:dyDescent="0.25">
      <c r="A39" s="27"/>
      <c r="B39" s="13"/>
      <c r="C39" s="23"/>
      <c r="D39" s="23"/>
      <c r="E39" s="23"/>
      <c r="F39" s="23"/>
      <c r="G39" s="23"/>
      <c r="H39" s="23"/>
    </row>
    <row r="40" spans="1:8" x14ac:dyDescent="0.25">
      <c r="A40" s="39" t="s">
        <v>74</v>
      </c>
      <c r="B40" s="13" t="s">
        <v>103</v>
      </c>
    </row>
    <row r="41" spans="1:8" x14ac:dyDescent="0.25">
      <c r="A41" s="27"/>
      <c r="B41" s="13" t="s">
        <v>120</v>
      </c>
    </row>
    <row r="42" spans="1:8" ht="7.5" customHeight="1" x14ac:dyDescent="0.25">
      <c r="A42" s="27"/>
      <c r="B42" s="13"/>
    </row>
    <row r="43" spans="1:8" x14ac:dyDescent="0.25">
      <c r="A43" s="39" t="s">
        <v>95</v>
      </c>
      <c r="B43" t="s">
        <v>100</v>
      </c>
    </row>
    <row r="44" spans="1:8" x14ac:dyDescent="0.25">
      <c r="A44" s="27"/>
      <c r="B44" t="s">
        <v>101</v>
      </c>
    </row>
    <row r="45" spans="1:8" x14ac:dyDescent="0.25">
      <c r="A45" s="27"/>
      <c r="B45" t="s">
        <v>102</v>
      </c>
    </row>
    <row r="46" spans="1:8" ht="6.9" customHeight="1" x14ac:dyDescent="0.25">
      <c r="A46" s="27"/>
      <c r="B46" s="13"/>
    </row>
    <row r="47" spans="1:8" x14ac:dyDescent="0.25">
      <c r="A47" s="39" t="s">
        <v>69</v>
      </c>
      <c r="B47" s="13" t="s">
        <v>75</v>
      </c>
    </row>
  </sheetData>
  <sheetProtection algorithmName="SHA-512" hashValue="zr357fTlZj1rfzXOO/7ZRysk4djXUEGZ0Y7nbInD025UiVg+1EA5YZ5ZsgHFsjnLoNQ1S1mdeu0Wc9RU0PZj9g==" saltValue="op32eiQ8ORW3wOJs81VJEA==" spinCount="100000" sheet="1" autoFilter="0"/>
  <mergeCells count="5">
    <mergeCell ref="L5:L7"/>
    <mergeCell ref="D5:D7"/>
    <mergeCell ref="F5:F7"/>
    <mergeCell ref="H5:H7"/>
    <mergeCell ref="J5:J7"/>
  </mergeCells>
  <phoneticPr fontId="0" type="noConversion"/>
  <conditionalFormatting sqref="D32 F32 H32 J32 L32">
    <cfRule type="cellIs" dxfId="7" priority="1" stopIfTrue="1" operator="equal">
      <formula>"ERROR"</formula>
    </cfRule>
  </conditionalFormatting>
  <pageMargins left="0.25" right="0.25" top="0.45" bottom="0.45" header="0.5" footer="0.2"/>
  <pageSetup orientation="landscape" r:id="rId1"/>
  <headerFooter alignWithMargins="0">
    <oddFooter>&amp;L&amp;F &amp;A&amp;C&amp;P of &amp;N&amp;R&amp;D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O148"/>
  <sheetViews>
    <sheetView workbookViewId="0">
      <selection activeCell="A3" sqref="A3"/>
    </sheetView>
  </sheetViews>
  <sheetFormatPr defaultRowHeight="13.2" x14ac:dyDescent="0.25"/>
  <cols>
    <col min="1" max="1" width="3.6640625" customWidth="1"/>
    <col min="2" max="2" width="46.6640625" customWidth="1"/>
    <col min="3" max="3" width="0.6640625" customWidth="1"/>
    <col min="4" max="4" width="13.44140625" customWidth="1"/>
    <col min="5" max="5" width="0.6640625" customWidth="1"/>
    <col min="6" max="6" width="13.44140625" customWidth="1"/>
    <col min="7" max="7" width="0.6640625" customWidth="1"/>
    <col min="8" max="8" width="12.6640625" customWidth="1"/>
    <col min="9" max="9" width="0.6640625" customWidth="1"/>
    <col min="10" max="10" width="12.6640625" customWidth="1"/>
    <col min="11" max="11" width="0.6640625" customWidth="1"/>
    <col min="12" max="12" width="12.6640625" customWidth="1"/>
    <col min="13" max="13" width="0.6640625" customWidth="1"/>
    <col min="14" max="14" width="13.44140625" customWidth="1"/>
  </cols>
  <sheetData>
    <row r="1" spans="1:14" x14ac:dyDescent="0.25">
      <c r="A1" s="1" t="e">
        <f>CONCATENATE(Info!D7," Foundations")</f>
        <v>#N/A</v>
      </c>
      <c r="N1" s="33" t="s">
        <v>55</v>
      </c>
    </row>
    <row r="2" spans="1:14" x14ac:dyDescent="0.25">
      <c r="A2" s="1" t="s">
        <v>562</v>
      </c>
    </row>
    <row r="3" spans="1:14" x14ac:dyDescent="0.25">
      <c r="A3" s="230" t="s">
        <v>555</v>
      </c>
    </row>
    <row r="4" spans="1:14" x14ac:dyDescent="0.25">
      <c r="D4" s="233" t="str">
        <f>Info!$D$17</f>
        <v>Name of Foundation</v>
      </c>
      <c r="F4" s="233">
        <f>Info!$D$19</f>
        <v>0</v>
      </c>
      <c r="H4" s="233" t="str">
        <f>Info!$D$21</f>
        <v xml:space="preserve"> </v>
      </c>
      <c r="J4" s="233" t="str">
        <f>Info!$D$23</f>
        <v xml:space="preserve"> </v>
      </c>
      <c r="L4" s="233" t="str">
        <f>Info!$D$25</f>
        <v xml:space="preserve"> </v>
      </c>
    </row>
    <row r="5" spans="1:14" x14ac:dyDescent="0.25">
      <c r="D5" s="233"/>
      <c r="F5" s="233"/>
      <c r="G5" s="27"/>
      <c r="H5" s="233"/>
      <c r="I5" s="27"/>
      <c r="J5" s="233"/>
      <c r="K5" s="27"/>
      <c r="L5" s="233"/>
      <c r="M5" s="27"/>
      <c r="N5" s="27"/>
    </row>
    <row r="6" spans="1:14" ht="19.5" customHeight="1" x14ac:dyDescent="0.25">
      <c r="D6" s="234"/>
      <c r="F6" s="234"/>
      <c r="G6" s="28"/>
      <c r="H6" s="234"/>
      <c r="I6" s="28"/>
      <c r="J6" s="234"/>
      <c r="K6" s="27"/>
      <c r="L6" s="234"/>
      <c r="M6" s="28"/>
      <c r="N6" s="4" t="s">
        <v>7</v>
      </c>
    </row>
    <row r="7" spans="1:14" ht="15.6" x14ac:dyDescent="0.25">
      <c r="A7" s="237" t="s">
        <v>557</v>
      </c>
      <c r="B7" s="237"/>
      <c r="D7" s="27"/>
      <c r="F7" s="27"/>
      <c r="G7" s="28"/>
      <c r="H7" s="27"/>
      <c r="I7" s="28"/>
      <c r="J7" s="27"/>
      <c r="K7" s="27"/>
      <c r="L7" s="27"/>
      <c r="M7" s="28"/>
      <c r="N7" s="27"/>
    </row>
    <row r="8" spans="1:14" x14ac:dyDescent="0.25">
      <c r="D8" s="27"/>
      <c r="F8" s="27"/>
      <c r="G8" s="28"/>
      <c r="H8" s="27"/>
      <c r="I8" s="28"/>
      <c r="J8" s="27"/>
      <c r="K8" s="27"/>
      <c r="L8" s="27"/>
      <c r="M8" s="28"/>
      <c r="N8" s="27"/>
    </row>
    <row r="9" spans="1:14" x14ac:dyDescent="0.25">
      <c r="B9" s="1" t="s">
        <v>1</v>
      </c>
      <c r="D9" s="27"/>
      <c r="F9" s="27"/>
      <c r="G9" s="28"/>
      <c r="H9" s="27"/>
      <c r="I9" s="28"/>
      <c r="J9" s="27"/>
      <c r="K9" s="27"/>
      <c r="L9" s="27"/>
      <c r="M9" s="28"/>
      <c r="N9" s="27"/>
    </row>
    <row r="10" spans="1:14" x14ac:dyDescent="0.25">
      <c r="A10" s="35">
        <v>130</v>
      </c>
      <c r="B10" s="3" t="s">
        <v>316</v>
      </c>
      <c r="D10" s="53">
        <v>0</v>
      </c>
      <c r="F10" s="53">
        <v>0</v>
      </c>
      <c r="G10" s="28"/>
      <c r="H10" s="53">
        <v>0</v>
      </c>
      <c r="I10" s="28"/>
      <c r="J10" s="53">
        <v>0</v>
      </c>
      <c r="K10" s="27"/>
      <c r="L10" s="53">
        <v>0</v>
      </c>
      <c r="M10" s="28"/>
      <c r="N10" s="6">
        <f>D10+F10+H10+J10+L10</f>
        <v>0</v>
      </c>
    </row>
    <row r="11" spans="1:14" x14ac:dyDescent="0.25">
      <c r="A11" s="35">
        <v>105</v>
      </c>
      <c r="B11" s="3" t="s">
        <v>97</v>
      </c>
      <c r="D11" s="53">
        <v>0</v>
      </c>
      <c r="F11" s="53">
        <v>0</v>
      </c>
      <c r="G11" s="28"/>
      <c r="H11" s="53">
        <v>0</v>
      </c>
      <c r="I11" s="28"/>
      <c r="J11" s="53">
        <v>0</v>
      </c>
      <c r="K11" s="27"/>
      <c r="L11" s="53">
        <v>0</v>
      </c>
      <c r="M11" s="28"/>
      <c r="N11" s="7">
        <f>D11+F11+H11+J11+L11</f>
        <v>0</v>
      </c>
    </row>
    <row r="12" spans="1:14" x14ac:dyDescent="0.25">
      <c r="B12" s="24" t="s">
        <v>7</v>
      </c>
      <c r="D12" s="38">
        <f>SUM(D10:D11)</f>
        <v>0</v>
      </c>
      <c r="F12" s="38">
        <f>SUM(F10:F11)</f>
        <v>0</v>
      </c>
      <c r="G12" s="28"/>
      <c r="H12" s="38">
        <f>SUM(H10:H11)</f>
        <v>0</v>
      </c>
      <c r="I12" s="28"/>
      <c r="J12" s="38">
        <f>SUM(J10:J11)</f>
        <v>0</v>
      </c>
      <c r="K12" s="27"/>
      <c r="L12" s="38">
        <f>SUM(L10:L11)</f>
        <v>0</v>
      </c>
      <c r="M12" s="28"/>
      <c r="N12" s="8">
        <f>D12+F12+H12+J12+L12</f>
        <v>0</v>
      </c>
    </row>
    <row r="13" spans="1:14" x14ac:dyDescent="0.25">
      <c r="B13" s="23" t="s">
        <v>38</v>
      </c>
      <c r="D13" s="46" t="str">
        <f>IF(D12='Exh A'!D10,"OK","ERROR")</f>
        <v>OK</v>
      </c>
      <c r="F13" s="46" t="str">
        <f>IF(F12='Exh A'!F10,"OK","ERROR")</f>
        <v>OK</v>
      </c>
      <c r="G13" s="28"/>
      <c r="H13" s="46" t="str">
        <f>IF(H12='Exh A'!H10,"OK","ERROR")</f>
        <v>OK</v>
      </c>
      <c r="I13" s="28"/>
      <c r="J13" s="46" t="str">
        <f>IF(J12='Exh A'!J10,"OK","ERROR")</f>
        <v>OK</v>
      </c>
      <c r="K13" s="27"/>
      <c r="L13" s="46" t="str">
        <f>IF(L12='Exh A'!L10,"OK","ERROR")</f>
        <v>OK</v>
      </c>
      <c r="M13" s="28"/>
      <c r="N13" s="27"/>
    </row>
    <row r="14" spans="1:14" x14ac:dyDescent="0.25">
      <c r="D14" s="27"/>
      <c r="F14" s="27"/>
      <c r="G14" s="28"/>
      <c r="H14" s="27"/>
      <c r="I14" s="28"/>
      <c r="J14" s="27"/>
      <c r="K14" s="27"/>
      <c r="L14" s="27"/>
      <c r="M14" s="28"/>
      <c r="N14" s="27"/>
    </row>
    <row r="15" spans="1:14" ht="15.6" x14ac:dyDescent="0.25">
      <c r="B15" s="1" t="s">
        <v>462</v>
      </c>
      <c r="D15" s="27"/>
      <c r="F15" s="27"/>
      <c r="G15" s="28"/>
      <c r="H15" s="27"/>
      <c r="I15" s="28"/>
      <c r="J15" s="27"/>
      <c r="K15" s="27"/>
      <c r="L15" s="27"/>
      <c r="M15" s="28"/>
      <c r="N15" s="27"/>
    </row>
    <row r="16" spans="1:14" x14ac:dyDescent="0.25">
      <c r="A16" s="35">
        <v>140</v>
      </c>
      <c r="B16" s="3" t="s">
        <v>294</v>
      </c>
      <c r="D16" s="53">
        <v>0</v>
      </c>
      <c r="F16" s="53">
        <v>0</v>
      </c>
      <c r="G16" s="28"/>
      <c r="H16" s="53">
        <v>0</v>
      </c>
      <c r="I16" s="28"/>
      <c r="J16" s="53">
        <v>0</v>
      </c>
      <c r="K16" s="27"/>
      <c r="L16" s="53">
        <v>0</v>
      </c>
      <c r="M16" s="28"/>
      <c r="N16" s="6">
        <f>D16+F16+H16+J16+L16</f>
        <v>0</v>
      </c>
    </row>
    <row r="17" spans="1:14" x14ac:dyDescent="0.25">
      <c r="A17" s="35">
        <v>145</v>
      </c>
      <c r="B17" s="3" t="s">
        <v>295</v>
      </c>
      <c r="D17" s="53">
        <v>0</v>
      </c>
      <c r="F17" s="53">
        <v>0</v>
      </c>
      <c r="G17" s="28"/>
      <c r="H17" s="53">
        <v>0</v>
      </c>
      <c r="I17" s="28"/>
      <c r="J17" s="53">
        <v>0</v>
      </c>
      <c r="K17" s="27"/>
      <c r="L17" s="53">
        <v>0</v>
      </c>
      <c r="M17" s="28"/>
      <c r="N17" s="6">
        <f>D17+F17+H17+J17+L17</f>
        <v>0</v>
      </c>
    </row>
    <row r="18" spans="1:14" x14ac:dyDescent="0.25">
      <c r="A18" s="35">
        <v>140</v>
      </c>
      <c r="B18" s="3" t="s">
        <v>296</v>
      </c>
      <c r="D18" s="53">
        <v>0</v>
      </c>
      <c r="F18" s="53">
        <v>0</v>
      </c>
      <c r="G18" s="28"/>
      <c r="H18" s="53">
        <v>0</v>
      </c>
      <c r="I18" s="28"/>
      <c r="J18" s="53">
        <v>0</v>
      </c>
      <c r="K18" s="27"/>
      <c r="L18" s="53">
        <v>0</v>
      </c>
      <c r="M18" s="28"/>
      <c r="N18" s="6">
        <f>D18+F18+H18+J18+L18</f>
        <v>0</v>
      </c>
    </row>
    <row r="19" spans="1:14" x14ac:dyDescent="0.25">
      <c r="A19" s="35">
        <v>145</v>
      </c>
      <c r="B19" s="3" t="s">
        <v>297</v>
      </c>
      <c r="D19" s="54">
        <v>0</v>
      </c>
      <c r="F19" s="54">
        <v>0</v>
      </c>
      <c r="G19" s="28"/>
      <c r="H19" s="54">
        <v>0</v>
      </c>
      <c r="I19" s="28"/>
      <c r="J19" s="54">
        <v>0</v>
      </c>
      <c r="K19" s="27"/>
      <c r="L19" s="54">
        <v>0</v>
      </c>
      <c r="M19" s="28"/>
      <c r="N19" s="7">
        <f>D19+F19+H19+J19+L19</f>
        <v>0</v>
      </c>
    </row>
    <row r="20" spans="1:14" x14ac:dyDescent="0.25">
      <c r="A20" s="35"/>
      <c r="B20" s="24" t="s">
        <v>7</v>
      </c>
      <c r="D20" s="38">
        <f>SUM(D16:D19)</f>
        <v>0</v>
      </c>
      <c r="F20" s="38">
        <f>SUM(F16:F19)</f>
        <v>0</v>
      </c>
      <c r="G20" s="28"/>
      <c r="H20" s="38">
        <f>SUM(H16:H19)</f>
        <v>0</v>
      </c>
      <c r="I20" s="28"/>
      <c r="J20" s="38">
        <f>SUM(J16:J19)</f>
        <v>0</v>
      </c>
      <c r="K20" s="27"/>
      <c r="L20" s="38">
        <f>SUM(L16:L19)</f>
        <v>0</v>
      </c>
      <c r="M20" s="28"/>
      <c r="N20" s="8">
        <f>D20+F20+H20+J20+L20</f>
        <v>0</v>
      </c>
    </row>
    <row r="21" spans="1:14" x14ac:dyDescent="0.25">
      <c r="A21" s="35"/>
      <c r="B21" s="23" t="s">
        <v>38</v>
      </c>
      <c r="D21" s="46" t="str">
        <f>IF(D20='Exh A'!D25,"OK","ERROR")</f>
        <v>OK</v>
      </c>
      <c r="E21" s="47"/>
      <c r="F21" s="46" t="str">
        <f>IF(F20='Exh A'!F25,"OK","ERROR")</f>
        <v>OK</v>
      </c>
      <c r="G21" s="48"/>
      <c r="H21" s="46" t="str">
        <f>IF(H20='Exh A'!H25,"OK","ERROR")</f>
        <v>OK</v>
      </c>
      <c r="I21" s="48"/>
      <c r="J21" s="46" t="str">
        <f>IF(J20='Exh A'!J25,"OK","ERROR")</f>
        <v>OK</v>
      </c>
      <c r="K21" s="48"/>
      <c r="L21" s="46" t="str">
        <f>IF(L20='Exh A'!L25,"OK","ERROR")</f>
        <v>OK</v>
      </c>
      <c r="M21" s="28"/>
      <c r="N21" s="27"/>
    </row>
    <row r="22" spans="1:14" x14ac:dyDescent="0.25">
      <c r="A22" s="35"/>
      <c r="B22" s="23"/>
      <c r="D22" s="27"/>
      <c r="F22" s="27"/>
      <c r="G22" s="28"/>
      <c r="H22" s="27"/>
      <c r="I22" s="28"/>
      <c r="J22" s="27"/>
      <c r="K22" s="27"/>
      <c r="L22" s="27"/>
      <c r="M22" s="28"/>
      <c r="N22" s="27"/>
    </row>
    <row r="23" spans="1:14" x14ac:dyDescent="0.25">
      <c r="A23" s="35"/>
      <c r="B23" s="1" t="s">
        <v>12</v>
      </c>
    </row>
    <row r="24" spans="1:14" x14ac:dyDescent="0.25">
      <c r="A24" s="35">
        <v>260</v>
      </c>
      <c r="B24" s="3" t="s">
        <v>36</v>
      </c>
      <c r="D24" s="55">
        <v>0</v>
      </c>
      <c r="F24" s="55">
        <v>0</v>
      </c>
      <c r="G24" s="12"/>
      <c r="H24" s="55">
        <v>0</v>
      </c>
      <c r="I24" s="12"/>
      <c r="J24" s="55">
        <v>0</v>
      </c>
      <c r="K24" s="12"/>
      <c r="L24" s="55">
        <v>0</v>
      </c>
      <c r="N24" s="6">
        <f>D24+F24+H24+J24+L24</f>
        <v>0</v>
      </c>
    </row>
    <row r="25" spans="1:14" x14ac:dyDescent="0.25">
      <c r="A25" s="35">
        <v>261</v>
      </c>
      <c r="B25" s="3" t="s">
        <v>37</v>
      </c>
      <c r="D25" s="56">
        <v>0</v>
      </c>
      <c r="F25" s="56">
        <v>0</v>
      </c>
      <c r="G25" s="12"/>
      <c r="H25" s="56">
        <v>0</v>
      </c>
      <c r="I25" s="12"/>
      <c r="J25" s="56">
        <v>0</v>
      </c>
      <c r="K25" s="12"/>
      <c r="L25" s="56">
        <v>0</v>
      </c>
      <c r="N25" s="7">
        <f>D25+F25+H25+J25+L25</f>
        <v>0</v>
      </c>
    </row>
    <row r="26" spans="1:14" x14ac:dyDescent="0.25">
      <c r="A26" s="35"/>
      <c r="B26" s="24" t="s">
        <v>7</v>
      </c>
      <c r="D26" s="10">
        <f>SUM(D24:D25)</f>
        <v>0</v>
      </c>
      <c r="F26" s="10">
        <f>SUM(F24:F25)</f>
        <v>0</v>
      </c>
      <c r="G26" s="12"/>
      <c r="H26" s="10">
        <f>SUM(H24:H25)</f>
        <v>0</v>
      </c>
      <c r="I26" s="12"/>
      <c r="J26" s="10">
        <f>SUM(J24:J25)</f>
        <v>0</v>
      </c>
      <c r="K26" s="12"/>
      <c r="L26" s="10">
        <f>SUM(L24:L25)</f>
        <v>0</v>
      </c>
      <c r="N26" s="8">
        <f>D26+F26+H26+J26+L26</f>
        <v>0</v>
      </c>
    </row>
    <row r="27" spans="1:14" x14ac:dyDescent="0.25">
      <c r="A27" s="35"/>
      <c r="B27" s="23" t="s">
        <v>38</v>
      </c>
      <c r="D27" s="46" t="str">
        <f>IF(D26='Exh A'!D37,"OK","ERROR")</f>
        <v>OK</v>
      </c>
      <c r="F27" s="46" t="str">
        <f>IF(F26='Exh A'!F37,"OK","ERROR")</f>
        <v>OK</v>
      </c>
      <c r="H27" s="46" t="str">
        <f>IF(H26='Exh A'!H37,"OK","ERROR")</f>
        <v>OK</v>
      </c>
      <c r="J27" s="46" t="str">
        <f>IF(J26='Exh A'!J37,"OK","ERROR")</f>
        <v>OK</v>
      </c>
      <c r="L27" s="46" t="str">
        <f>IF(L26='Exh A'!L37,"OK","ERROR")</f>
        <v>OK</v>
      </c>
    </row>
    <row r="28" spans="1:14" x14ac:dyDescent="0.25">
      <c r="A28" s="35"/>
      <c r="B28" s="23"/>
      <c r="D28" s="27"/>
      <c r="F28" s="27"/>
      <c r="G28" s="28"/>
      <c r="H28" s="27"/>
      <c r="I28" s="28"/>
      <c r="J28" s="27"/>
      <c r="K28" s="27"/>
      <c r="L28" s="27"/>
      <c r="M28" s="28"/>
      <c r="N28" s="27"/>
    </row>
    <row r="29" spans="1:14" x14ac:dyDescent="0.25">
      <c r="A29" s="35"/>
      <c r="B29" s="1" t="s">
        <v>63</v>
      </c>
    </row>
    <row r="30" spans="1:14" x14ac:dyDescent="0.25">
      <c r="A30" s="35">
        <v>260</v>
      </c>
      <c r="B30" s="3" t="s">
        <v>36</v>
      </c>
      <c r="D30" s="55">
        <v>0</v>
      </c>
      <c r="F30" s="55">
        <v>0</v>
      </c>
      <c r="G30" s="12"/>
      <c r="H30" s="55">
        <v>0</v>
      </c>
      <c r="I30" s="12"/>
      <c r="J30" s="55">
        <v>0</v>
      </c>
      <c r="K30" s="12"/>
      <c r="L30" s="55">
        <v>0</v>
      </c>
      <c r="N30" s="6">
        <f>D30+F30+H30+J30+L30</f>
        <v>0</v>
      </c>
    </row>
    <row r="31" spans="1:14" x14ac:dyDescent="0.25">
      <c r="A31" s="35">
        <v>261</v>
      </c>
      <c r="B31" s="3" t="s">
        <v>37</v>
      </c>
      <c r="D31" s="56">
        <v>0</v>
      </c>
      <c r="F31" s="56">
        <v>0</v>
      </c>
      <c r="G31" s="12"/>
      <c r="H31" s="56">
        <v>0</v>
      </c>
      <c r="I31" s="12"/>
      <c r="J31" s="56">
        <v>0</v>
      </c>
      <c r="K31" s="12"/>
      <c r="L31" s="56">
        <v>0</v>
      </c>
      <c r="N31" s="7">
        <f>D31+F31+H31+J31+L31</f>
        <v>0</v>
      </c>
    </row>
    <row r="32" spans="1:14" x14ac:dyDescent="0.25">
      <c r="A32" s="35"/>
      <c r="B32" s="24" t="s">
        <v>7</v>
      </c>
      <c r="D32" s="10">
        <f>SUM(D30:D31)</f>
        <v>0</v>
      </c>
      <c r="F32" s="10">
        <f>SUM(F30:F31)</f>
        <v>0</v>
      </c>
      <c r="G32" s="12"/>
      <c r="H32" s="10">
        <f>SUM(H30:H31)</f>
        <v>0</v>
      </c>
      <c r="I32" s="12"/>
      <c r="J32" s="10">
        <f>SUM(J30:J31)</f>
        <v>0</v>
      </c>
      <c r="K32" s="12"/>
      <c r="L32" s="10">
        <f>SUM(L30:L31)</f>
        <v>0</v>
      </c>
      <c r="N32" s="8">
        <f>D32+F32+H32+J32+L32</f>
        <v>0</v>
      </c>
    </row>
    <row r="33" spans="1:14" x14ac:dyDescent="0.25">
      <c r="A33" s="35"/>
      <c r="B33" s="23" t="s">
        <v>38</v>
      </c>
      <c r="D33" s="46" t="str">
        <f>IF(D32='Exh A'!D38,"OK","ERROR")</f>
        <v>OK</v>
      </c>
      <c r="F33" s="46" t="str">
        <f>IF(F32='Exh A'!F38,"OK","ERROR")</f>
        <v>OK</v>
      </c>
      <c r="H33" s="46" t="str">
        <f>IF(H32='Exh A'!H38,"OK","ERROR")</f>
        <v>OK</v>
      </c>
      <c r="J33" s="46" t="str">
        <f>IF(J32='Exh A'!J38,"OK","ERROR")</f>
        <v>OK</v>
      </c>
      <c r="L33" s="46" t="str">
        <f>IF(L32='Exh A'!L38,"OK","ERROR")</f>
        <v>OK</v>
      </c>
    </row>
    <row r="34" spans="1:14" x14ac:dyDescent="0.25">
      <c r="A34" s="35"/>
      <c r="B34" s="23"/>
    </row>
    <row r="35" spans="1:14" x14ac:dyDescent="0.25">
      <c r="A35" s="35"/>
      <c r="B35" s="1" t="s">
        <v>550</v>
      </c>
    </row>
    <row r="36" spans="1:14" x14ac:dyDescent="0.25">
      <c r="A36" s="35">
        <v>260</v>
      </c>
      <c r="B36" s="3" t="s">
        <v>36</v>
      </c>
      <c r="D36" s="55">
        <v>0</v>
      </c>
      <c r="F36" s="55">
        <v>0</v>
      </c>
      <c r="G36" s="6"/>
      <c r="H36" s="55">
        <v>0</v>
      </c>
      <c r="I36" s="6"/>
      <c r="J36" s="55">
        <v>0</v>
      </c>
      <c r="K36" s="6"/>
      <c r="L36" s="55">
        <v>0</v>
      </c>
      <c r="N36" s="12">
        <f>D36+F36+H36+J36+L36</f>
        <v>0</v>
      </c>
    </row>
    <row r="37" spans="1:14" x14ac:dyDescent="0.25">
      <c r="A37" s="35">
        <v>261</v>
      </c>
      <c r="B37" s="3" t="s">
        <v>37</v>
      </c>
      <c r="D37" s="54">
        <v>0</v>
      </c>
      <c r="F37" s="54">
        <v>0</v>
      </c>
      <c r="G37" s="6"/>
      <c r="H37" s="54">
        <v>0</v>
      </c>
      <c r="I37" s="6"/>
      <c r="J37" s="54">
        <v>0</v>
      </c>
      <c r="K37" s="6"/>
      <c r="L37" s="54">
        <v>0</v>
      </c>
      <c r="N37" s="7">
        <f>D37+F37+H37+J37+L37</f>
        <v>0</v>
      </c>
    </row>
    <row r="38" spans="1:14" x14ac:dyDescent="0.25">
      <c r="A38" s="35"/>
      <c r="B38" s="24" t="s">
        <v>7</v>
      </c>
      <c r="D38" s="21">
        <f>SUM(D36:D37)</f>
        <v>0</v>
      </c>
      <c r="F38" s="21">
        <f>SUM(F36:F37)</f>
        <v>0</v>
      </c>
      <c r="G38" s="12"/>
      <c r="H38" s="21">
        <f>SUM(H36:H37)</f>
        <v>0</v>
      </c>
      <c r="I38" s="12"/>
      <c r="J38" s="21">
        <f>SUM(J36:J37)</f>
        <v>0</v>
      </c>
      <c r="K38" s="12"/>
      <c r="L38" s="21">
        <f>SUM(L36:L37)</f>
        <v>0</v>
      </c>
      <c r="N38" s="8">
        <f>D38+F38+H38+J38+L38</f>
        <v>0</v>
      </c>
    </row>
    <row r="39" spans="1:14" x14ac:dyDescent="0.25">
      <c r="A39" s="35"/>
      <c r="B39" s="23" t="s">
        <v>38</v>
      </c>
      <c r="D39" s="46" t="str">
        <f>IF(D38='Exh A'!D39,"OK","ERROR")</f>
        <v>OK</v>
      </c>
      <c r="F39" s="46" t="str">
        <f>IF(F38='Exh A'!F39,"OK","ERROR")</f>
        <v>OK</v>
      </c>
      <c r="H39" s="46" t="str">
        <f>IF(H38='Exh A'!H39,"OK","ERROR")</f>
        <v>OK</v>
      </c>
      <c r="J39" s="46" t="str">
        <f>IF(J38='Exh A'!J39,"OK","ERROR")</f>
        <v>OK</v>
      </c>
      <c r="L39" s="46" t="str">
        <f>IF(L38='Exh A'!L39,"OK","ERROR")</f>
        <v>OK</v>
      </c>
    </row>
    <row r="40" spans="1:14" x14ac:dyDescent="0.25">
      <c r="A40" s="35"/>
      <c r="B40" s="23"/>
    </row>
    <row r="41" spans="1:14" x14ac:dyDescent="0.25">
      <c r="A41" s="35"/>
      <c r="B41" s="1" t="s">
        <v>13</v>
      </c>
    </row>
    <row r="42" spans="1:14" x14ac:dyDescent="0.25">
      <c r="A42" s="35">
        <v>260</v>
      </c>
      <c r="B42" s="3" t="s">
        <v>36</v>
      </c>
      <c r="D42" s="55">
        <v>0</v>
      </c>
      <c r="F42" s="55">
        <v>0</v>
      </c>
      <c r="G42" s="6"/>
      <c r="H42" s="55">
        <v>0</v>
      </c>
      <c r="I42" s="6"/>
      <c r="J42" s="55">
        <v>0</v>
      </c>
      <c r="K42" s="6"/>
      <c r="L42" s="55">
        <v>0</v>
      </c>
      <c r="N42" s="12">
        <f>D42+F42+H42+J42+L42</f>
        <v>0</v>
      </c>
    </row>
    <row r="43" spans="1:14" x14ac:dyDescent="0.25">
      <c r="A43" s="35">
        <v>261</v>
      </c>
      <c r="B43" s="3" t="s">
        <v>37</v>
      </c>
      <c r="D43" s="54">
        <v>0</v>
      </c>
      <c r="F43" s="54">
        <v>0</v>
      </c>
      <c r="G43" s="6"/>
      <c r="H43" s="54">
        <v>0</v>
      </c>
      <c r="I43" s="6"/>
      <c r="J43" s="54">
        <v>0</v>
      </c>
      <c r="K43" s="6"/>
      <c r="L43" s="54">
        <v>0</v>
      </c>
      <c r="N43" s="7">
        <f>D43+F43+H43+J43+L43</f>
        <v>0</v>
      </c>
    </row>
    <row r="44" spans="1:14" x14ac:dyDescent="0.25">
      <c r="A44" s="35"/>
      <c r="B44" s="24" t="s">
        <v>7</v>
      </c>
      <c r="D44" s="21">
        <f>SUM(D42:D43)</f>
        <v>0</v>
      </c>
      <c r="F44" s="21">
        <f>SUM(F42:F43)</f>
        <v>0</v>
      </c>
      <c r="G44" s="12"/>
      <c r="H44" s="21">
        <f>SUM(H42:H43)</f>
        <v>0</v>
      </c>
      <c r="I44" s="12"/>
      <c r="J44" s="21">
        <f>SUM(J42:J43)</f>
        <v>0</v>
      </c>
      <c r="K44" s="12"/>
      <c r="L44" s="21">
        <f>SUM(L42:L43)</f>
        <v>0</v>
      </c>
      <c r="N44" s="8">
        <f>D44+F44+H44+J44+L44</f>
        <v>0</v>
      </c>
    </row>
    <row r="45" spans="1:14" x14ac:dyDescent="0.25">
      <c r="A45" s="35"/>
      <c r="B45" s="23" t="s">
        <v>38</v>
      </c>
      <c r="D45" s="46" t="str">
        <f>IF(D44='Exh A'!D40,"OK","ERROR")</f>
        <v>OK</v>
      </c>
      <c r="F45" s="46" t="str">
        <f>IF(F44='Exh A'!F40,"OK","ERROR")</f>
        <v>OK</v>
      </c>
      <c r="H45" s="46" t="str">
        <f>IF(H44='Exh A'!H40,"OK","ERROR")</f>
        <v>OK</v>
      </c>
      <c r="J45" s="46" t="str">
        <f>IF(J44='Exh A'!J40,"OK","ERROR")</f>
        <v>OK</v>
      </c>
      <c r="L45" s="46" t="str">
        <f>IF(L44='Exh A'!L40,"OK","ERROR")</f>
        <v>OK</v>
      </c>
    </row>
    <row r="46" spans="1:14" x14ac:dyDescent="0.25">
      <c r="A46" s="35"/>
      <c r="B46" s="23"/>
    </row>
    <row r="47" spans="1:14" x14ac:dyDescent="0.25">
      <c r="A47" s="35"/>
      <c r="B47" s="1" t="s">
        <v>49</v>
      </c>
    </row>
    <row r="48" spans="1:14" x14ac:dyDescent="0.25">
      <c r="A48" s="35">
        <v>260</v>
      </c>
      <c r="B48" s="3" t="s">
        <v>36</v>
      </c>
      <c r="D48" s="55">
        <v>0</v>
      </c>
      <c r="F48" s="55">
        <v>0</v>
      </c>
      <c r="G48" s="12"/>
      <c r="H48" s="55">
        <v>0</v>
      </c>
      <c r="I48" s="12"/>
      <c r="J48" s="55">
        <v>0</v>
      </c>
      <c r="K48" s="12"/>
      <c r="L48" s="55">
        <v>0</v>
      </c>
      <c r="N48" s="6">
        <f>D48+F48+H48+J48+L48</f>
        <v>0</v>
      </c>
    </row>
    <row r="49" spans="1:14" x14ac:dyDescent="0.25">
      <c r="A49" s="35">
        <v>261</v>
      </c>
      <c r="B49" s="3" t="s">
        <v>37</v>
      </c>
      <c r="D49" s="56">
        <v>0</v>
      </c>
      <c r="F49" s="56">
        <v>0</v>
      </c>
      <c r="G49" s="12"/>
      <c r="H49" s="56">
        <v>0</v>
      </c>
      <c r="I49" s="12"/>
      <c r="J49" s="56">
        <v>0</v>
      </c>
      <c r="K49" s="12"/>
      <c r="L49" s="56">
        <v>0</v>
      </c>
      <c r="N49" s="7">
        <f>D49+F49+H49+J49+L49</f>
        <v>0</v>
      </c>
    </row>
    <row r="50" spans="1:14" x14ac:dyDescent="0.25">
      <c r="A50" s="35"/>
      <c r="B50" s="24" t="s">
        <v>7</v>
      </c>
      <c r="D50" s="10">
        <f>SUM(D48:D49)</f>
        <v>0</v>
      </c>
      <c r="F50" s="10">
        <f>SUM(F48:F49)</f>
        <v>0</v>
      </c>
      <c r="G50" s="12"/>
      <c r="H50" s="10">
        <f>SUM(H48:H49)</f>
        <v>0</v>
      </c>
      <c r="I50" s="12"/>
      <c r="J50" s="10">
        <f>SUM(J48:J49)</f>
        <v>0</v>
      </c>
      <c r="K50" s="12"/>
      <c r="L50" s="10">
        <f>SUM(L48:L49)</f>
        <v>0</v>
      </c>
      <c r="N50" s="8">
        <f>D50+F50+H50+J50+L50</f>
        <v>0</v>
      </c>
    </row>
    <row r="51" spans="1:14" x14ac:dyDescent="0.25">
      <c r="A51" s="35"/>
      <c r="B51" s="23" t="s">
        <v>38</v>
      </c>
      <c r="D51" s="46" t="str">
        <f>IF(D50='Exh A'!D41,"OK","ERROR")</f>
        <v>OK</v>
      </c>
      <c r="F51" s="46" t="str">
        <f>IF(F50='Exh A'!F41,"OK","ERROR")</f>
        <v>OK</v>
      </c>
      <c r="H51" s="46" t="str">
        <f>IF(H50='Exh A'!H41,"OK","ERROR")</f>
        <v>OK</v>
      </c>
      <c r="J51" s="46" t="str">
        <f>IF(J50='Exh A'!J41,"OK","ERROR")</f>
        <v>OK</v>
      </c>
      <c r="L51" s="46" t="str">
        <f>IF(L50='Exh A'!L41,"OK","ERROR")</f>
        <v>OK</v>
      </c>
    </row>
    <row r="52" spans="1:14" x14ac:dyDescent="0.25">
      <c r="A52" s="35"/>
      <c r="B52" s="23"/>
    </row>
    <row r="53" spans="1:14" x14ac:dyDescent="0.25">
      <c r="A53" s="35"/>
      <c r="B53" s="1" t="s">
        <v>96</v>
      </c>
    </row>
    <row r="54" spans="1:14" x14ac:dyDescent="0.25">
      <c r="A54" s="35">
        <v>500</v>
      </c>
      <c r="B54" s="3" t="s">
        <v>39</v>
      </c>
      <c r="D54" s="55">
        <v>0</v>
      </c>
      <c r="F54" s="55">
        <v>0</v>
      </c>
      <c r="G54" s="12"/>
      <c r="H54" s="55">
        <v>0</v>
      </c>
      <c r="I54" s="12"/>
      <c r="J54" s="55">
        <v>0</v>
      </c>
      <c r="K54" s="12"/>
      <c r="L54" s="55">
        <v>0</v>
      </c>
      <c r="N54" s="6">
        <f>D54+F54+H54+J54+L54</f>
        <v>0</v>
      </c>
    </row>
    <row r="55" spans="1:14" x14ac:dyDescent="0.25">
      <c r="A55" s="35">
        <v>510</v>
      </c>
      <c r="B55" s="3" t="s">
        <v>40</v>
      </c>
      <c r="D55" s="55">
        <v>0</v>
      </c>
      <c r="F55" s="55">
        <v>0</v>
      </c>
      <c r="G55" s="12"/>
      <c r="H55" s="55">
        <v>0</v>
      </c>
      <c r="I55" s="12"/>
      <c r="J55" s="55">
        <v>0</v>
      </c>
      <c r="K55" s="12"/>
      <c r="L55" s="55">
        <v>0</v>
      </c>
      <c r="N55" s="6">
        <f>D55+F55+H55+J55+L55</f>
        <v>0</v>
      </c>
    </row>
    <row r="56" spans="1:14" x14ac:dyDescent="0.25">
      <c r="A56" s="35">
        <v>520</v>
      </c>
      <c r="B56" s="3" t="s">
        <v>41</v>
      </c>
      <c r="D56" s="56">
        <v>0</v>
      </c>
      <c r="F56" s="56">
        <v>0</v>
      </c>
      <c r="G56" s="12"/>
      <c r="H56" s="56">
        <v>0</v>
      </c>
      <c r="I56" s="12"/>
      <c r="J56" s="56">
        <v>0</v>
      </c>
      <c r="K56" s="12"/>
      <c r="L56" s="56">
        <v>0</v>
      </c>
      <c r="N56" s="7">
        <f>D56+F56+H56+J56+L56</f>
        <v>0</v>
      </c>
    </row>
    <row r="57" spans="1:14" x14ac:dyDescent="0.25">
      <c r="A57" s="35"/>
      <c r="B57" s="24" t="s">
        <v>7</v>
      </c>
      <c r="D57" s="21">
        <f>SUM(D54:D56)</f>
        <v>0</v>
      </c>
      <c r="F57" s="21">
        <f>SUM(F54:F56)</f>
        <v>0</v>
      </c>
      <c r="G57" s="12"/>
      <c r="H57" s="21">
        <f>SUM(H54:H56)</f>
        <v>0</v>
      </c>
      <c r="I57" s="12"/>
      <c r="J57" s="21">
        <f>SUM(J54:J56)</f>
        <v>0</v>
      </c>
      <c r="K57" s="12"/>
      <c r="L57" s="21">
        <f>SUM(L54:L56)</f>
        <v>0</v>
      </c>
      <c r="N57" s="8">
        <f>D57+F57+H57+J57+L57</f>
        <v>0</v>
      </c>
    </row>
    <row r="58" spans="1:14" x14ac:dyDescent="0.25">
      <c r="A58" s="35"/>
      <c r="B58" s="23" t="s">
        <v>57</v>
      </c>
      <c r="D58" s="46" t="str">
        <f>IF(D57='Exh B'!D9,"OK","ERROR")</f>
        <v>OK</v>
      </c>
      <c r="F58" s="46" t="str">
        <f>IF(F57='Exh B'!F9,"OK","ERROR")</f>
        <v>OK</v>
      </c>
      <c r="H58" s="46" t="str">
        <f>IF(H57='Exh B'!H9,"OK","ERROR")</f>
        <v>OK</v>
      </c>
      <c r="J58" s="46" t="str">
        <f>IF(J57='Exh B'!J9,"OK","ERROR")</f>
        <v>OK</v>
      </c>
      <c r="L58" s="46" t="str">
        <f>IF(L57='Exh B'!L9,"OK","ERROR")</f>
        <v>OK</v>
      </c>
    </row>
    <row r="59" spans="1:14" ht="18" customHeight="1" x14ac:dyDescent="0.25">
      <c r="A59" s="35"/>
      <c r="B59" s="23"/>
    </row>
    <row r="60" spans="1:14" x14ac:dyDescent="0.25">
      <c r="A60" s="237" t="s">
        <v>558</v>
      </c>
      <c r="B60" s="237"/>
    </row>
    <row r="61" spans="1:14" ht="12" customHeight="1" x14ac:dyDescent="0.25">
      <c r="A61" s="49"/>
      <c r="B61" s="49"/>
    </row>
    <row r="62" spans="1:14" ht="15.6" x14ac:dyDescent="0.25">
      <c r="A62" s="35"/>
      <c r="B62" s="1" t="s">
        <v>463</v>
      </c>
    </row>
    <row r="63" spans="1:14" x14ac:dyDescent="0.25">
      <c r="A63" s="35">
        <v>604</v>
      </c>
      <c r="B63" s="3" t="s">
        <v>305</v>
      </c>
      <c r="D63" s="55">
        <v>0</v>
      </c>
      <c r="F63" s="55">
        <v>0</v>
      </c>
      <c r="H63" s="55">
        <v>0</v>
      </c>
      <c r="J63" s="55">
        <v>0</v>
      </c>
      <c r="K63" s="12"/>
      <c r="L63" s="55">
        <v>0</v>
      </c>
      <c r="N63" s="6">
        <f>D63+F63+H63+J63+L63</f>
        <v>0</v>
      </c>
    </row>
    <row r="64" spans="1:14" x14ac:dyDescent="0.25">
      <c r="A64" s="35">
        <v>600</v>
      </c>
      <c r="B64" s="3" t="s">
        <v>111</v>
      </c>
      <c r="D64" s="55">
        <v>0</v>
      </c>
      <c r="F64" s="55">
        <v>0</v>
      </c>
      <c r="H64" s="55">
        <v>0</v>
      </c>
      <c r="J64" s="55">
        <v>0</v>
      </c>
      <c r="K64" s="12"/>
      <c r="L64" s="55">
        <v>0</v>
      </c>
      <c r="N64" s="6">
        <f>D64+F64+H64+J64+L64</f>
        <v>0</v>
      </c>
    </row>
    <row r="65" spans="1:14" x14ac:dyDescent="0.25">
      <c r="A65" s="35">
        <v>602</v>
      </c>
      <c r="B65" s="3" t="s">
        <v>112</v>
      </c>
      <c r="D65" s="56">
        <v>0</v>
      </c>
      <c r="F65" s="56">
        <v>0</v>
      </c>
      <c r="H65" s="56">
        <v>0</v>
      </c>
      <c r="J65" s="56">
        <v>0</v>
      </c>
      <c r="K65" s="12"/>
      <c r="L65" s="56">
        <v>0</v>
      </c>
      <c r="N65" s="7">
        <f>D65+F65+H65+J65+L65</f>
        <v>0</v>
      </c>
    </row>
    <row r="66" spans="1:14" x14ac:dyDescent="0.25">
      <c r="A66" s="35"/>
      <c r="B66" s="24" t="s">
        <v>7</v>
      </c>
      <c r="D66" s="21">
        <f>SUM(D63:D65)</f>
        <v>0</v>
      </c>
      <c r="F66" s="21">
        <f>SUM(F63:F65)</f>
        <v>0</v>
      </c>
      <c r="H66" s="21">
        <f>SUM(H63:H65)</f>
        <v>0</v>
      </c>
      <c r="J66" s="21">
        <f>SUM(J63:J65)</f>
        <v>0</v>
      </c>
      <c r="K66" s="12"/>
      <c r="L66" s="21">
        <f>SUM(L63:L65)</f>
        <v>0</v>
      </c>
      <c r="N66" s="8">
        <f>D66+F66+H66+J66+L66</f>
        <v>0</v>
      </c>
    </row>
    <row r="67" spans="1:14" x14ac:dyDescent="0.25">
      <c r="A67" s="35"/>
      <c r="B67" s="23" t="s">
        <v>57</v>
      </c>
      <c r="D67" s="46" t="str">
        <f>IF(D66='Exh B'!D22,"OK","ERROR")</f>
        <v>OK</v>
      </c>
      <c r="F67" s="46" t="str">
        <f>IF(F66='Exh B'!F22,"OK","ERROR")</f>
        <v>OK</v>
      </c>
      <c r="H67" s="46" t="str">
        <f>IF(H66='Exh B'!H22,"OK","ERROR")</f>
        <v>OK</v>
      </c>
      <c r="J67" s="46" t="str">
        <f>IF(J66='Exh B'!J22,"OK","ERROR")</f>
        <v>OK</v>
      </c>
      <c r="L67" s="46" t="str">
        <f>IF(L66='Exh B'!L22,"OK","ERROR")</f>
        <v>OK</v>
      </c>
    </row>
    <row r="68" spans="1:14" ht="18" customHeight="1" x14ac:dyDescent="0.25">
      <c r="A68" s="35"/>
      <c r="B68" s="23"/>
      <c r="D68" s="46"/>
      <c r="F68" s="46"/>
      <c r="H68" s="46"/>
      <c r="J68" s="46"/>
      <c r="L68" s="46"/>
    </row>
    <row r="69" spans="1:14" x14ac:dyDescent="0.25">
      <c r="A69" s="35"/>
      <c r="B69" s="41" t="s">
        <v>129</v>
      </c>
      <c r="D69" s="46"/>
      <c r="F69" s="46"/>
      <c r="H69" s="46"/>
      <c r="J69" s="46"/>
      <c r="L69" s="46"/>
    </row>
    <row r="70" spans="1:14" x14ac:dyDescent="0.25">
      <c r="A70" s="35"/>
      <c r="B70" s="41"/>
      <c r="D70" s="46"/>
      <c r="F70" s="46"/>
      <c r="H70" s="46"/>
      <c r="J70" s="46"/>
      <c r="L70" s="46"/>
    </row>
    <row r="71" spans="1:14" x14ac:dyDescent="0.25">
      <c r="A71" s="35"/>
      <c r="B71" s="1" t="s">
        <v>130</v>
      </c>
      <c r="D71" s="58" t="s">
        <v>131</v>
      </c>
      <c r="F71" s="58" t="s">
        <v>131</v>
      </c>
      <c r="H71" s="58" t="s">
        <v>131</v>
      </c>
      <c r="J71" s="58" t="s">
        <v>131</v>
      </c>
      <c r="L71" s="58" t="s">
        <v>131</v>
      </c>
    </row>
    <row r="72" spans="1:14" x14ac:dyDescent="0.25">
      <c r="A72" s="35"/>
    </row>
    <row r="73" spans="1:14" x14ac:dyDescent="0.25">
      <c r="A73" s="35"/>
      <c r="B73" s="70" t="s">
        <v>13</v>
      </c>
      <c r="D73" s="46"/>
      <c r="F73" s="46"/>
      <c r="H73" s="46"/>
      <c r="J73" s="46"/>
      <c r="L73" s="46"/>
    </row>
    <row r="74" spans="1:14" x14ac:dyDescent="0.25">
      <c r="A74" s="35"/>
      <c r="B74" s="3" t="s">
        <v>151</v>
      </c>
      <c r="D74" s="55">
        <v>0</v>
      </c>
      <c r="F74" s="55">
        <v>0</v>
      </c>
      <c r="G74" s="12"/>
      <c r="H74" s="55">
        <v>0</v>
      </c>
      <c r="I74" s="12"/>
      <c r="J74" s="55">
        <v>0</v>
      </c>
      <c r="K74" s="12"/>
      <c r="L74" s="55">
        <v>0</v>
      </c>
      <c r="N74" s="6">
        <f>D74+F74+H74+J74+L74</f>
        <v>0</v>
      </c>
    </row>
    <row r="75" spans="1:14" x14ac:dyDescent="0.25">
      <c r="A75" s="35"/>
      <c r="B75" s="3" t="s">
        <v>152</v>
      </c>
      <c r="D75" s="56">
        <v>0</v>
      </c>
      <c r="F75" s="56">
        <v>0</v>
      </c>
      <c r="G75" s="12"/>
      <c r="H75" s="56">
        <v>0</v>
      </c>
      <c r="I75" s="12"/>
      <c r="J75" s="56">
        <v>0</v>
      </c>
      <c r="K75" s="12"/>
      <c r="L75" s="56">
        <v>0</v>
      </c>
      <c r="N75" s="7">
        <f>D75+F75+H75+J75+L75</f>
        <v>0</v>
      </c>
    </row>
    <row r="76" spans="1:14" x14ac:dyDescent="0.25">
      <c r="A76" s="35"/>
      <c r="B76" s="24" t="s">
        <v>7</v>
      </c>
      <c r="D76" s="10">
        <f>SUM(D74:D75)</f>
        <v>0</v>
      </c>
      <c r="F76" s="10">
        <f>SUM(F74:F75)</f>
        <v>0</v>
      </c>
      <c r="G76" s="12"/>
      <c r="H76" s="10">
        <f>SUM(H74:H75)</f>
        <v>0</v>
      </c>
      <c r="I76" s="12"/>
      <c r="J76" s="10">
        <f>SUM(J74:J75)</f>
        <v>0</v>
      </c>
      <c r="K76" s="12"/>
      <c r="L76" s="10">
        <f>SUM(L74:L75)</f>
        <v>0</v>
      </c>
      <c r="N76" s="7">
        <f>D76+F76+H76+J76+L76</f>
        <v>0</v>
      </c>
    </row>
    <row r="77" spans="1:14" x14ac:dyDescent="0.25">
      <c r="A77" s="35"/>
      <c r="B77" s="23" t="s">
        <v>38</v>
      </c>
      <c r="D77" s="46" t="str">
        <f>IF(D76='Exh A'!D40,"OK","ERROR")</f>
        <v>OK</v>
      </c>
      <c r="F77" s="46" t="str">
        <f>IF(F76='Exh A'!F40,"OK","ERROR")</f>
        <v>OK</v>
      </c>
      <c r="H77" s="46" t="str">
        <f>IF(H76='Exh A'!H40,"OK","ERROR")</f>
        <v>OK</v>
      </c>
      <c r="J77" s="46" t="str">
        <f>IF(J76='Exh A'!J40,"OK","ERROR")</f>
        <v>OK</v>
      </c>
      <c r="L77" s="46" t="str">
        <f>IF(L76='Exh A'!L40,"OK","ERROR")</f>
        <v>OK</v>
      </c>
    </row>
    <row r="78" spans="1:14" x14ac:dyDescent="0.25">
      <c r="A78" s="35"/>
      <c r="B78" s="62"/>
      <c r="D78" s="46"/>
      <c r="F78" s="46"/>
      <c r="H78" s="46"/>
      <c r="J78" s="46"/>
      <c r="L78" s="46"/>
    </row>
    <row r="79" spans="1:14" x14ac:dyDescent="0.25">
      <c r="A79" s="35"/>
      <c r="B79" s="70" t="s">
        <v>49</v>
      </c>
      <c r="D79" s="46"/>
      <c r="F79" s="46"/>
      <c r="H79" s="46"/>
      <c r="J79" s="46"/>
      <c r="L79" s="46"/>
    </row>
    <row r="80" spans="1:14" x14ac:dyDescent="0.25">
      <c r="A80" s="35"/>
      <c r="B80" s="3" t="s">
        <v>153</v>
      </c>
      <c r="D80" s="55">
        <v>0</v>
      </c>
      <c r="F80" s="55">
        <v>0</v>
      </c>
      <c r="G80" s="12"/>
      <c r="H80" s="55">
        <v>0</v>
      </c>
      <c r="I80" s="12"/>
      <c r="J80" s="55">
        <v>0</v>
      </c>
      <c r="K80" s="12"/>
      <c r="L80" s="55">
        <v>0</v>
      </c>
      <c r="N80" s="6">
        <f>D80+F80+H80+J80+L80</f>
        <v>0</v>
      </c>
    </row>
    <row r="81" spans="1:15" x14ac:dyDescent="0.25">
      <c r="A81" s="35"/>
      <c r="B81" s="3" t="s">
        <v>154</v>
      </c>
      <c r="D81" s="56">
        <v>0</v>
      </c>
      <c r="F81" s="56">
        <v>0</v>
      </c>
      <c r="G81" s="12"/>
      <c r="H81" s="56">
        <v>0</v>
      </c>
      <c r="I81" s="12"/>
      <c r="J81" s="56">
        <v>0</v>
      </c>
      <c r="K81" s="12"/>
      <c r="L81" s="56">
        <v>0</v>
      </c>
      <c r="N81" s="7">
        <f>D81+F81+H81+J81+L81</f>
        <v>0</v>
      </c>
    </row>
    <row r="82" spans="1:15" x14ac:dyDescent="0.25">
      <c r="A82" s="35"/>
      <c r="B82" s="24" t="s">
        <v>7</v>
      </c>
      <c r="D82" s="10">
        <f>SUM(D80:D81)</f>
        <v>0</v>
      </c>
      <c r="F82" s="10">
        <f>SUM(F80:F81)</f>
        <v>0</v>
      </c>
      <c r="G82" s="12"/>
      <c r="H82" s="10">
        <f>SUM(H80:H81)</f>
        <v>0</v>
      </c>
      <c r="I82" s="12"/>
      <c r="J82" s="10">
        <f>SUM(J80:J81)</f>
        <v>0</v>
      </c>
      <c r="K82" s="12"/>
      <c r="L82" s="10">
        <f>SUM(L80:L81)</f>
        <v>0</v>
      </c>
      <c r="N82" s="7">
        <f>D82+F82+H82+J82+L82</f>
        <v>0</v>
      </c>
    </row>
    <row r="83" spans="1:15" x14ac:dyDescent="0.25">
      <c r="A83" s="35"/>
      <c r="B83" s="23" t="s">
        <v>38</v>
      </c>
      <c r="D83" s="46" t="str">
        <f>IF(D82='Exh A'!D41,"OK","ERROR")</f>
        <v>OK</v>
      </c>
      <c r="F83" s="46" t="str">
        <f>IF(F82='Exh A'!F41,"OK","ERROR")</f>
        <v>OK</v>
      </c>
      <c r="H83" s="46" t="str">
        <f>IF(H82='Exh A'!H41,"OK","ERROR")</f>
        <v>OK</v>
      </c>
      <c r="J83" s="46" t="str">
        <f>IF(J82='Exh A'!J41,"OK","ERROR")</f>
        <v>OK</v>
      </c>
      <c r="L83" s="46" t="str">
        <f>IF(L82='Exh A'!L41,"OK","ERROR")</f>
        <v>OK</v>
      </c>
    </row>
    <row r="84" spans="1:15" x14ac:dyDescent="0.25">
      <c r="A84" s="35"/>
      <c r="B84" s="62"/>
      <c r="D84" s="46"/>
      <c r="F84" s="46"/>
      <c r="H84" s="46"/>
      <c r="J84" s="46"/>
      <c r="L84" s="46"/>
    </row>
    <row r="85" spans="1:15" ht="15.6" x14ac:dyDescent="0.25">
      <c r="A85" s="35"/>
      <c r="B85" s="70" t="s">
        <v>464</v>
      </c>
      <c r="D85" s="55"/>
      <c r="F85" s="55"/>
      <c r="H85" s="55"/>
      <c r="J85" s="55"/>
      <c r="L85" s="55"/>
      <c r="N85" s="6"/>
    </row>
    <row r="86" spans="1:15" x14ac:dyDescent="0.25">
      <c r="A86" s="35"/>
      <c r="B86" s="3" t="s">
        <v>157</v>
      </c>
      <c r="D86" s="55">
        <v>0</v>
      </c>
      <c r="F86" s="55">
        <v>0</v>
      </c>
      <c r="H86" s="55">
        <v>0</v>
      </c>
      <c r="J86" s="55">
        <v>0</v>
      </c>
      <c r="L86" s="55">
        <v>0</v>
      </c>
      <c r="N86" s="6">
        <f>D86+F86+H86+J86+L86</f>
        <v>0</v>
      </c>
    </row>
    <row r="87" spans="1:15" x14ac:dyDescent="0.25">
      <c r="A87" s="35"/>
      <c r="B87" s="3" t="s">
        <v>158</v>
      </c>
      <c r="D87" s="56">
        <v>0</v>
      </c>
      <c r="F87" s="56">
        <v>0</v>
      </c>
      <c r="H87" s="56">
        <v>0</v>
      </c>
      <c r="J87" s="56">
        <v>0</v>
      </c>
      <c r="L87" s="56">
        <v>0</v>
      </c>
      <c r="N87" s="7">
        <f>D87+F87+H87+J87+L87</f>
        <v>0</v>
      </c>
    </row>
    <row r="88" spans="1:15" x14ac:dyDescent="0.25">
      <c r="A88" s="35"/>
      <c r="B88" s="24" t="s">
        <v>7</v>
      </c>
      <c r="D88" s="10">
        <f>SUM(D86:D87)</f>
        <v>0</v>
      </c>
      <c r="F88" s="10">
        <f>SUM(F86:F87)</f>
        <v>0</v>
      </c>
      <c r="H88" s="10">
        <f>SUM(H86:H87)</f>
        <v>0</v>
      </c>
      <c r="J88" s="10">
        <f>SUM(J86:J87)</f>
        <v>0</v>
      </c>
      <c r="L88" s="10">
        <f>SUM(L86:L87)</f>
        <v>0</v>
      </c>
      <c r="N88" s="8">
        <f>D88+F88+H88+J88+L88</f>
        <v>0</v>
      </c>
    </row>
    <row r="89" spans="1:15" x14ac:dyDescent="0.25">
      <c r="A89" s="35"/>
      <c r="B89" s="24"/>
      <c r="D89" s="12"/>
      <c r="F89" s="12"/>
      <c r="H89" s="12"/>
      <c r="J89" s="12"/>
      <c r="L89" s="12"/>
      <c r="N89" s="6"/>
    </row>
    <row r="90" spans="1:15" s="186" customFormat="1" ht="15.6" x14ac:dyDescent="0.25">
      <c r="A90" s="191"/>
      <c r="B90" s="192" t="s">
        <v>538</v>
      </c>
      <c r="C90" s="193"/>
      <c r="D90" s="194"/>
      <c r="E90" s="193"/>
      <c r="F90" s="194"/>
      <c r="G90" s="193"/>
      <c r="H90" s="194"/>
      <c r="I90" s="193"/>
      <c r="J90" s="194"/>
      <c r="K90" s="193"/>
      <c r="L90" s="194"/>
      <c r="M90" s="193"/>
      <c r="N90" s="193"/>
      <c r="O90" s="195"/>
    </row>
    <row r="91" spans="1:15" s="186" customFormat="1" x14ac:dyDescent="0.25">
      <c r="A91" s="191"/>
      <c r="B91" s="196" t="s">
        <v>503</v>
      </c>
      <c r="C91" s="193"/>
      <c r="D91" s="210">
        <v>0</v>
      </c>
      <c r="E91" s="211"/>
      <c r="F91" s="212">
        <v>0</v>
      </c>
      <c r="G91" s="211"/>
      <c r="H91" s="212">
        <v>0</v>
      </c>
      <c r="I91" s="211"/>
      <c r="J91" s="212">
        <v>0</v>
      </c>
      <c r="K91" s="211"/>
      <c r="L91" s="212">
        <v>0</v>
      </c>
      <c r="M91" s="182"/>
      <c r="N91" s="197">
        <f>D91+F91+H91+J91+L91</f>
        <v>0</v>
      </c>
      <c r="O91" s="195"/>
    </row>
    <row r="92" spans="1:15" s="186" customFormat="1" x14ac:dyDescent="0.25">
      <c r="A92" s="191"/>
      <c r="B92" s="196" t="s">
        <v>504</v>
      </c>
      <c r="D92" s="213">
        <v>0</v>
      </c>
      <c r="E92" s="198"/>
      <c r="F92" s="214">
        <v>0</v>
      </c>
      <c r="G92" s="198"/>
      <c r="H92" s="214">
        <v>0</v>
      </c>
      <c r="I92" s="198"/>
      <c r="J92" s="214">
        <v>0</v>
      </c>
      <c r="K92" s="198"/>
      <c r="L92" s="214">
        <v>0</v>
      </c>
      <c r="M92" s="198"/>
      <c r="N92" s="199">
        <f>D92+F92+H92+J92+L92</f>
        <v>0</v>
      </c>
      <c r="O92" s="195"/>
    </row>
    <row r="93" spans="1:15" s="186" customFormat="1" x14ac:dyDescent="0.25">
      <c r="A93" s="191"/>
      <c r="B93" s="196"/>
      <c r="D93" s="200">
        <f>SUM(D91:D92)</f>
        <v>0</v>
      </c>
      <c r="E93" s="198"/>
      <c r="F93" s="201">
        <f>SUM(F91:F92)</f>
        <v>0</v>
      </c>
      <c r="G93" s="198"/>
      <c r="H93" s="201">
        <f>SUM(H91:H92)</f>
        <v>0</v>
      </c>
      <c r="I93" s="198"/>
      <c r="J93" s="201">
        <f>SUM(J91:J92)</f>
        <v>0</v>
      </c>
      <c r="K93" s="198"/>
      <c r="L93" s="201">
        <f>SUM(L91:L92)</f>
        <v>0</v>
      </c>
      <c r="M93" s="198"/>
      <c r="N93" s="202">
        <f>SUM(N91:N92)</f>
        <v>0</v>
      </c>
      <c r="O93" s="195"/>
    </row>
    <row r="94" spans="1:15" s="186" customFormat="1" x14ac:dyDescent="0.25">
      <c r="A94" s="191"/>
      <c r="B94" s="203"/>
      <c r="D94" s="204" t="str">
        <f>IF(D93='Exh A'!D47,"OK","Explain Further on 'Comments' tab")</f>
        <v>OK</v>
      </c>
      <c r="E94" s="204"/>
      <c r="F94" s="204" t="str">
        <f>IF(F93='Exh A'!F47,"OK","Explain Further on 'Comments' tab")</f>
        <v>OK</v>
      </c>
      <c r="G94" s="204"/>
      <c r="H94" s="204" t="str">
        <f>IF(H93='Exh A'!H47,"OK","Explain Further on 'Comments' tab")</f>
        <v>OK</v>
      </c>
      <c r="I94" s="204"/>
      <c r="J94" s="204" t="str">
        <f>IF(J93='Exh A'!J47,"OK","Explain Further on 'Comments' tab")</f>
        <v>OK</v>
      </c>
      <c r="K94" s="204"/>
      <c r="L94" s="204" t="str">
        <f>IF(L93='Exh A'!L47,"OK","Explain Further on 'Comments' tab")</f>
        <v>OK</v>
      </c>
      <c r="M94" s="204"/>
      <c r="N94" s="204" t="str">
        <f>IF(N93='Exh A'!N47,"OK","Explain Further on 'Comments' tab")</f>
        <v>OK</v>
      </c>
      <c r="O94" s="195"/>
    </row>
    <row r="95" spans="1:15" x14ac:dyDescent="0.25">
      <c r="A95" s="35"/>
      <c r="B95" s="23"/>
      <c r="D95" s="37"/>
      <c r="F95" s="37"/>
      <c r="H95" s="37"/>
      <c r="J95" s="37"/>
      <c r="L95" s="37"/>
    </row>
    <row r="96" spans="1:15" ht="15.6" x14ac:dyDescent="0.25">
      <c r="A96" s="35"/>
      <c r="B96" s="30" t="s">
        <v>466</v>
      </c>
      <c r="C96" s="15"/>
      <c r="D96" s="15"/>
      <c r="E96" s="15"/>
      <c r="F96" s="15"/>
      <c r="G96" s="15"/>
      <c r="H96" s="15"/>
      <c r="I96" s="15"/>
      <c r="J96" s="15"/>
      <c r="K96" s="15"/>
      <c r="L96" s="15"/>
      <c r="M96" s="15"/>
      <c r="N96" s="15"/>
    </row>
    <row r="97" spans="1:15" x14ac:dyDescent="0.25">
      <c r="A97" s="35"/>
      <c r="B97" s="16" t="s">
        <v>465</v>
      </c>
      <c r="C97" s="15"/>
      <c r="D97" s="15"/>
      <c r="E97" s="15"/>
      <c r="F97" s="15"/>
      <c r="G97" s="15"/>
      <c r="H97" s="15"/>
      <c r="I97" s="15"/>
      <c r="J97" s="15"/>
      <c r="K97" s="15"/>
      <c r="L97" s="15"/>
      <c r="M97" s="15"/>
      <c r="N97" s="15"/>
    </row>
    <row r="98" spans="1:15" x14ac:dyDescent="0.25">
      <c r="A98" s="35"/>
      <c r="B98" s="17" t="s">
        <v>30</v>
      </c>
      <c r="C98" s="15"/>
      <c r="D98" s="31">
        <f>'Exh A'!D25</f>
        <v>0</v>
      </c>
      <c r="E98" s="15"/>
      <c r="F98" s="31">
        <f>'Exh A'!F25</f>
        <v>0</v>
      </c>
      <c r="G98" s="19"/>
      <c r="H98" s="31">
        <f>'Exh A'!H25</f>
        <v>0</v>
      </c>
      <c r="I98" s="19"/>
      <c r="J98" s="31">
        <f>'Exh A'!J25</f>
        <v>0</v>
      </c>
      <c r="K98" s="19"/>
      <c r="L98" s="31">
        <f>'Exh A'!L25</f>
        <v>0</v>
      </c>
      <c r="M98" s="15"/>
      <c r="N98" s="31">
        <f t="shared" ref="N98:N103" si="0">D98+F98+H98+J98+L98</f>
        <v>0</v>
      </c>
    </row>
    <row r="99" spans="1:15" x14ac:dyDescent="0.25">
      <c r="A99" s="35"/>
      <c r="B99" s="17" t="s">
        <v>552</v>
      </c>
      <c r="C99" s="15"/>
      <c r="D99" s="19">
        <f>'Exh A'!D39</f>
        <v>0</v>
      </c>
      <c r="E99" s="15"/>
      <c r="F99" s="19">
        <f>'Exh A'!F39</f>
        <v>0</v>
      </c>
      <c r="G99" s="19"/>
      <c r="H99" s="19">
        <f>'Exh A'!H39</f>
        <v>0</v>
      </c>
      <c r="I99" s="19"/>
      <c r="J99" s="19">
        <f>'Exh A'!J39</f>
        <v>0</v>
      </c>
      <c r="K99" s="19"/>
      <c r="L99" s="19">
        <f>'Exh A'!L39</f>
        <v>0</v>
      </c>
      <c r="M99" s="15"/>
      <c r="N99" s="19">
        <f t="shared" si="0"/>
        <v>0</v>
      </c>
    </row>
    <row r="100" spans="1:15" x14ac:dyDescent="0.25">
      <c r="A100" s="35"/>
      <c r="B100" s="17" t="s">
        <v>155</v>
      </c>
      <c r="C100" s="15"/>
      <c r="D100" s="19">
        <f>D74</f>
        <v>0</v>
      </c>
      <c r="E100" s="15"/>
      <c r="F100" s="19">
        <f>F74</f>
        <v>0</v>
      </c>
      <c r="G100" s="19"/>
      <c r="H100" s="19">
        <f>H74</f>
        <v>0</v>
      </c>
      <c r="I100" s="19"/>
      <c r="J100" s="19">
        <f>J74</f>
        <v>0</v>
      </c>
      <c r="K100" s="19"/>
      <c r="L100" s="19">
        <f>L74</f>
        <v>0</v>
      </c>
      <c r="M100" s="15"/>
      <c r="N100" s="19">
        <f t="shared" si="0"/>
        <v>0</v>
      </c>
    </row>
    <row r="101" spans="1:15" x14ac:dyDescent="0.25">
      <c r="A101" s="35"/>
      <c r="B101" s="17" t="s">
        <v>156</v>
      </c>
      <c r="C101" s="15"/>
      <c r="D101" s="19">
        <f>D80</f>
        <v>0</v>
      </c>
      <c r="E101" s="15"/>
      <c r="F101" s="19">
        <f>F80</f>
        <v>0</v>
      </c>
      <c r="G101" s="19"/>
      <c r="H101" s="19">
        <f>H80</f>
        <v>0</v>
      </c>
      <c r="I101" s="19"/>
      <c r="J101" s="19">
        <f>J80</f>
        <v>0</v>
      </c>
      <c r="K101" s="19"/>
      <c r="L101" s="19">
        <f>L80</f>
        <v>0</v>
      </c>
      <c r="M101" s="15"/>
      <c r="N101" s="19">
        <f t="shared" si="0"/>
        <v>0</v>
      </c>
    </row>
    <row r="102" spans="1:15" x14ac:dyDescent="0.25">
      <c r="A102" s="35"/>
      <c r="B102" s="17" t="s">
        <v>163</v>
      </c>
      <c r="C102" s="15"/>
      <c r="D102" s="20">
        <f>D86</f>
        <v>0</v>
      </c>
      <c r="E102" s="15"/>
      <c r="F102" s="20">
        <f>F86</f>
        <v>0</v>
      </c>
      <c r="G102" s="19"/>
      <c r="H102" s="20">
        <f>H86</f>
        <v>0</v>
      </c>
      <c r="I102" s="19"/>
      <c r="J102" s="20">
        <f>J86</f>
        <v>0</v>
      </c>
      <c r="K102" s="19"/>
      <c r="L102" s="20">
        <f>L86</f>
        <v>0</v>
      </c>
      <c r="M102" s="15"/>
      <c r="N102" s="19">
        <f t="shared" si="0"/>
        <v>0</v>
      </c>
    </row>
    <row r="103" spans="1:15" x14ac:dyDescent="0.25">
      <c r="A103" s="35"/>
      <c r="B103" s="18" t="s">
        <v>465</v>
      </c>
      <c r="C103" s="15"/>
      <c r="D103" s="73">
        <f>D98-D99-D100-D101+D102</f>
        <v>0</v>
      </c>
      <c r="E103" s="15"/>
      <c r="F103" s="73">
        <f>F98-F99-F100-F101+F102</f>
        <v>0</v>
      </c>
      <c r="G103" s="19"/>
      <c r="H103" s="73">
        <f>H98-H99-H100-H101+H102</f>
        <v>0</v>
      </c>
      <c r="I103" s="31"/>
      <c r="J103" s="73">
        <f>J98-J99-J100-J101+J102</f>
        <v>0</v>
      </c>
      <c r="K103" s="19"/>
      <c r="L103" s="73">
        <f>L98-L99-L100-L101+L102</f>
        <v>0</v>
      </c>
      <c r="M103" s="15"/>
      <c r="N103" s="73">
        <f t="shared" si="0"/>
        <v>0</v>
      </c>
    </row>
    <row r="104" spans="1:15" x14ac:dyDescent="0.25">
      <c r="A104" s="35"/>
      <c r="B104" s="18"/>
      <c r="C104" s="15"/>
      <c r="D104" s="19"/>
      <c r="E104" s="15"/>
      <c r="F104" s="19"/>
      <c r="G104" s="19"/>
      <c r="H104" s="19"/>
      <c r="I104" s="19"/>
      <c r="J104" s="19"/>
      <c r="K104" s="19"/>
      <c r="L104" s="19"/>
      <c r="M104" s="15"/>
      <c r="N104" s="19"/>
    </row>
    <row r="105" spans="1:15" x14ac:dyDescent="0.25">
      <c r="A105" s="35"/>
      <c r="B105" s="16" t="s">
        <v>467</v>
      </c>
      <c r="C105" s="15"/>
      <c r="D105" s="19"/>
      <c r="E105" s="15"/>
      <c r="F105" s="19"/>
      <c r="G105" s="19"/>
      <c r="H105" s="19"/>
      <c r="I105" s="19"/>
      <c r="J105" s="19"/>
      <c r="K105" s="19"/>
      <c r="L105" s="19"/>
      <c r="M105" s="15"/>
      <c r="N105" s="19"/>
    </row>
    <row r="106" spans="1:15" s="186" customFormat="1" x14ac:dyDescent="0.25">
      <c r="A106" s="191"/>
      <c r="B106" s="205" t="s">
        <v>289</v>
      </c>
      <c r="D106" s="206">
        <f>D92</f>
        <v>0</v>
      </c>
      <c r="E106" s="207"/>
      <c r="F106" s="206">
        <f>F92</f>
        <v>0</v>
      </c>
      <c r="G106" s="208"/>
      <c r="H106" s="206">
        <f>H92</f>
        <v>0</v>
      </c>
      <c r="I106" s="208"/>
      <c r="J106" s="206">
        <f>J92</f>
        <v>0</v>
      </c>
      <c r="K106" s="208"/>
      <c r="L106" s="206">
        <f>L92</f>
        <v>0</v>
      </c>
      <c r="N106" s="206">
        <f>D106+F106+H106+J106+L106</f>
        <v>0</v>
      </c>
      <c r="O106" s="195"/>
    </row>
    <row r="107" spans="1:15" x14ac:dyDescent="0.25">
      <c r="A107" s="35"/>
      <c r="B107" s="17" t="s">
        <v>298</v>
      </c>
      <c r="C107" s="15"/>
      <c r="D107" s="19">
        <f>D18</f>
        <v>0</v>
      </c>
      <c r="E107" s="72"/>
      <c r="F107" s="19">
        <f>F18</f>
        <v>0</v>
      </c>
      <c r="G107" s="71"/>
      <c r="H107" s="19">
        <f>H18</f>
        <v>0</v>
      </c>
      <c r="I107" s="71"/>
      <c r="J107" s="19">
        <f>J18</f>
        <v>0</v>
      </c>
      <c r="K107" s="71"/>
      <c r="L107" s="19">
        <f>L18</f>
        <v>0</v>
      </c>
      <c r="M107" s="15"/>
      <c r="N107" s="19">
        <f>D107+F107+H107+J107+L107</f>
        <v>0</v>
      </c>
    </row>
    <row r="108" spans="1:15" x14ac:dyDescent="0.25">
      <c r="A108" s="35"/>
      <c r="B108" s="17" t="s">
        <v>299</v>
      </c>
      <c r="C108" s="15"/>
      <c r="D108" s="19">
        <f>D19</f>
        <v>0</v>
      </c>
      <c r="E108" s="72"/>
      <c r="F108" s="19">
        <f>F19</f>
        <v>0</v>
      </c>
      <c r="G108" s="71"/>
      <c r="H108" s="19">
        <f>H19</f>
        <v>0</v>
      </c>
      <c r="I108" s="71"/>
      <c r="J108" s="19">
        <f>J19</f>
        <v>0</v>
      </c>
      <c r="K108" s="71"/>
      <c r="L108" s="19">
        <f>L19</f>
        <v>0</v>
      </c>
      <c r="M108" s="15"/>
      <c r="N108" s="20">
        <f>D108+F108+H108+J108+L108</f>
        <v>0</v>
      </c>
    </row>
    <row r="109" spans="1:15" x14ac:dyDescent="0.25">
      <c r="A109" s="35"/>
      <c r="B109" s="18" t="s">
        <v>468</v>
      </c>
      <c r="C109" s="15"/>
      <c r="D109" s="73">
        <f>D106-D107-D108</f>
        <v>0</v>
      </c>
      <c r="E109" s="72"/>
      <c r="F109" s="73">
        <f>F106-F107-F108</f>
        <v>0</v>
      </c>
      <c r="G109" s="71"/>
      <c r="H109" s="73">
        <f>H106-H107-H108</f>
        <v>0</v>
      </c>
      <c r="I109" s="71"/>
      <c r="J109" s="73">
        <f>J106-J107-J108</f>
        <v>0</v>
      </c>
      <c r="K109" s="71"/>
      <c r="L109" s="73">
        <f>L106-L107-L108</f>
        <v>0</v>
      </c>
      <c r="M109" s="15"/>
      <c r="N109" s="20">
        <f>D109+F109+H109+J109+L109</f>
        <v>0</v>
      </c>
    </row>
    <row r="110" spans="1:15" x14ac:dyDescent="0.25">
      <c r="A110" s="35"/>
      <c r="B110" s="15"/>
      <c r="C110" s="15"/>
      <c r="D110" s="15"/>
      <c r="E110" s="15"/>
      <c r="F110" s="15"/>
      <c r="G110" s="15"/>
      <c r="H110" s="15"/>
      <c r="I110" s="15"/>
      <c r="J110" s="15"/>
      <c r="K110" s="15"/>
      <c r="L110" s="15"/>
      <c r="M110" s="15"/>
      <c r="N110" s="15"/>
    </row>
    <row r="111" spans="1:15" x14ac:dyDescent="0.25">
      <c r="A111" s="35"/>
      <c r="B111" s="22" t="s">
        <v>469</v>
      </c>
      <c r="C111" s="15"/>
      <c r="D111" s="15"/>
      <c r="E111" s="15"/>
      <c r="F111" s="15"/>
      <c r="G111" s="15"/>
      <c r="H111" s="15"/>
      <c r="I111" s="15"/>
      <c r="J111" s="15"/>
      <c r="K111" s="15"/>
      <c r="L111" s="15"/>
      <c r="M111" s="15"/>
      <c r="N111" s="15"/>
    </row>
    <row r="112" spans="1:15" x14ac:dyDescent="0.25">
      <c r="A112" s="35"/>
      <c r="B112" s="17" t="s">
        <v>290</v>
      </c>
      <c r="C112" s="15"/>
      <c r="D112" s="19">
        <f>'Exh A'!D48</f>
        <v>0</v>
      </c>
      <c r="E112" s="15"/>
      <c r="F112" s="19">
        <f>'Exh A'!F48</f>
        <v>0</v>
      </c>
      <c r="G112" s="19"/>
      <c r="H112" s="19">
        <f>'Exh A'!H48</f>
        <v>0</v>
      </c>
      <c r="I112" s="19"/>
      <c r="J112" s="19">
        <f>'Exh A'!J48</f>
        <v>0</v>
      </c>
      <c r="K112" s="19"/>
      <c r="L112" s="19">
        <f>'Exh A'!L48</f>
        <v>0</v>
      </c>
      <c r="M112" s="15"/>
      <c r="N112" s="19">
        <f>D112+F112+H112+J112+L112</f>
        <v>0</v>
      </c>
    </row>
    <row r="113" spans="1:14" x14ac:dyDescent="0.25">
      <c r="A113" s="35"/>
      <c r="B113" s="17" t="s">
        <v>470</v>
      </c>
      <c r="C113" s="15"/>
      <c r="D113" s="19">
        <f>D103</f>
        <v>0</v>
      </c>
      <c r="E113" s="15"/>
      <c r="F113" s="19">
        <f>F103</f>
        <v>0</v>
      </c>
      <c r="G113" s="19"/>
      <c r="H113" s="19">
        <f>H103</f>
        <v>0</v>
      </c>
      <c r="I113" s="19"/>
      <c r="J113" s="19">
        <f>J103</f>
        <v>0</v>
      </c>
      <c r="K113" s="19"/>
      <c r="L113" s="19">
        <f>L103</f>
        <v>0</v>
      </c>
      <c r="M113" s="15"/>
      <c r="N113" s="19">
        <f>D113+F113+H113+J113+L113</f>
        <v>0</v>
      </c>
    </row>
    <row r="114" spans="1:14" x14ac:dyDescent="0.25">
      <c r="A114" s="35"/>
      <c r="B114" s="17" t="s">
        <v>471</v>
      </c>
      <c r="C114" s="15"/>
      <c r="D114" s="19">
        <f>D109</f>
        <v>0</v>
      </c>
      <c r="E114" s="15"/>
      <c r="F114" s="19">
        <f>F109</f>
        <v>0</v>
      </c>
      <c r="G114" s="19"/>
      <c r="H114" s="19">
        <f>H109</f>
        <v>0</v>
      </c>
      <c r="I114" s="19"/>
      <c r="J114" s="19">
        <f>J109</f>
        <v>0</v>
      </c>
      <c r="K114" s="19"/>
      <c r="L114" s="19">
        <f>L109</f>
        <v>0</v>
      </c>
      <c r="M114" s="15"/>
      <c r="N114" s="19">
        <f>D114+F114+H114+J114+L114</f>
        <v>0</v>
      </c>
    </row>
    <row r="115" spans="1:14" x14ac:dyDescent="0.25">
      <c r="A115" s="35"/>
      <c r="B115" s="17" t="s">
        <v>472</v>
      </c>
      <c r="C115" s="15"/>
      <c r="D115" s="20">
        <f>D91</f>
        <v>0</v>
      </c>
      <c r="E115" s="15"/>
      <c r="F115" s="20">
        <f>F91</f>
        <v>0</v>
      </c>
      <c r="G115" s="19"/>
      <c r="H115" s="20">
        <f>H91</f>
        <v>0</v>
      </c>
      <c r="I115" s="19"/>
      <c r="J115" s="20">
        <f>J91</f>
        <v>0</v>
      </c>
      <c r="K115" s="19"/>
      <c r="L115" s="20">
        <f>L91</f>
        <v>0</v>
      </c>
      <c r="M115" s="15"/>
      <c r="N115" s="20">
        <f>D115+F115+H115+J115+L115</f>
        <v>0</v>
      </c>
    </row>
    <row r="116" spans="1:14" x14ac:dyDescent="0.25">
      <c r="A116" s="35"/>
      <c r="B116" s="18" t="s">
        <v>473</v>
      </c>
      <c r="C116" s="15"/>
      <c r="D116" s="73">
        <f>D112-D113-D114-D115</f>
        <v>0</v>
      </c>
      <c r="E116" s="15"/>
      <c r="F116" s="73">
        <f>F112-F113-F114-F115</f>
        <v>0</v>
      </c>
      <c r="G116" s="19"/>
      <c r="H116" s="73">
        <f>H112-H113-H114-H115</f>
        <v>0</v>
      </c>
      <c r="I116" s="19"/>
      <c r="J116" s="73">
        <f>J112-J113-J114-J115</f>
        <v>0</v>
      </c>
      <c r="K116" s="19"/>
      <c r="L116" s="73">
        <f>L112-L113-L114-L115</f>
        <v>0</v>
      </c>
      <c r="M116" s="15"/>
      <c r="N116" s="73">
        <f>D116+F116+H116+J116+L116</f>
        <v>0</v>
      </c>
    </row>
    <row r="117" spans="1:14" x14ac:dyDescent="0.25">
      <c r="A117" s="27"/>
    </row>
    <row r="118" spans="1:14" x14ac:dyDescent="0.25">
      <c r="A118" s="25" t="s">
        <v>25</v>
      </c>
    </row>
    <row r="119" spans="1:14" x14ac:dyDescent="0.25">
      <c r="A119" s="27"/>
      <c r="B119" s="25"/>
    </row>
    <row r="120" spans="1:14" x14ac:dyDescent="0.25">
      <c r="A120" s="39" t="s">
        <v>70</v>
      </c>
      <c r="B120" s="224" t="s">
        <v>559</v>
      </c>
    </row>
    <row r="121" spans="1:14" x14ac:dyDescent="0.25">
      <c r="A121" s="27"/>
      <c r="B121" s="13" t="s">
        <v>107</v>
      </c>
    </row>
    <row r="122" spans="1:14" x14ac:dyDescent="0.25">
      <c r="A122" s="27"/>
      <c r="B122" s="13" t="s">
        <v>300</v>
      </c>
    </row>
    <row r="123" spans="1:14" x14ac:dyDescent="0.25">
      <c r="A123" s="27"/>
      <c r="B123" s="13" t="s">
        <v>115</v>
      </c>
    </row>
    <row r="124" spans="1:14" x14ac:dyDescent="0.25">
      <c r="A124" s="27"/>
      <c r="B124" s="13" t="s">
        <v>116</v>
      </c>
    </row>
    <row r="125" spans="1:14" ht="8.1" customHeight="1" x14ac:dyDescent="0.25">
      <c r="A125" s="27"/>
      <c r="B125" s="25"/>
    </row>
    <row r="126" spans="1:14" ht="12.75" customHeight="1" x14ac:dyDescent="0.25">
      <c r="A126" s="39" t="s">
        <v>74</v>
      </c>
      <c r="B126" s="13" t="s">
        <v>307</v>
      </c>
    </row>
    <row r="127" spans="1:14" ht="12.75" customHeight="1" x14ac:dyDescent="0.25">
      <c r="A127" s="27"/>
      <c r="B127" s="13" t="s">
        <v>308</v>
      </c>
    </row>
    <row r="128" spans="1:14" ht="12.75" customHeight="1" x14ac:dyDescent="0.25">
      <c r="A128" s="27"/>
      <c r="B128" s="13" t="s">
        <v>309</v>
      </c>
    </row>
    <row r="129" spans="1:2" ht="12.75" customHeight="1" x14ac:dyDescent="0.25">
      <c r="A129" s="27"/>
      <c r="B129" s="13" t="s">
        <v>310</v>
      </c>
    </row>
    <row r="130" spans="1:2" ht="12.75" customHeight="1" x14ac:dyDescent="0.25">
      <c r="A130" s="27"/>
      <c r="B130" s="13" t="s">
        <v>311</v>
      </c>
    </row>
    <row r="131" spans="1:2" ht="12.75" customHeight="1" x14ac:dyDescent="0.25">
      <c r="A131" s="27"/>
      <c r="B131" s="13" t="s">
        <v>312</v>
      </c>
    </row>
    <row r="132" spans="1:2" ht="8.1" customHeight="1" x14ac:dyDescent="0.25">
      <c r="A132" s="27"/>
      <c r="B132" s="13"/>
    </row>
    <row r="133" spans="1:2" x14ac:dyDescent="0.25">
      <c r="A133" s="39" t="s">
        <v>95</v>
      </c>
      <c r="B133" s="224" t="s">
        <v>560</v>
      </c>
    </row>
    <row r="134" spans="1:2" x14ac:dyDescent="0.25">
      <c r="A134" s="27"/>
      <c r="B134" s="224" t="s">
        <v>561</v>
      </c>
    </row>
    <row r="135" spans="1:2" x14ac:dyDescent="0.25">
      <c r="A135" s="27"/>
      <c r="B135" t="s">
        <v>313</v>
      </c>
    </row>
    <row r="136" spans="1:2" x14ac:dyDescent="0.25">
      <c r="A136" s="27"/>
      <c r="B136" t="s">
        <v>314</v>
      </c>
    </row>
    <row r="137" spans="1:2" ht="8.1" customHeight="1" x14ac:dyDescent="0.25">
      <c r="A137" s="27"/>
    </row>
    <row r="138" spans="1:2" ht="12.75" customHeight="1" x14ac:dyDescent="0.25">
      <c r="A138" s="39" t="s">
        <v>106</v>
      </c>
      <c r="B138" t="s">
        <v>159</v>
      </c>
    </row>
    <row r="139" spans="1:2" ht="12.75" customHeight="1" x14ac:dyDescent="0.25">
      <c r="B139" t="s">
        <v>505</v>
      </c>
    </row>
    <row r="140" spans="1:2" ht="12.75" customHeight="1" x14ac:dyDescent="0.25">
      <c r="A140" s="27"/>
      <c r="B140" t="s">
        <v>303</v>
      </c>
    </row>
    <row r="141" spans="1:2" ht="12.75" customHeight="1" x14ac:dyDescent="0.25">
      <c r="A141" s="27"/>
      <c r="B141" t="s">
        <v>160</v>
      </c>
    </row>
    <row r="142" spans="1:2" ht="12.75" customHeight="1" x14ac:dyDescent="0.25">
      <c r="A142" s="27"/>
      <c r="B142" t="s">
        <v>162</v>
      </c>
    </row>
    <row r="143" spans="1:2" ht="12.75" customHeight="1" x14ac:dyDescent="0.25">
      <c r="A143" s="27"/>
      <c r="B143" s="13" t="s">
        <v>161</v>
      </c>
    </row>
    <row r="144" spans="1:2" ht="12.75" customHeight="1" x14ac:dyDescent="0.25">
      <c r="A144" s="27"/>
      <c r="B144" t="s">
        <v>302</v>
      </c>
    </row>
    <row r="145" spans="1:8" ht="8.1" customHeight="1" x14ac:dyDescent="0.25">
      <c r="A145" s="27"/>
    </row>
    <row r="146" spans="1:8" s="186" customFormat="1" ht="144" customHeight="1" x14ac:dyDescent="0.25">
      <c r="A146" s="209" t="s">
        <v>509</v>
      </c>
      <c r="B146" s="235" t="s">
        <v>510</v>
      </c>
      <c r="C146" s="236"/>
      <c r="D146" s="236"/>
      <c r="E146" s="236"/>
      <c r="F146" s="236"/>
      <c r="G146" s="236"/>
      <c r="H146" s="236"/>
    </row>
    <row r="147" spans="1:8" ht="12.75" customHeight="1" x14ac:dyDescent="0.25">
      <c r="A147" s="27"/>
    </row>
    <row r="148" spans="1:8" ht="12.75" customHeight="1" x14ac:dyDescent="0.25">
      <c r="A148" s="27"/>
    </row>
  </sheetData>
  <sheetProtection algorithmName="SHA-512" hashValue="MUqgDVRz1eQihOeOQdlIvPl6kLDyIP7zXVtcVrT3n4Cu+kTGqu4TTG33cH+UdDoMFWJP0+vqSVXP3DxGSY2Y4g==" saltValue="vs4lDWW01idMMp+PfLCPQQ==" spinCount="100000" sheet="1" autoFilter="0"/>
  <mergeCells count="8">
    <mergeCell ref="B146:H146"/>
    <mergeCell ref="A60:B60"/>
    <mergeCell ref="A7:B7"/>
    <mergeCell ref="L4:L6"/>
    <mergeCell ref="D4:D6"/>
    <mergeCell ref="F4:F6"/>
    <mergeCell ref="H4:H6"/>
    <mergeCell ref="J4:J6"/>
  </mergeCells>
  <phoneticPr fontId="0" type="noConversion"/>
  <conditionalFormatting sqref="F95 H95 J95 L95 D95 D21 F21 H21 J21 L21 D27 F27 H27 J27 L27 D33 F33 H33 J33 L33 D39 F39 H39 J39 L39 D45 F45 H45 J45 L45 D51 F51 H51 J51 L51 D58 F58 H58 J58 L58 D13 F13 H13 J13 L13 H73 F73 D73 L73 H83:H84 J83:J84 D83:D84 F83:F84 L83:L84 D67:D70 F67:F70 H67:H70 J67:J70 L67:L70 H77:H79 F77:F79 D77:D79 J77:J79 L77:L79 J73">
    <cfRule type="cellIs" dxfId="6" priority="3" stopIfTrue="1" operator="equal">
      <formula>"ERROR"</formula>
    </cfRule>
  </conditionalFormatting>
  <conditionalFormatting sqref="L92:L93 H92:H93 F92:F93 J92:J93 D92:D94 E94:N94">
    <cfRule type="cellIs" dxfId="5" priority="2" stopIfTrue="1" operator="equal">
      <formula>"ERROR"</formula>
    </cfRule>
  </conditionalFormatting>
  <conditionalFormatting sqref="D90:D91 F90:F91 H90:H91 J90:J91 L90:L91">
    <cfRule type="cellIs" dxfId="4" priority="1" stopIfTrue="1" operator="equal">
      <formula>"ERROR"</formula>
    </cfRule>
  </conditionalFormatting>
  <pageMargins left="0.3" right="0.3" top="0.4" bottom="0.4" header="0.5" footer="0.2"/>
  <pageSetup orientation="landscape" r:id="rId1"/>
  <headerFooter alignWithMargins="0">
    <oddFooter>&amp;L&amp;F &amp;A&amp;C&amp;P of &amp;N&amp;R&amp;D</oddFooter>
  </headerFooter>
  <rowBreaks count="2" manualBreakCount="2">
    <brk id="40" max="16383" man="1"/>
    <brk id="117" max="16383" man="1"/>
  </rowBreaks>
  <ignoredErrors>
    <ignoredError sqref="A120 A126 A133 A138"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Q59"/>
  <sheetViews>
    <sheetView workbookViewId="0">
      <pane xSplit="2" ySplit="5" topLeftCell="C6" activePane="bottomRight" state="frozen"/>
      <selection activeCell="A22" sqref="A22"/>
      <selection pane="topRight" activeCell="A22" sqref="A22"/>
      <selection pane="bottomLeft" activeCell="A22" sqref="A22"/>
      <selection pane="bottomRight" activeCell="K41" sqref="K41"/>
    </sheetView>
  </sheetViews>
  <sheetFormatPr defaultRowHeight="13.2" x14ac:dyDescent="0.25"/>
  <cols>
    <col min="1" max="1" width="3.6640625" customWidth="1"/>
    <col min="2" max="2" width="48.6640625" customWidth="1"/>
    <col min="3" max="3" width="1.6640625" customWidth="1"/>
    <col min="4" max="4" width="13.5546875" customWidth="1"/>
    <col min="5" max="5" width="1.6640625" customWidth="1"/>
    <col min="6" max="6" width="19" customWidth="1"/>
    <col min="7" max="7" width="2.6640625" customWidth="1"/>
    <col min="8" max="8" width="17.33203125" customWidth="1"/>
    <col min="9" max="9" width="2.109375" customWidth="1"/>
    <col min="10" max="10" width="10" customWidth="1"/>
    <col min="12" max="12" width="23.6640625" style="215" customWidth="1"/>
    <col min="13" max="13" width="12.6640625" style="216" customWidth="1"/>
    <col min="15" max="15" width="12.44140625" customWidth="1"/>
    <col min="16" max="16" width="10.6640625" customWidth="1"/>
  </cols>
  <sheetData>
    <row r="1" spans="1:17" ht="12.75" customHeight="1" x14ac:dyDescent="0.3">
      <c r="A1" s="1" t="e">
        <f>CONCATENATE(Info!D7," Foundations")</f>
        <v>#N/A</v>
      </c>
      <c r="C1" s="13"/>
      <c r="D1" s="33" t="s">
        <v>56</v>
      </c>
      <c r="E1" s="13"/>
      <c r="O1" s="217" t="s">
        <v>516</v>
      </c>
      <c r="P1" s="223" t="s">
        <v>517</v>
      </c>
    </row>
    <row r="2" spans="1:17" ht="12.75" customHeight="1" x14ac:dyDescent="0.3">
      <c r="A2" s="1" t="s">
        <v>564</v>
      </c>
      <c r="C2" s="13"/>
      <c r="D2" s="13"/>
      <c r="E2" s="13"/>
      <c r="M2" s="218"/>
      <c r="O2" s="217" t="s">
        <v>518</v>
      </c>
      <c r="P2" s="217" t="str">
        <f>F3</f>
        <v>Select College Number</v>
      </c>
      <c r="Q2" s="219" t="s">
        <v>519</v>
      </c>
    </row>
    <row r="3" spans="1:17" ht="15.6" x14ac:dyDescent="0.25">
      <c r="A3" s="98" t="s">
        <v>319</v>
      </c>
      <c r="C3" s="13"/>
      <c r="D3" s="13"/>
      <c r="E3" s="13"/>
      <c r="F3" s="27" t="str">
        <f>Info!D6</f>
        <v>Select College Number</v>
      </c>
      <c r="M3" s="218"/>
    </row>
    <row r="4" spans="1:17" ht="12.75" customHeight="1" x14ac:dyDescent="0.25">
      <c r="A4" s="230" t="s">
        <v>555</v>
      </c>
      <c r="M4" s="218"/>
    </row>
    <row r="5" spans="1:17" ht="12.75" customHeight="1" x14ac:dyDescent="0.25">
      <c r="D5" s="99" t="s">
        <v>320</v>
      </c>
      <c r="F5" s="4" t="s">
        <v>321</v>
      </c>
      <c r="H5" s="4" t="s">
        <v>322</v>
      </c>
      <c r="J5" s="4" t="s">
        <v>323</v>
      </c>
      <c r="M5" s="218"/>
    </row>
    <row r="6" spans="1:17" x14ac:dyDescent="0.25">
      <c r="B6" s="1" t="s">
        <v>29</v>
      </c>
      <c r="M6" s="218"/>
    </row>
    <row r="7" spans="1:17" x14ac:dyDescent="0.25">
      <c r="A7" s="35">
        <v>100</v>
      </c>
      <c r="B7" s="3" t="s">
        <v>0</v>
      </c>
      <c r="D7" s="29">
        <f ca="1">SUMIF(FASB_BS,A7,'Exh A'!$N$9:$N$42)</f>
        <v>0</v>
      </c>
      <c r="E7" s="12"/>
      <c r="F7" s="29" t="e">
        <f>HLOOKUP($F$3,PriorYrExhD!$E$1:$BJ$29,7,FALSE)</f>
        <v>#N/A</v>
      </c>
      <c r="H7" s="128" t="e">
        <f ca="1">D7-F7</f>
        <v>#N/A</v>
      </c>
      <c r="J7" s="129" t="e">
        <f>IF(F7=0,0,H7/F7)</f>
        <v>#N/A</v>
      </c>
      <c r="L7" s="215">
        <v>11111000</v>
      </c>
      <c r="M7" s="218"/>
    </row>
    <row r="8" spans="1:17" x14ac:dyDescent="0.25">
      <c r="A8" s="35">
        <v>105</v>
      </c>
      <c r="B8" s="3" t="s">
        <v>1</v>
      </c>
      <c r="D8" s="12">
        <f ca="1">SUMIF(FASB_BS,A8,'Exh A'!$N$9:$N$42)+SUMIF(FASB_ADJ,A8,Adjustments!$N$9:$N$65)</f>
        <v>0</v>
      </c>
      <c r="E8" s="12"/>
      <c r="F8" s="12" t="e">
        <f>HLOOKUP($F$3,PriorYrExhD!$E$1:$BJ$29,8,FALSE)</f>
        <v>#N/A</v>
      </c>
      <c r="H8" s="128" t="e">
        <f t="shared" ref="H8:H16" ca="1" si="0">D8-F8</f>
        <v>#N/A</v>
      </c>
      <c r="J8" s="129" t="e">
        <f t="shared" ref="J8:J16" si="1">IF(F8=0,0,H8/F8)</f>
        <v>#N/A</v>
      </c>
      <c r="L8" s="215">
        <v>11210100</v>
      </c>
    </row>
    <row r="9" spans="1:17" x14ac:dyDescent="0.25">
      <c r="A9" s="35">
        <v>110</v>
      </c>
      <c r="B9" s="3" t="s">
        <v>26</v>
      </c>
      <c r="D9" s="12">
        <f ca="1">SUMIF(FASB_BS,A9,'Exh A'!$N$9:$N$42)</f>
        <v>0</v>
      </c>
      <c r="E9" s="12"/>
      <c r="F9" s="12" t="e">
        <f>HLOOKUP($F$3,PriorYrExhD!$E$1:$BJ$29,9,FALSE)</f>
        <v>#N/A</v>
      </c>
      <c r="H9" s="128" t="e">
        <f t="shared" ca="1" si="0"/>
        <v>#N/A</v>
      </c>
      <c r="J9" s="129" t="e">
        <f t="shared" si="1"/>
        <v>#N/A</v>
      </c>
      <c r="L9" s="215">
        <v>11320000</v>
      </c>
    </row>
    <row r="10" spans="1:17" x14ac:dyDescent="0.25">
      <c r="A10" s="35">
        <v>115</v>
      </c>
      <c r="B10" s="3" t="s">
        <v>27</v>
      </c>
      <c r="D10" s="12">
        <f ca="1">SUMIF(FASB_BS,A10,'Exh A'!$N$9:$N$42)</f>
        <v>0</v>
      </c>
      <c r="E10" s="12"/>
      <c r="F10" s="12" t="e">
        <f>HLOOKUP($F$3,PriorYrExhD!$E$1:$BJ$29,10,FALSE)</f>
        <v>#N/A</v>
      </c>
      <c r="H10" s="128" t="e">
        <f t="shared" ca="1" si="0"/>
        <v>#N/A</v>
      </c>
      <c r="J10" s="129" t="e">
        <f t="shared" si="1"/>
        <v>#N/A</v>
      </c>
      <c r="L10" s="215">
        <v>11611000</v>
      </c>
    </row>
    <row r="11" spans="1:17" x14ac:dyDescent="0.25">
      <c r="A11" s="35">
        <v>120</v>
      </c>
      <c r="B11" s="3" t="s">
        <v>58</v>
      </c>
      <c r="D11" s="12">
        <f ca="1">SUMIF(FASB_BS,A11,'Exh A'!$N$9:$N$42)</f>
        <v>0</v>
      </c>
      <c r="E11" s="12"/>
      <c r="F11" s="12" t="e">
        <f>HLOOKUP($F$3,PriorYrExhD!$E$1:$BJ$29,11,FALSE)</f>
        <v>#N/A</v>
      </c>
      <c r="H11" s="128" t="e">
        <f t="shared" ca="1" si="0"/>
        <v>#N/A</v>
      </c>
      <c r="J11" s="129" t="e">
        <f t="shared" si="1"/>
        <v>#N/A</v>
      </c>
      <c r="L11" s="215">
        <v>11910000</v>
      </c>
    </row>
    <row r="12" spans="1:17" x14ac:dyDescent="0.25">
      <c r="A12" s="35">
        <v>125</v>
      </c>
      <c r="B12" s="3" t="s">
        <v>28</v>
      </c>
      <c r="D12" s="12">
        <f ca="1">SUMIF(FASB_BS,A12,'Exh A'!$N$9:$N$41)</f>
        <v>0</v>
      </c>
      <c r="E12" s="12"/>
      <c r="F12" s="12" t="e">
        <f>HLOOKUP($F$3,PriorYrExhD!$E$1:$BJ$29,12,FALSE)</f>
        <v>#N/A</v>
      </c>
      <c r="H12" s="128" t="e">
        <f t="shared" ca="1" si="0"/>
        <v>#N/A</v>
      </c>
      <c r="J12" s="129" t="e">
        <f t="shared" si="1"/>
        <v>#N/A</v>
      </c>
      <c r="L12" s="215">
        <v>11510000</v>
      </c>
    </row>
    <row r="13" spans="1:17" x14ac:dyDescent="0.25">
      <c r="A13" s="35">
        <v>135</v>
      </c>
      <c r="B13" s="228" t="s">
        <v>551</v>
      </c>
      <c r="D13" s="12">
        <f ca="1">SUMIF(FASB_BS,A13,'Exh A'!$N$9:$N$41)</f>
        <v>0</v>
      </c>
      <c r="E13" s="12"/>
      <c r="F13" s="12" t="e">
        <f>HLOOKUP($F$3,PriorYrExhD!$E$1:$BJ$29,12,FALSE)</f>
        <v>#N/A</v>
      </c>
      <c r="H13" s="128" t="e">
        <f t="shared" ref="H13" ca="1" si="2">D13-F13</f>
        <v>#N/A</v>
      </c>
      <c r="J13" s="129" t="e">
        <f t="shared" ref="J13" si="3">IF(F13=0,0,H13/F13)</f>
        <v>#N/A</v>
      </c>
      <c r="L13" s="227"/>
    </row>
    <row r="14" spans="1:17" x14ac:dyDescent="0.25">
      <c r="A14" s="35">
        <v>130</v>
      </c>
      <c r="B14" s="3" t="s">
        <v>301</v>
      </c>
      <c r="D14" s="12">
        <f ca="1">SUMIF(FASB_ADJ,A14,Adjustments!$N$9:$N$65)</f>
        <v>0</v>
      </c>
      <c r="E14" s="12"/>
      <c r="F14" s="12" t="e">
        <f>HLOOKUP($F$3,PriorYrExhD!$E$1:$BJ$29,13,FALSE)</f>
        <v>#N/A</v>
      </c>
      <c r="H14" s="128" t="e">
        <f t="shared" ca="1" si="0"/>
        <v>#N/A</v>
      </c>
      <c r="J14" s="129" t="e">
        <f t="shared" si="1"/>
        <v>#N/A</v>
      </c>
      <c r="L14" s="215">
        <v>11212500</v>
      </c>
    </row>
    <row r="15" spans="1:17" x14ac:dyDescent="0.25">
      <c r="A15" s="35">
        <v>140</v>
      </c>
      <c r="B15" s="3" t="s">
        <v>59</v>
      </c>
      <c r="D15" s="12">
        <f ca="1">SUMIF(FASB_ADJ,A15,Adjustments!$N$9:$N$65)</f>
        <v>0</v>
      </c>
      <c r="E15" s="12"/>
      <c r="F15" s="12" t="e">
        <f>HLOOKUP($F$3,PriorYrExhD!$E$1:$BJ$29,15,FALSE)</f>
        <v>#N/A</v>
      </c>
      <c r="H15" s="128" t="e">
        <f t="shared" ca="1" si="0"/>
        <v>#N/A</v>
      </c>
      <c r="J15" s="129" t="e">
        <f t="shared" si="1"/>
        <v>#N/A</v>
      </c>
      <c r="L15" s="215">
        <v>12700000</v>
      </c>
    </row>
    <row r="16" spans="1:17" x14ac:dyDescent="0.25">
      <c r="A16" s="35">
        <v>145</v>
      </c>
      <c r="B16" s="3" t="s">
        <v>60</v>
      </c>
      <c r="D16" s="12">
        <f ca="1">SUMIF(FASB_ADJ,A16,Adjustments!$N$9:$N$65)</f>
        <v>0</v>
      </c>
      <c r="E16" s="12"/>
      <c r="F16" s="12" t="e">
        <f>HLOOKUP($F$3,PriorYrExhD!$E$1:$BJ$29,16,FALSE)</f>
        <v>#N/A</v>
      </c>
      <c r="H16" s="128" t="e">
        <f t="shared" ca="1" si="0"/>
        <v>#N/A</v>
      </c>
      <c r="J16" s="129" t="e">
        <f t="shared" si="1"/>
        <v>#N/A</v>
      </c>
      <c r="L16" s="215">
        <v>12710000</v>
      </c>
    </row>
    <row r="17" spans="1:12" x14ac:dyDescent="0.25">
      <c r="A17" s="35"/>
      <c r="B17" s="1" t="s">
        <v>6</v>
      </c>
      <c r="D17" s="21">
        <f ca="1">SUM(D7:D16)</f>
        <v>0</v>
      </c>
      <c r="E17" s="12"/>
      <c r="F17" s="21" t="e">
        <f>SUM(F7:F16)</f>
        <v>#N/A</v>
      </c>
    </row>
    <row r="18" spans="1:12" ht="6" customHeight="1" x14ac:dyDescent="0.25">
      <c r="A18" s="35"/>
      <c r="B18" s="1"/>
    </row>
    <row r="19" spans="1:12" x14ac:dyDescent="0.25">
      <c r="A19" s="35"/>
      <c r="B19" s="1" t="s">
        <v>34</v>
      </c>
    </row>
    <row r="20" spans="1:12" x14ac:dyDescent="0.25">
      <c r="A20" s="35">
        <v>200</v>
      </c>
      <c r="B20" s="14" t="s">
        <v>35</v>
      </c>
      <c r="D20" s="12">
        <f ca="1">SUMIF(FASB_BS,A20,'Exh A'!$N$9:$N$42)</f>
        <v>0</v>
      </c>
      <c r="E20" s="12"/>
      <c r="F20" s="12" t="e">
        <f>HLOOKUP($F$3,PriorYrExhD!$E$1:$BJ$29,20,FALSE)</f>
        <v>#N/A</v>
      </c>
      <c r="H20" s="128" t="e">
        <f t="shared" ref="H20:H29" ca="1" si="4">D20-F20</f>
        <v>#N/A</v>
      </c>
      <c r="J20" s="129" t="e">
        <f t="shared" ref="J20:J29" si="5">IF(F20=0,0,H20/F20)</f>
        <v>#N/A</v>
      </c>
      <c r="L20" s="215">
        <v>21110000</v>
      </c>
    </row>
    <row r="21" spans="1:12" ht="15.6" x14ac:dyDescent="0.25">
      <c r="A21" s="35">
        <v>202</v>
      </c>
      <c r="B21" s="14" t="s">
        <v>132</v>
      </c>
      <c r="D21" s="12">
        <f ca="1">SUMIF(FASB_BS,A21,'Exh A'!$N$9:$N$42)</f>
        <v>0</v>
      </c>
      <c r="E21" s="12"/>
      <c r="F21" s="12" t="e">
        <f>HLOOKUP($F$3,PriorYrExhD!$E$1:$BJ$29,21,FALSE)</f>
        <v>#N/A</v>
      </c>
      <c r="H21" s="128" t="e">
        <f t="shared" ca="1" si="4"/>
        <v>#N/A</v>
      </c>
      <c r="J21" s="129" t="e">
        <f t="shared" si="5"/>
        <v>#N/A</v>
      </c>
      <c r="L21" s="215">
        <v>21270000</v>
      </c>
    </row>
    <row r="22" spans="1:12" ht="15.6" x14ac:dyDescent="0.25">
      <c r="A22" s="35">
        <v>203</v>
      </c>
      <c r="B22" s="14" t="s">
        <v>117</v>
      </c>
      <c r="D22" s="12">
        <f ca="1">SUMIF(FASB_BS,A22,'Exh A'!$N$9:$N$42)</f>
        <v>0</v>
      </c>
      <c r="E22" s="12"/>
      <c r="F22" s="12" t="e">
        <f>HLOOKUP($F$3,PriorYrExhD!$E$1:$BJ$29,22,FALSE)</f>
        <v>#N/A</v>
      </c>
      <c r="H22" s="128" t="e">
        <f t="shared" ca="1" si="4"/>
        <v>#N/A</v>
      </c>
      <c r="J22" s="129" t="e">
        <f t="shared" si="5"/>
        <v>#N/A</v>
      </c>
      <c r="L22" s="215" t="s">
        <v>520</v>
      </c>
    </row>
    <row r="23" spans="1:12" x14ac:dyDescent="0.25">
      <c r="A23" s="35">
        <v>205</v>
      </c>
      <c r="B23" s="14" t="s">
        <v>293</v>
      </c>
      <c r="D23" s="12">
        <f ca="1">SUMIF(FASB_BS,A23,'Exh A'!$N$9:$N$42)</f>
        <v>0</v>
      </c>
      <c r="E23" s="12"/>
      <c r="F23" s="12" t="e">
        <f>HLOOKUP($F$3,PriorYrExhD!$E$1:$BJ$29,23,FALSE)</f>
        <v>#N/A</v>
      </c>
      <c r="H23" s="128" t="e">
        <f t="shared" ca="1" si="4"/>
        <v>#N/A</v>
      </c>
      <c r="J23" s="129" t="e">
        <f t="shared" si="5"/>
        <v>#N/A</v>
      </c>
      <c r="L23" s="215">
        <v>21811000</v>
      </c>
    </row>
    <row r="24" spans="1:12" x14ac:dyDescent="0.25">
      <c r="A24" s="35">
        <v>210</v>
      </c>
      <c r="B24" s="14" t="s">
        <v>10</v>
      </c>
      <c r="D24" s="12">
        <f ca="1">SUMIF(FASB_BS,A24,'Exh A'!$N$9:$N$42)</f>
        <v>0</v>
      </c>
      <c r="E24" s="12"/>
      <c r="F24" s="12" t="e">
        <f>HLOOKUP($F$3,PriorYrExhD!$E$1:$BJ$29,24,FALSE)</f>
        <v>#N/A</v>
      </c>
      <c r="H24" s="128" t="e">
        <f t="shared" ca="1" si="4"/>
        <v>#N/A</v>
      </c>
      <c r="J24" s="129" t="e">
        <f t="shared" si="5"/>
        <v>#N/A</v>
      </c>
      <c r="L24" s="215">
        <v>21622000</v>
      </c>
    </row>
    <row r="25" spans="1:12" x14ac:dyDescent="0.25">
      <c r="A25" s="35">
        <v>215</v>
      </c>
      <c r="B25" s="14" t="s">
        <v>11</v>
      </c>
      <c r="D25" s="12">
        <f ca="1">SUMIF(FASB_BS,A25,'Exh A'!$N$9:$N$42)</f>
        <v>0</v>
      </c>
      <c r="E25" s="12"/>
      <c r="F25" s="12" t="e">
        <f>HLOOKUP($F$3,PriorYrExhD!$E$1:$BJ$29,25,FALSE)</f>
        <v>#N/A</v>
      </c>
      <c r="H25" s="128" t="e">
        <f t="shared" ca="1" si="4"/>
        <v>#N/A</v>
      </c>
      <c r="J25" s="129" t="e">
        <f t="shared" si="5"/>
        <v>#N/A</v>
      </c>
      <c r="L25" s="215">
        <v>21712000</v>
      </c>
    </row>
    <row r="26" spans="1:12" x14ac:dyDescent="0.25">
      <c r="A26" s="35">
        <v>220</v>
      </c>
      <c r="B26" s="14" t="s">
        <v>62</v>
      </c>
      <c r="D26" s="12">
        <f ca="1">SUMIF(FASB_BS,A26,'Exh A'!$N$9:$N$42)</f>
        <v>0</v>
      </c>
      <c r="E26" s="12"/>
      <c r="F26" s="12" t="e">
        <f>HLOOKUP($F$3,PriorYrExhD!$E$1:$BJ$29,26,FALSE)</f>
        <v>#N/A</v>
      </c>
      <c r="H26" s="128" t="e">
        <f t="shared" ca="1" si="4"/>
        <v>#N/A</v>
      </c>
      <c r="J26" s="129" t="e">
        <f t="shared" si="5"/>
        <v>#N/A</v>
      </c>
      <c r="L26" s="215">
        <v>21719000</v>
      </c>
    </row>
    <row r="27" spans="1:12" x14ac:dyDescent="0.25">
      <c r="A27" s="35"/>
      <c r="B27" s="14" t="s">
        <v>135</v>
      </c>
      <c r="D27" s="12">
        <f ca="1">SUMIF(FASB_ADJ,A27,Adjustments!$N$9:$N$56)</f>
        <v>0</v>
      </c>
      <c r="E27" s="12"/>
      <c r="F27" s="12" t="e">
        <f>HLOOKUP($F$3,PriorYrExhD!$E$1:$BJ$29,27,FALSE)</f>
        <v>#N/A</v>
      </c>
      <c r="H27" s="128" t="e">
        <f t="shared" ca="1" si="4"/>
        <v>#N/A</v>
      </c>
      <c r="J27" s="129" t="e">
        <f t="shared" si="5"/>
        <v>#N/A</v>
      </c>
    </row>
    <row r="28" spans="1:12" x14ac:dyDescent="0.25">
      <c r="A28" s="35">
        <v>260</v>
      </c>
      <c r="B28" s="59" t="s">
        <v>133</v>
      </c>
      <c r="D28" s="12">
        <f ca="1">SUMIF(FASB_ADJ,A28,Adjustments!$N$9:$N$56)</f>
        <v>0</v>
      </c>
      <c r="E28" s="12"/>
      <c r="F28" s="12" t="e">
        <f>HLOOKUP($F$3,PriorYrExhD!$E$1:$BJ$29,28,FALSE)</f>
        <v>#N/A</v>
      </c>
      <c r="H28" s="128" t="e">
        <f t="shared" ca="1" si="4"/>
        <v>#N/A</v>
      </c>
      <c r="J28" s="129" t="e">
        <f t="shared" si="5"/>
        <v>#N/A</v>
      </c>
      <c r="L28" s="215" t="s">
        <v>521</v>
      </c>
    </row>
    <row r="29" spans="1:12" x14ac:dyDescent="0.25">
      <c r="A29" s="35">
        <v>261</v>
      </c>
      <c r="B29" s="59" t="s">
        <v>134</v>
      </c>
      <c r="D29" s="10">
        <f ca="1">SUMIF(FASB_ADJ,A29,Adjustments!$N$9:$N$56)</f>
        <v>0</v>
      </c>
      <c r="E29" s="12"/>
      <c r="F29" s="12" t="e">
        <f>HLOOKUP($F$3,PriorYrExhD!$E$1:$BJ$29,29,FALSE)</f>
        <v>#N/A</v>
      </c>
      <c r="H29" s="128" t="e">
        <f t="shared" ca="1" si="4"/>
        <v>#N/A</v>
      </c>
      <c r="J29" s="129" t="e">
        <f t="shared" si="5"/>
        <v>#N/A</v>
      </c>
      <c r="L29" s="215" t="s">
        <v>522</v>
      </c>
    </row>
    <row r="30" spans="1:12" x14ac:dyDescent="0.25">
      <c r="B30" s="1" t="s">
        <v>16</v>
      </c>
      <c r="D30" s="10">
        <f ca="1">SUM(D20:D29)</f>
        <v>0</v>
      </c>
      <c r="E30" s="12"/>
      <c r="F30" s="21" t="e">
        <f>SUM(F20:F29)</f>
        <v>#N/A</v>
      </c>
    </row>
    <row r="31" spans="1:12" ht="6" customHeight="1" x14ac:dyDescent="0.25">
      <c r="B31" s="13"/>
    </row>
    <row r="32" spans="1:12" x14ac:dyDescent="0.25">
      <c r="B32" s="1" t="s">
        <v>474</v>
      </c>
    </row>
    <row r="33" spans="1:13" x14ac:dyDescent="0.25">
      <c r="A33" s="34">
        <v>300</v>
      </c>
      <c r="B33" t="s">
        <v>465</v>
      </c>
      <c r="D33" s="12">
        <f>Adjustments!N103</f>
        <v>0</v>
      </c>
      <c r="E33" s="12"/>
      <c r="F33" s="12" t="e">
        <f>HLOOKUP($F$3,PriorYrExhD!$E$1:$BJ$39,33,FALSE)</f>
        <v>#N/A</v>
      </c>
      <c r="H33" s="128" t="e">
        <f>D33-F33</f>
        <v>#N/A</v>
      </c>
      <c r="J33" s="129" t="e">
        <f>IF(F33=0,0,H33/F33)</f>
        <v>#N/A</v>
      </c>
      <c r="L33" s="215" t="s">
        <v>523</v>
      </c>
      <c r="M33" s="220" t="s">
        <v>524</v>
      </c>
    </row>
    <row r="34" spans="1:13" x14ac:dyDescent="0.25">
      <c r="A34" s="34"/>
      <c r="B34" t="s">
        <v>31</v>
      </c>
      <c r="M34" s="220"/>
    </row>
    <row r="35" spans="1:13" x14ac:dyDescent="0.25">
      <c r="A35" s="34"/>
      <c r="B35" s="3" t="s">
        <v>32</v>
      </c>
      <c r="M35" s="220"/>
    </row>
    <row r="36" spans="1:13" x14ac:dyDescent="0.25">
      <c r="A36" s="189">
        <v>310</v>
      </c>
      <c r="B36" s="188" t="s">
        <v>42</v>
      </c>
      <c r="C36" s="164"/>
      <c r="D36" s="185">
        <f>Adjustments!N91</f>
        <v>0</v>
      </c>
      <c r="E36" s="12"/>
      <c r="F36" s="12" t="e">
        <f>HLOOKUP($F$3,PriorYrExhD!$E$1:$BJ$39,36,FALSE)</f>
        <v>#N/A</v>
      </c>
      <c r="H36" s="128" t="e">
        <f>D36-F36</f>
        <v>#N/A</v>
      </c>
      <c r="J36" s="129" t="e">
        <f>IF(F36=0,0,H36/F36)</f>
        <v>#N/A</v>
      </c>
      <c r="K36" s="184"/>
      <c r="L36" s="215" t="s">
        <v>525</v>
      </c>
      <c r="M36" s="220" t="s">
        <v>526</v>
      </c>
    </row>
    <row r="37" spans="1:13" x14ac:dyDescent="0.25">
      <c r="A37" s="34"/>
      <c r="B37" s="3" t="s">
        <v>33</v>
      </c>
      <c r="M37" s="220"/>
    </row>
    <row r="38" spans="1:13" x14ac:dyDescent="0.25">
      <c r="A38" s="34">
        <v>320</v>
      </c>
      <c r="B38" s="2" t="s">
        <v>42</v>
      </c>
      <c r="D38" s="12">
        <f>Adjustments!N109</f>
        <v>0</v>
      </c>
      <c r="E38" s="12"/>
      <c r="F38" s="12" t="e">
        <f>HLOOKUP($F$3,PriorYrExhD!$E$1:$BJ$39,38,FALSE)</f>
        <v>#N/A</v>
      </c>
      <c r="H38" s="128" t="e">
        <f>D38-F38</f>
        <v>#N/A</v>
      </c>
      <c r="J38" s="129" t="e">
        <f>IF(F38=0,0,H38/F38)</f>
        <v>#N/A</v>
      </c>
      <c r="L38" s="215" t="s">
        <v>527</v>
      </c>
      <c r="M38" s="220" t="s">
        <v>526</v>
      </c>
    </row>
    <row r="39" spans="1:13" x14ac:dyDescent="0.25">
      <c r="A39" s="34">
        <v>330</v>
      </c>
      <c r="B39" t="s">
        <v>15</v>
      </c>
      <c r="D39" s="12">
        <f>Adjustments!N116</f>
        <v>0</v>
      </c>
      <c r="E39" s="12"/>
      <c r="F39" s="12" t="e">
        <f>HLOOKUP($F$3,PriorYrExhD!$E$1:$BJ$39,39,FALSE)</f>
        <v>#N/A</v>
      </c>
      <c r="H39" s="128" t="e">
        <f>D39-F39</f>
        <v>#N/A</v>
      </c>
      <c r="J39" s="129" t="e">
        <f>IF(F39=0,0,H39/F39)</f>
        <v>#N/A</v>
      </c>
      <c r="L39" s="215" t="s">
        <v>528</v>
      </c>
      <c r="M39" s="220" t="s">
        <v>529</v>
      </c>
    </row>
    <row r="40" spans="1:13" ht="13.8" thickBot="1" x14ac:dyDescent="0.3">
      <c r="B40" s="1" t="s">
        <v>475</v>
      </c>
      <c r="D40" s="11">
        <f>SUM(D33:D39)</f>
        <v>0</v>
      </c>
      <c r="E40" s="12"/>
      <c r="F40" s="11" t="e">
        <f>SUM(F33:F39)</f>
        <v>#N/A</v>
      </c>
    </row>
    <row r="41" spans="1:13" ht="13.8" thickTop="1" x14ac:dyDescent="0.25"/>
    <row r="42" spans="1:13" x14ac:dyDescent="0.25">
      <c r="B42" s="23" t="s">
        <v>476</v>
      </c>
      <c r="D42" s="37" t="str">
        <f ca="1">IF(D17-D30=D40,"OK","ERROR")</f>
        <v>OK</v>
      </c>
      <c r="F42" s="37" t="e">
        <f>IF(F17-F30=F40,"OK","ERROR")</f>
        <v>#N/A</v>
      </c>
      <c r="M42" s="221"/>
    </row>
    <row r="44" spans="1:13" ht="15.75" customHeight="1" x14ac:dyDescent="0.25">
      <c r="A44" s="25" t="s">
        <v>25</v>
      </c>
    </row>
    <row r="46" spans="1:13" ht="15.75" customHeight="1" x14ac:dyDescent="0.25">
      <c r="A46" s="50" t="s">
        <v>70</v>
      </c>
      <c r="B46" s="224" t="s">
        <v>563</v>
      </c>
    </row>
    <row r="47" spans="1:13" x14ac:dyDescent="0.25">
      <c r="B47" t="s">
        <v>114</v>
      </c>
    </row>
    <row r="49" spans="1:10" x14ac:dyDescent="0.25">
      <c r="A49" s="32" t="s">
        <v>74</v>
      </c>
      <c r="B49" s="154" t="s">
        <v>455</v>
      </c>
      <c r="C49" s="154"/>
      <c r="D49" s="154"/>
      <c r="E49" s="154"/>
      <c r="F49" s="154"/>
      <c r="G49" s="154"/>
      <c r="H49" s="154"/>
      <c r="I49" s="155"/>
      <c r="J49" s="155"/>
    </row>
    <row r="50" spans="1:10" x14ac:dyDescent="0.25">
      <c r="B50" s="154" t="s">
        <v>456</v>
      </c>
      <c r="C50" s="154"/>
      <c r="D50" s="154"/>
      <c r="E50" s="154"/>
      <c r="F50" s="154"/>
      <c r="G50" s="154"/>
      <c r="H50" s="154"/>
      <c r="I50" s="155"/>
      <c r="J50" s="155"/>
    </row>
    <row r="51" spans="1:10" x14ac:dyDescent="0.25">
      <c r="B51" s="154" t="s">
        <v>457</v>
      </c>
      <c r="C51" s="154"/>
      <c r="D51" s="154"/>
      <c r="E51" s="154"/>
      <c r="F51" s="154"/>
      <c r="G51" s="154"/>
      <c r="H51" s="154"/>
      <c r="I51" s="155"/>
      <c r="J51" s="155"/>
    </row>
    <row r="52" spans="1:10" x14ac:dyDescent="0.25">
      <c r="B52" s="154" t="s">
        <v>513</v>
      </c>
      <c r="C52" s="154"/>
      <c r="D52" s="154"/>
      <c r="E52" s="154"/>
      <c r="F52" s="154"/>
      <c r="G52" s="154"/>
      <c r="H52" s="154"/>
      <c r="I52" s="155"/>
      <c r="J52" s="155"/>
    </row>
    <row r="54" spans="1:10" ht="15.75" customHeight="1" x14ac:dyDescent="0.25">
      <c r="B54" s="187" t="s">
        <v>495</v>
      </c>
      <c r="C54" s="186"/>
      <c r="D54" s="186"/>
      <c r="E54" s="186"/>
      <c r="F54" s="186"/>
      <c r="G54" s="186"/>
      <c r="H54" s="186"/>
    </row>
    <row r="55" spans="1:10" x14ac:dyDescent="0.25">
      <c r="B55" s="187" t="s">
        <v>492</v>
      </c>
      <c r="C55" s="186"/>
      <c r="D55" s="186"/>
      <c r="E55" s="186"/>
      <c r="F55" s="186"/>
      <c r="G55" s="186"/>
      <c r="H55" s="186"/>
    </row>
    <row r="56" spans="1:10" x14ac:dyDescent="0.25">
      <c r="B56" s="187" t="s">
        <v>493</v>
      </c>
      <c r="C56" s="186"/>
      <c r="D56" s="186"/>
      <c r="E56" s="186"/>
      <c r="F56" s="186"/>
      <c r="G56" s="186"/>
      <c r="H56" s="186"/>
    </row>
    <row r="57" spans="1:10" x14ac:dyDescent="0.25">
      <c r="B57" s="187" t="s">
        <v>494</v>
      </c>
      <c r="C57" s="186"/>
      <c r="D57" s="186"/>
      <c r="E57" s="186"/>
      <c r="F57" s="186"/>
      <c r="G57" s="186"/>
      <c r="H57" s="186"/>
    </row>
    <row r="58" spans="1:10" x14ac:dyDescent="0.25">
      <c r="B58" s="187" t="s">
        <v>496</v>
      </c>
      <c r="C58" s="186"/>
      <c r="D58" s="186"/>
      <c r="E58" s="186"/>
      <c r="F58" s="186"/>
      <c r="G58" s="186"/>
      <c r="H58" s="186"/>
    </row>
    <row r="59" spans="1:10" x14ac:dyDescent="0.25">
      <c r="B59" s="62"/>
    </row>
  </sheetData>
  <sheetProtection algorithmName="SHA-512" hashValue="Gp0Ur6l9Po7WDDxz4hWb7fFGaf5qQ1ey7Dj2IZwTDSHHMjbKBYpy9AriShAbPBU+rQ5HVz2q5OnTBEnF5jULmg==" saltValue="6VrskKPwAi8CAiPIER5JUw==" spinCount="100000" sheet="1" autoFilter="0"/>
  <phoneticPr fontId="0" type="noConversion"/>
  <conditionalFormatting sqref="D42">
    <cfRule type="cellIs" dxfId="3" priority="2" stopIfTrue="1" operator="equal">
      <formula>"ERROR"</formula>
    </cfRule>
  </conditionalFormatting>
  <conditionalFormatting sqref="F42">
    <cfRule type="cellIs" dxfId="2" priority="1" stopIfTrue="1" operator="equal">
      <formula>"ERROR"</formula>
    </cfRule>
  </conditionalFormatting>
  <pageMargins left="0.75" right="0.75" top="0.5" bottom="0.5" header="0.5" footer="0.2"/>
  <pageSetup orientation="landscape" r:id="rId1"/>
  <headerFooter alignWithMargins="0">
    <oddFooter>&amp;L&amp;F &amp;A&amp;C&amp;P of &amp;N&amp;R&amp;D</oddFooter>
  </headerFooter>
  <ignoredErrors>
    <ignoredError sqref="A46 A4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46"/>
  <sheetViews>
    <sheetView workbookViewId="0">
      <selection activeCell="L32" sqref="L32"/>
    </sheetView>
  </sheetViews>
  <sheetFormatPr defaultRowHeight="13.2" x14ac:dyDescent="0.25"/>
  <cols>
    <col min="1" max="1" width="3.6640625" customWidth="1"/>
    <col min="2" max="2" width="48.6640625" customWidth="1"/>
    <col min="3" max="3" width="1.6640625" customWidth="1"/>
    <col min="4" max="4" width="13.6640625" customWidth="1"/>
    <col min="5" max="5" width="1.6640625" customWidth="1"/>
    <col min="6" max="6" width="20.6640625" customWidth="1"/>
    <col min="7" max="7" width="3.109375" customWidth="1"/>
    <col min="8" max="8" width="16.33203125" customWidth="1"/>
    <col min="9" max="9" width="1.88671875" customWidth="1"/>
    <col min="12" max="12" width="14.109375" style="215" bestFit="1" customWidth="1"/>
  </cols>
  <sheetData>
    <row r="1" spans="1:12" s="13" customFormat="1" ht="12.75" customHeight="1" x14ac:dyDescent="0.25">
      <c r="A1" s="1" t="e">
        <f>CONCATENATE(Info!D7," Foundations")</f>
        <v>#N/A</v>
      </c>
      <c r="D1" s="33" t="s">
        <v>104</v>
      </c>
      <c r="L1" s="215"/>
    </row>
    <row r="2" spans="1:12" s="13" customFormat="1" ht="12.75" customHeight="1" x14ac:dyDescent="0.25">
      <c r="A2" s="1" t="s">
        <v>565</v>
      </c>
      <c r="L2" s="215"/>
    </row>
    <row r="3" spans="1:12" s="13" customFormat="1" ht="12.75" customHeight="1" x14ac:dyDescent="0.25">
      <c r="A3" s="98" t="s">
        <v>319</v>
      </c>
      <c r="F3" s="27" t="str">
        <f>Info!D6</f>
        <v>Select College Number</v>
      </c>
      <c r="G3"/>
      <c r="H3"/>
      <c r="I3"/>
      <c r="J3"/>
      <c r="L3" s="215"/>
    </row>
    <row r="4" spans="1:12" x14ac:dyDescent="0.25">
      <c r="A4" s="230" t="s">
        <v>554</v>
      </c>
    </row>
    <row r="5" spans="1:12" ht="12.75" customHeight="1" x14ac:dyDescent="0.25">
      <c r="D5" s="99" t="s">
        <v>320</v>
      </c>
      <c r="F5" s="4" t="s">
        <v>321</v>
      </c>
      <c r="H5" s="4" t="s">
        <v>322</v>
      </c>
      <c r="J5" s="4" t="s">
        <v>323</v>
      </c>
    </row>
    <row r="6" spans="1:12" x14ac:dyDescent="0.25">
      <c r="B6" s="1" t="s">
        <v>18</v>
      </c>
    </row>
    <row r="7" spans="1:12" x14ac:dyDescent="0.25">
      <c r="A7" s="35">
        <v>500</v>
      </c>
      <c r="B7" s="26" t="s">
        <v>39</v>
      </c>
      <c r="D7" s="29">
        <f ca="1">SUMIF(FASB_IS,A7,'Exh B'!$N$9:$N$23)+SUMIF(FASB_ADJ,A7,Adjustments!$N$9:$N$65)</f>
        <v>0</v>
      </c>
      <c r="F7" s="29" t="e">
        <f>HLOOKUP($F$3,PriorYrExhE!$E$1:$BJ$21,7,FALSE)</f>
        <v>#N/A</v>
      </c>
      <c r="H7" s="128" t="e">
        <f ca="1">D7-F7</f>
        <v>#N/A</v>
      </c>
      <c r="J7" s="129" t="e">
        <f>IF(F7=0,0,H7/F7)</f>
        <v>#N/A</v>
      </c>
      <c r="L7" s="215">
        <v>46200000</v>
      </c>
    </row>
    <row r="8" spans="1:12" x14ac:dyDescent="0.25">
      <c r="A8" s="35">
        <v>510</v>
      </c>
      <c r="B8" s="26" t="s">
        <v>40</v>
      </c>
      <c r="D8" s="12">
        <f ca="1">SUMIF(FASB_IS,A8,'Exh B'!$N$9:$N$23)+SUMIF(FASB_ADJ,A8,Adjustments!$N$9:$N$65)</f>
        <v>0</v>
      </c>
      <c r="F8" s="12" t="e">
        <f>HLOOKUP($F$3,PriorYrExhE!$E$1:$BJ$21,8,FALSE)</f>
        <v>#N/A</v>
      </c>
      <c r="H8" s="128" t="e">
        <f t="shared" ref="H8:H15" ca="1" si="0">D8-F8</f>
        <v>#N/A</v>
      </c>
      <c r="J8" s="129" t="e">
        <f t="shared" ref="J8:J15" si="1">IF(F8=0,0,H8/F8)</f>
        <v>#N/A</v>
      </c>
      <c r="L8" s="215">
        <v>46203000</v>
      </c>
    </row>
    <row r="9" spans="1:12" x14ac:dyDescent="0.25">
      <c r="A9" s="35">
        <v>520</v>
      </c>
      <c r="B9" s="26" t="s">
        <v>41</v>
      </c>
      <c r="D9" s="12">
        <f ca="1">SUMIF(FASB_IS,A9,'Exh B'!$N$9:$N$23)+SUMIF(FASB_ADJ,A9,Adjustments!$N$9:$N$65)</f>
        <v>0</v>
      </c>
      <c r="F9" s="12" t="e">
        <f>HLOOKUP($F$3,PriorYrExhE!$E$1:$BJ$21,9,FALSE)</f>
        <v>#N/A</v>
      </c>
      <c r="H9" s="128" t="e">
        <f t="shared" ca="1" si="0"/>
        <v>#N/A</v>
      </c>
      <c r="J9" s="129" t="e">
        <f t="shared" si="1"/>
        <v>#N/A</v>
      </c>
      <c r="L9" s="215">
        <v>46205000</v>
      </c>
    </row>
    <row r="10" spans="1:12" x14ac:dyDescent="0.25">
      <c r="A10" s="35">
        <v>530</v>
      </c>
      <c r="B10" s="26" t="s">
        <v>19</v>
      </c>
      <c r="D10" s="12">
        <f ca="1">SUMIF(FASB_IS,A10,'Exh B'!$N$9:$N$23)+SUMIF(FASB_ADJ,A10,Adjustments!$N$9:$N$65)</f>
        <v>0</v>
      </c>
      <c r="F10" s="12" t="e">
        <f>HLOOKUP($F$3,PriorYrExhE!$E$1:$BJ$21,10,FALSE)</f>
        <v>#N/A</v>
      </c>
      <c r="H10" s="128" t="e">
        <f t="shared" ca="1" si="0"/>
        <v>#N/A</v>
      </c>
      <c r="J10" s="129" t="e">
        <f t="shared" si="1"/>
        <v>#N/A</v>
      </c>
      <c r="L10" s="222">
        <v>43111000</v>
      </c>
    </row>
    <row r="11" spans="1:12" x14ac:dyDescent="0.25">
      <c r="A11" s="35">
        <v>540</v>
      </c>
      <c r="B11" s="26" t="s">
        <v>44</v>
      </c>
      <c r="D11" s="12">
        <f ca="1">SUMIF(FASB_IS,A11,'Exh B'!$N$9:$N$23)+SUMIF(FASB_ADJ,A11,Adjustments!$N$9:$N$65)</f>
        <v>0</v>
      </c>
      <c r="F11" s="12" t="e">
        <f>HLOOKUP($F$3,PriorYrExhE!$E$1:$BJ$21,11,FALSE)</f>
        <v>#N/A</v>
      </c>
      <c r="H11" s="128" t="e">
        <f t="shared" ca="1" si="0"/>
        <v>#N/A</v>
      </c>
      <c r="J11" s="129" t="e">
        <f t="shared" si="1"/>
        <v>#N/A</v>
      </c>
      <c r="L11" s="215">
        <v>44101000</v>
      </c>
    </row>
    <row r="12" spans="1:12" x14ac:dyDescent="0.25">
      <c r="A12" s="35">
        <v>550</v>
      </c>
      <c r="B12" s="26" t="s">
        <v>45</v>
      </c>
      <c r="D12" s="12">
        <f ca="1">SUMIF(FASB_IS,A12,'Exh B'!$N$9:$N$23)+SUMIF(FASB_ADJ,A12,Adjustments!$N$9:$N$65)</f>
        <v>0</v>
      </c>
      <c r="F12" s="12" t="e">
        <f>HLOOKUP($F$3,PriorYrExhE!$E$1:$BJ$21,12,FALSE)</f>
        <v>#N/A</v>
      </c>
      <c r="H12" s="128" t="e">
        <f t="shared" ca="1" si="0"/>
        <v>#N/A</v>
      </c>
      <c r="J12" s="129" t="e">
        <f t="shared" si="1"/>
        <v>#N/A</v>
      </c>
      <c r="L12" s="215">
        <v>44410000</v>
      </c>
    </row>
    <row r="13" spans="1:12" x14ac:dyDescent="0.25">
      <c r="A13" s="35">
        <v>551</v>
      </c>
      <c r="B13" s="229" t="s">
        <v>553</v>
      </c>
      <c r="D13" s="12">
        <f ca="1">SUMIF(FASB_IS,A13,'Exh B'!$N$9:$N$23)+SUMIF(FASB_ADJ,A13,Adjustments!$N$9:$N$65)</f>
        <v>0</v>
      </c>
      <c r="F13" s="12" t="e">
        <f>HLOOKUP($F$3,PriorYrExhE!$E$1:$BJ$21,12,FALSE)</f>
        <v>#N/A</v>
      </c>
      <c r="H13" s="128" t="e">
        <f t="shared" ref="H13" ca="1" si="2">D13-F13</f>
        <v>#N/A</v>
      </c>
      <c r="J13" s="129" t="e">
        <f t="shared" ref="J13" si="3">IF(F13=0,0,H13/F13)</f>
        <v>#N/A</v>
      </c>
      <c r="L13" s="227"/>
    </row>
    <row r="14" spans="1:12" x14ac:dyDescent="0.25">
      <c r="A14" s="35">
        <v>555</v>
      </c>
      <c r="B14" s="26" t="s">
        <v>98</v>
      </c>
      <c r="D14" s="12">
        <f ca="1">SUMIF(FASB_IS,A14,'Exh B'!$N$9:$N$23)+SUMIF(FASB_ADJ,A14,Adjustments!$N$9:$N$65)</f>
        <v>0</v>
      </c>
      <c r="F14" s="12" t="e">
        <f>HLOOKUP($F$3,PriorYrExhE!$E$1:$BJ$21,13,FALSE)</f>
        <v>#N/A</v>
      </c>
      <c r="H14" s="128" t="e">
        <f t="shared" ca="1" si="0"/>
        <v>#N/A</v>
      </c>
      <c r="J14" s="129" t="e">
        <f t="shared" si="1"/>
        <v>#N/A</v>
      </c>
      <c r="L14" s="222">
        <v>44330000</v>
      </c>
    </row>
    <row r="15" spans="1:12" x14ac:dyDescent="0.25">
      <c r="A15" s="35">
        <v>560</v>
      </c>
      <c r="B15" s="26" t="s">
        <v>46</v>
      </c>
      <c r="D15" s="12">
        <f ca="1">SUMIF(FASB_IS,A15,'Exh B'!$N$9:$N$23)+SUMIF(FASB_ADJ,A15,Adjustments!$N$9:$N$65)</f>
        <v>0</v>
      </c>
      <c r="F15" s="12" t="e">
        <f>HLOOKUP($F$3,PriorYrExhE!$E$1:$BJ$21,14,FALSE)</f>
        <v>#N/A</v>
      </c>
      <c r="H15" s="128" t="e">
        <f t="shared" ca="1" si="0"/>
        <v>#N/A</v>
      </c>
      <c r="J15" s="129" t="e">
        <f t="shared" si="1"/>
        <v>#N/A</v>
      </c>
      <c r="L15" s="215">
        <v>47996000</v>
      </c>
    </row>
    <row r="16" spans="1:12" x14ac:dyDescent="0.25">
      <c r="A16" s="35"/>
      <c r="B16" s="2" t="s">
        <v>20</v>
      </c>
      <c r="D16" s="21">
        <f ca="1">SUM(D7:D15)</f>
        <v>0</v>
      </c>
      <c r="F16" s="21" t="e">
        <f>SUM(F7:F15)</f>
        <v>#N/A</v>
      </c>
    </row>
    <row r="17" spans="1:12" ht="6" customHeight="1" x14ac:dyDescent="0.25">
      <c r="A17" s="35"/>
    </row>
    <row r="18" spans="1:12" x14ac:dyDescent="0.25">
      <c r="A18" s="35"/>
      <c r="B18" s="1" t="s">
        <v>21</v>
      </c>
    </row>
    <row r="19" spans="1:12" ht="15.6" x14ac:dyDescent="0.25">
      <c r="A19" s="35">
        <v>604</v>
      </c>
      <c r="B19" s="13" t="s">
        <v>306</v>
      </c>
      <c r="D19" s="12">
        <f ca="1">SUMIF(FASB_IS,A19,'Exh B'!$N$9:$N$23)+SUMIF(FASB_ADJ,A19,Adjustments!$N$9:$N$65)</f>
        <v>0</v>
      </c>
      <c r="F19" s="12" t="e">
        <f>HLOOKUP($F$3,PriorYrExhE!$E$1:$BJ$21,18,FALSE)</f>
        <v>#N/A</v>
      </c>
      <c r="H19" s="128" t="e">
        <f ca="1">D19-F19</f>
        <v>#N/A</v>
      </c>
      <c r="J19" s="129" t="e">
        <f>IF(F19=0,0,H19/F19)</f>
        <v>#N/A</v>
      </c>
      <c r="L19" s="215" t="s">
        <v>530</v>
      </c>
    </row>
    <row r="20" spans="1:12" ht="15.6" x14ac:dyDescent="0.25">
      <c r="A20" s="35">
        <v>600</v>
      </c>
      <c r="B20" s="13" t="s">
        <v>146</v>
      </c>
      <c r="D20" s="12">
        <f ca="1">SUMIF(FASB_IS,A20,'Exh B'!$N$9:$N$23)+SUMIF(FASB_ADJ,A20,Adjustments!$N$9:$N$65)</f>
        <v>0</v>
      </c>
      <c r="F20" s="12" t="e">
        <f>HLOOKUP($F$3,PriorYrExhE!$E$1:$BJ$21,19,FALSE)</f>
        <v>#N/A</v>
      </c>
      <c r="H20" s="128" t="e">
        <f ca="1">D20-F20</f>
        <v>#N/A</v>
      </c>
      <c r="J20" s="129" t="e">
        <f>IF(F20=0,0,H20/F20)</f>
        <v>#N/A</v>
      </c>
      <c r="L20" s="215" t="s">
        <v>531</v>
      </c>
    </row>
    <row r="21" spans="1:12" ht="15.6" x14ac:dyDescent="0.25">
      <c r="A21" s="35">
        <v>602</v>
      </c>
      <c r="B21" s="13" t="s">
        <v>147</v>
      </c>
      <c r="D21" s="12">
        <f ca="1">SUMIF(FASB_IS,A21,'Exh B'!$N$9:$N$23)+SUMIF(FASB_ADJ,A21,Adjustments!$N$9:$N$65)</f>
        <v>0</v>
      </c>
      <c r="F21" s="12" t="e">
        <f>HLOOKUP($F$3,PriorYrExhE!$E$1:$BJ$21,20,FALSE)</f>
        <v>#N/A</v>
      </c>
      <c r="H21" s="128" t="e">
        <f ca="1">D21-F21</f>
        <v>#N/A</v>
      </c>
      <c r="J21" s="129" t="e">
        <f>IF(F21=0,0,H21/F21)</f>
        <v>#N/A</v>
      </c>
      <c r="L21" s="215" t="s">
        <v>532</v>
      </c>
    </row>
    <row r="22" spans="1:12" x14ac:dyDescent="0.25">
      <c r="A22" s="35">
        <v>610</v>
      </c>
      <c r="B22" s="13" t="s">
        <v>43</v>
      </c>
      <c r="D22" s="10">
        <f ca="1">SUMIF(FASB_IS,A22,'Exh B'!$N$9:$N$23)+SUMIF(FASB_ADJ,A22,Adjustments!$N$9:$N$65)</f>
        <v>0</v>
      </c>
      <c r="F22" s="12" t="e">
        <f>HLOOKUP($F$3,PriorYrExhE!$E$1:$BJ$21,21,FALSE)</f>
        <v>#N/A</v>
      </c>
      <c r="H22" s="128" t="e">
        <f ca="1">D22-F22</f>
        <v>#N/A</v>
      </c>
      <c r="J22" s="129" t="e">
        <f>IF(F22=0,0,H22/F22)</f>
        <v>#N/A</v>
      </c>
      <c r="L22" s="222">
        <v>55900000</v>
      </c>
    </row>
    <row r="23" spans="1:12" x14ac:dyDescent="0.25">
      <c r="A23" s="35"/>
      <c r="B23" s="2" t="s">
        <v>22</v>
      </c>
      <c r="D23" s="21">
        <f ca="1">SUM(D19:D22)</f>
        <v>0</v>
      </c>
      <c r="F23" s="21" t="e">
        <f>SUM(F19:F22)</f>
        <v>#N/A</v>
      </c>
    </row>
    <row r="25" spans="1:12" x14ac:dyDescent="0.25">
      <c r="B25" s="62" t="s">
        <v>480</v>
      </c>
      <c r="D25" s="12">
        <f ca="1">D16-D23</f>
        <v>0</v>
      </c>
      <c r="F25" s="12" t="e">
        <f>HLOOKUP($F$3,PriorYrExhE!$E$1:$BJ$27,24,FALSE)</f>
        <v>#N/A</v>
      </c>
      <c r="H25" s="128" t="e">
        <f ca="1">D25-F25</f>
        <v>#N/A</v>
      </c>
      <c r="J25" s="129" t="e">
        <f>IF(F25=0,0,H25/F25)</f>
        <v>#N/A</v>
      </c>
    </row>
    <row r="27" spans="1:12" x14ac:dyDescent="0.25">
      <c r="A27" s="34">
        <v>340</v>
      </c>
      <c r="B27" s="13" t="s">
        <v>477</v>
      </c>
      <c r="D27" s="12">
        <f>'Exh B'!N28</f>
        <v>0</v>
      </c>
      <c r="F27" s="12" t="e">
        <f>HLOOKUP($F$3,PriorYrExhE!$E$1:$BJ$27,26,FALSE)</f>
        <v>#N/A</v>
      </c>
      <c r="H27" s="128" t="e">
        <f>D27-F27</f>
        <v>#N/A</v>
      </c>
      <c r="J27" s="129" t="e">
        <f>IF(F27=0,0,H27/F27)</f>
        <v>#N/A</v>
      </c>
    </row>
    <row r="28" spans="1:12" x14ac:dyDescent="0.25">
      <c r="A28" s="34">
        <v>350</v>
      </c>
      <c r="B28" t="s">
        <v>283</v>
      </c>
      <c r="D28" s="10">
        <f>'Exh B'!N29</f>
        <v>0</v>
      </c>
      <c r="F28" s="12" t="e">
        <f>HLOOKUP($F$3,PriorYrExhE!$E$1:$BJ$27,27,FALSE)</f>
        <v>#N/A</v>
      </c>
      <c r="H28" s="128" t="e">
        <f>D28-F28</f>
        <v>#N/A</v>
      </c>
      <c r="J28" s="129" t="e">
        <f>IF(F28=0,0,H28/F28)</f>
        <v>#N/A</v>
      </c>
      <c r="L28" s="215">
        <v>33000100</v>
      </c>
    </row>
    <row r="29" spans="1:12" ht="13.8" thickBot="1" x14ac:dyDescent="0.3">
      <c r="B29" s="13" t="s">
        <v>478</v>
      </c>
      <c r="D29" s="11">
        <f ca="1">D25+D27+D28</f>
        <v>0</v>
      </c>
      <c r="F29" s="11" t="e">
        <f>F25+F27+F28</f>
        <v>#N/A</v>
      </c>
    </row>
    <row r="30" spans="1:12" ht="13.8" thickTop="1" x14ac:dyDescent="0.25"/>
    <row r="31" spans="1:12" x14ac:dyDescent="0.25">
      <c r="B31" s="23" t="s">
        <v>479</v>
      </c>
      <c r="D31" s="37" t="str">
        <f ca="1">IF(D29='Exh D'!D40,"OK","ERROR")</f>
        <v>OK</v>
      </c>
      <c r="F31" s="37" t="e">
        <f>IF(F29='Exh D'!F40,"OK","ERROR")</f>
        <v>#N/A</v>
      </c>
    </row>
    <row r="32" spans="1:12" x14ac:dyDescent="0.25">
      <c r="B32" s="23"/>
    </row>
    <row r="33" spans="1:8" x14ac:dyDescent="0.25">
      <c r="A33" s="25" t="s">
        <v>25</v>
      </c>
    </row>
    <row r="35" spans="1:8" x14ac:dyDescent="0.25">
      <c r="A35" s="50" t="s">
        <v>70</v>
      </c>
      <c r="B35" s="224" t="s">
        <v>566</v>
      </c>
    </row>
    <row r="36" spans="1:8" x14ac:dyDescent="0.25">
      <c r="B36" t="s">
        <v>114</v>
      </c>
    </row>
    <row r="37" spans="1:8" ht="3.9" customHeight="1" x14ac:dyDescent="0.25"/>
    <row r="38" spans="1:8" x14ac:dyDescent="0.25">
      <c r="A38" s="32" t="s">
        <v>74</v>
      </c>
      <c r="B38" s="154" t="s">
        <v>455</v>
      </c>
      <c r="C38" s="154"/>
      <c r="D38" s="154"/>
      <c r="E38" s="154"/>
      <c r="F38" s="154"/>
      <c r="G38" s="154"/>
      <c r="H38" s="154"/>
    </row>
    <row r="39" spans="1:8" x14ac:dyDescent="0.25">
      <c r="B39" s="154" t="s">
        <v>456</v>
      </c>
      <c r="C39" s="154"/>
      <c r="D39" s="154"/>
      <c r="E39" s="154"/>
      <c r="F39" s="154"/>
      <c r="G39" s="154"/>
      <c r="H39" s="154"/>
    </row>
    <row r="40" spans="1:8" x14ac:dyDescent="0.25">
      <c r="B40" s="154" t="s">
        <v>457</v>
      </c>
      <c r="C40" s="154"/>
      <c r="D40" s="154"/>
      <c r="E40" s="154"/>
      <c r="F40" s="154"/>
      <c r="G40" s="154"/>
      <c r="H40" s="154"/>
    </row>
    <row r="41" spans="1:8" x14ac:dyDescent="0.25">
      <c r="B41" s="154" t="s">
        <v>513</v>
      </c>
      <c r="C41" s="154"/>
      <c r="D41" s="154"/>
      <c r="E41" s="154"/>
      <c r="F41" s="154"/>
      <c r="G41" s="154"/>
      <c r="H41" s="154"/>
    </row>
    <row r="42" spans="1:8" ht="3.9" customHeight="1" x14ac:dyDescent="0.25"/>
    <row r="43" spans="1:8" x14ac:dyDescent="0.25">
      <c r="B43" s="23" t="s">
        <v>507</v>
      </c>
      <c r="C43" s="23"/>
      <c r="D43" s="23"/>
      <c r="E43" s="23"/>
      <c r="F43" s="23"/>
    </row>
    <row r="44" spans="1:8" x14ac:dyDescent="0.25">
      <c r="B44" s="23" t="s">
        <v>506</v>
      </c>
      <c r="C44" s="23"/>
      <c r="D44" s="23"/>
      <c r="E44" s="23"/>
      <c r="F44" s="23"/>
    </row>
    <row r="45" spans="1:8" x14ac:dyDescent="0.25">
      <c r="B45" s="23" t="s">
        <v>508</v>
      </c>
      <c r="C45" s="23"/>
      <c r="D45" s="23"/>
      <c r="E45" s="23"/>
      <c r="F45" s="23"/>
    </row>
    <row r="46" spans="1:8" x14ac:dyDescent="0.25">
      <c r="B46" s="23"/>
    </row>
  </sheetData>
  <sheetProtection algorithmName="SHA-512" hashValue="emNdmW+OpRgLHUsMl4bT/gVTSnVXBnyAyHYThJy2tWRdPNEA6kFpRKvX+v+qkExpTMkCPD3126SvI6qCGluCYA==" saltValue="BknhAcE0PialmhpmIAsWPw==" spinCount="100000" sheet="1" autoFilter="0"/>
  <phoneticPr fontId="0" type="noConversion"/>
  <conditionalFormatting sqref="D31">
    <cfRule type="cellIs" dxfId="1" priority="2" stopIfTrue="1" operator="equal">
      <formula>"ERROR"</formula>
    </cfRule>
  </conditionalFormatting>
  <conditionalFormatting sqref="F31">
    <cfRule type="cellIs" dxfId="0" priority="1" stopIfTrue="1" operator="equal">
      <formula>"ERROR"</formula>
    </cfRule>
  </conditionalFormatting>
  <pageMargins left="0.75" right="0.75" top="0.5" bottom="0.5" header="0.5" footer="0.2"/>
  <pageSetup orientation="landscape" r:id="rId1"/>
  <headerFooter alignWithMargins="0">
    <oddFooter>&amp;L&amp;F &amp;A&amp;C&amp;P of &amp;N&amp;R&amp;D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F100"/>
  <sheetViews>
    <sheetView workbookViewId="0">
      <selection activeCell="A4" sqref="A4"/>
    </sheetView>
  </sheetViews>
  <sheetFormatPr defaultRowHeight="13.2" x14ac:dyDescent="0.25"/>
  <cols>
    <col min="1" max="1" width="89.88671875" customWidth="1"/>
  </cols>
  <sheetData>
    <row r="1" spans="1:6" s="13" customFormat="1" ht="12.75" customHeight="1" x14ac:dyDescent="0.25">
      <c r="A1" s="1" t="e">
        <f>CONCATENATE(Info!D7," Foundations")</f>
        <v>#N/A</v>
      </c>
      <c r="F1" s="33"/>
    </row>
    <row r="2" spans="1:6" s="13" customFormat="1" ht="12.75" customHeight="1" x14ac:dyDescent="0.25">
      <c r="A2" s="1" t="s">
        <v>145</v>
      </c>
    </row>
    <row r="3" spans="1:6" s="13" customFormat="1" ht="12.75" customHeight="1" x14ac:dyDescent="0.25">
      <c r="A3" s="230" t="s">
        <v>554</v>
      </c>
    </row>
    <row r="4" spans="1:6" x14ac:dyDescent="0.25">
      <c r="A4" s="57"/>
    </row>
    <row r="5" spans="1:6" x14ac:dyDescent="0.25">
      <c r="A5" s="57"/>
    </row>
    <row r="6" spans="1:6" x14ac:dyDescent="0.25">
      <c r="A6" s="57"/>
    </row>
    <row r="7" spans="1:6" x14ac:dyDescent="0.25">
      <c r="A7" s="57"/>
    </row>
    <row r="8" spans="1:6" x14ac:dyDescent="0.25">
      <c r="A8" s="57"/>
    </row>
    <row r="9" spans="1:6" x14ac:dyDescent="0.25">
      <c r="A9" s="57"/>
    </row>
    <row r="10" spans="1:6" x14ac:dyDescent="0.25">
      <c r="A10" s="57"/>
    </row>
    <row r="11" spans="1:6" x14ac:dyDescent="0.25">
      <c r="A11" s="57"/>
    </row>
    <row r="12" spans="1:6" x14ac:dyDescent="0.25">
      <c r="A12" s="57"/>
    </row>
    <row r="13" spans="1:6" x14ac:dyDescent="0.25">
      <c r="A13" s="57"/>
    </row>
    <row r="14" spans="1:6" x14ac:dyDescent="0.25">
      <c r="A14" s="57"/>
    </row>
    <row r="15" spans="1:6" x14ac:dyDescent="0.25">
      <c r="A15" s="57"/>
    </row>
    <row r="16" spans="1:6" x14ac:dyDescent="0.25">
      <c r="A16" s="57"/>
    </row>
    <row r="17" spans="1:1" x14ac:dyDescent="0.25">
      <c r="A17" s="57"/>
    </row>
    <row r="18" spans="1:1" x14ac:dyDescent="0.25">
      <c r="A18" s="57"/>
    </row>
    <row r="19" spans="1:1" x14ac:dyDescent="0.25">
      <c r="A19" s="57"/>
    </row>
    <row r="20" spans="1:1" x14ac:dyDescent="0.25">
      <c r="A20" s="57"/>
    </row>
    <row r="21" spans="1:1" x14ac:dyDescent="0.25">
      <c r="A21" s="57"/>
    </row>
    <row r="22" spans="1:1" x14ac:dyDescent="0.25">
      <c r="A22" s="57"/>
    </row>
    <row r="23" spans="1:1" x14ac:dyDescent="0.25">
      <c r="A23" s="57"/>
    </row>
    <row r="24" spans="1:1" x14ac:dyDescent="0.25">
      <c r="A24" s="57"/>
    </row>
    <row r="25" spans="1:1" x14ac:dyDescent="0.25">
      <c r="A25" s="57"/>
    </row>
    <row r="26" spans="1:1" x14ac:dyDescent="0.25">
      <c r="A26" s="57"/>
    </row>
    <row r="27" spans="1:1" x14ac:dyDescent="0.25">
      <c r="A27" s="57"/>
    </row>
    <row r="28" spans="1:1" x14ac:dyDescent="0.25">
      <c r="A28" s="57"/>
    </row>
    <row r="29" spans="1:1" x14ac:dyDescent="0.25">
      <c r="A29" s="57"/>
    </row>
    <row r="30" spans="1:1" x14ac:dyDescent="0.25">
      <c r="A30" s="57"/>
    </row>
    <row r="31" spans="1:1" x14ac:dyDescent="0.25">
      <c r="A31" s="57"/>
    </row>
    <row r="32" spans="1:1" x14ac:dyDescent="0.25">
      <c r="A32" s="57"/>
    </row>
    <row r="33" spans="1:1" x14ac:dyDescent="0.25">
      <c r="A33" s="57"/>
    </row>
    <row r="34" spans="1:1" x14ac:dyDescent="0.25">
      <c r="A34" s="57"/>
    </row>
    <row r="35" spans="1:1" x14ac:dyDescent="0.25">
      <c r="A35" s="57"/>
    </row>
    <row r="36" spans="1:1" x14ac:dyDescent="0.25">
      <c r="A36" s="57"/>
    </row>
    <row r="37" spans="1:1" x14ac:dyDescent="0.25">
      <c r="A37" s="57"/>
    </row>
    <row r="38" spans="1:1" x14ac:dyDescent="0.25">
      <c r="A38" s="57"/>
    </row>
    <row r="39" spans="1:1" x14ac:dyDescent="0.25">
      <c r="A39" s="57"/>
    </row>
    <row r="40" spans="1:1" x14ac:dyDescent="0.25">
      <c r="A40" s="57"/>
    </row>
    <row r="41" spans="1:1" x14ac:dyDescent="0.25">
      <c r="A41" s="57"/>
    </row>
    <row r="42" spans="1:1" x14ac:dyDescent="0.25">
      <c r="A42" s="57"/>
    </row>
    <row r="43" spans="1:1" x14ac:dyDescent="0.25">
      <c r="A43" s="57"/>
    </row>
    <row r="44" spans="1:1" x14ac:dyDescent="0.25">
      <c r="A44" s="57"/>
    </row>
    <row r="45" spans="1:1" x14ac:dyDescent="0.25">
      <c r="A45" s="57"/>
    </row>
    <row r="46" spans="1:1" x14ac:dyDescent="0.25">
      <c r="A46" s="57"/>
    </row>
    <row r="47" spans="1:1" x14ac:dyDescent="0.25">
      <c r="A47" s="57"/>
    </row>
    <row r="48" spans="1:1" x14ac:dyDescent="0.25">
      <c r="A48" s="57"/>
    </row>
    <row r="49" spans="1:1" x14ac:dyDescent="0.25">
      <c r="A49" s="57"/>
    </row>
    <row r="50" spans="1:1" x14ac:dyDescent="0.25">
      <c r="A50" s="57"/>
    </row>
    <row r="51" spans="1:1" x14ac:dyDescent="0.25">
      <c r="A51" s="57"/>
    </row>
    <row r="52" spans="1:1" x14ac:dyDescent="0.25">
      <c r="A52" s="57"/>
    </row>
    <row r="53" spans="1:1" x14ac:dyDescent="0.25">
      <c r="A53" s="57"/>
    </row>
    <row r="54" spans="1:1" x14ac:dyDescent="0.25">
      <c r="A54" s="57"/>
    </row>
    <row r="55" spans="1:1" x14ac:dyDescent="0.25">
      <c r="A55" s="57"/>
    </row>
    <row r="56" spans="1:1" x14ac:dyDescent="0.25">
      <c r="A56" s="57"/>
    </row>
    <row r="57" spans="1:1" x14ac:dyDescent="0.25">
      <c r="A57" s="57"/>
    </row>
    <row r="58" spans="1:1" x14ac:dyDescent="0.25">
      <c r="A58" s="57"/>
    </row>
    <row r="59" spans="1:1" x14ac:dyDescent="0.25">
      <c r="A59" s="57"/>
    </row>
    <row r="60" spans="1:1" x14ac:dyDescent="0.25">
      <c r="A60" s="57"/>
    </row>
    <row r="61" spans="1:1" x14ac:dyDescent="0.25">
      <c r="A61" s="57"/>
    </row>
    <row r="62" spans="1:1" x14ac:dyDescent="0.25">
      <c r="A62" s="57"/>
    </row>
    <row r="63" spans="1:1" x14ac:dyDescent="0.25">
      <c r="A63" s="57"/>
    </row>
    <row r="64" spans="1:1" x14ac:dyDescent="0.25">
      <c r="A64" s="57"/>
    </row>
    <row r="65" spans="1:1" x14ac:dyDescent="0.25">
      <c r="A65" s="57"/>
    </row>
    <row r="66" spans="1:1" x14ac:dyDescent="0.25">
      <c r="A66" s="57"/>
    </row>
    <row r="67" spans="1:1" x14ac:dyDescent="0.25">
      <c r="A67" s="57"/>
    </row>
    <row r="68" spans="1:1" x14ac:dyDescent="0.25">
      <c r="A68" s="57"/>
    </row>
    <row r="69" spans="1:1" x14ac:dyDescent="0.25">
      <c r="A69" s="57"/>
    </row>
    <row r="70" spans="1:1" x14ac:dyDescent="0.25">
      <c r="A70" s="57"/>
    </row>
    <row r="71" spans="1:1" x14ac:dyDescent="0.25">
      <c r="A71" s="57"/>
    </row>
    <row r="72" spans="1:1" x14ac:dyDescent="0.25">
      <c r="A72" s="57"/>
    </row>
    <row r="73" spans="1:1" x14ac:dyDescent="0.25">
      <c r="A73" s="57"/>
    </row>
    <row r="74" spans="1:1" x14ac:dyDescent="0.25">
      <c r="A74" s="57"/>
    </row>
    <row r="75" spans="1:1" x14ac:dyDescent="0.25">
      <c r="A75" s="57"/>
    </row>
    <row r="76" spans="1:1" x14ac:dyDescent="0.25">
      <c r="A76" s="57"/>
    </row>
    <row r="77" spans="1:1" x14ac:dyDescent="0.25">
      <c r="A77" s="57"/>
    </row>
    <row r="78" spans="1:1" x14ac:dyDescent="0.25">
      <c r="A78" s="57"/>
    </row>
    <row r="79" spans="1:1" x14ac:dyDescent="0.25">
      <c r="A79" s="57"/>
    </row>
    <row r="80" spans="1:1" x14ac:dyDescent="0.25">
      <c r="A80" s="57"/>
    </row>
    <row r="81" spans="1:1" x14ac:dyDescent="0.25">
      <c r="A81" s="57"/>
    </row>
    <row r="82" spans="1:1" x14ac:dyDescent="0.25">
      <c r="A82" s="57"/>
    </row>
    <row r="83" spans="1:1" x14ac:dyDescent="0.25">
      <c r="A83" s="57"/>
    </row>
    <row r="84" spans="1:1" x14ac:dyDescent="0.25">
      <c r="A84" s="57"/>
    </row>
    <row r="85" spans="1:1" x14ac:dyDescent="0.25">
      <c r="A85" s="57"/>
    </row>
    <row r="86" spans="1:1" x14ac:dyDescent="0.25">
      <c r="A86" s="57"/>
    </row>
    <row r="87" spans="1:1" x14ac:dyDescent="0.25">
      <c r="A87" s="57"/>
    </row>
    <row r="88" spans="1:1" x14ac:dyDescent="0.25">
      <c r="A88" s="57"/>
    </row>
    <row r="89" spans="1:1" x14ac:dyDescent="0.25">
      <c r="A89" s="57"/>
    </row>
    <row r="90" spans="1:1" x14ac:dyDescent="0.25">
      <c r="A90" s="57"/>
    </row>
    <row r="91" spans="1:1" x14ac:dyDescent="0.25">
      <c r="A91" s="57"/>
    </row>
    <row r="92" spans="1:1" x14ac:dyDescent="0.25">
      <c r="A92" s="57"/>
    </row>
    <row r="93" spans="1:1" x14ac:dyDescent="0.25">
      <c r="A93" s="57"/>
    </row>
    <row r="94" spans="1:1" x14ac:dyDescent="0.25">
      <c r="A94" s="57"/>
    </row>
    <row r="95" spans="1:1" x14ac:dyDescent="0.25">
      <c r="A95" s="57"/>
    </row>
    <row r="96" spans="1:1" x14ac:dyDescent="0.25">
      <c r="A96" s="57"/>
    </row>
    <row r="97" spans="1:1" x14ac:dyDescent="0.25">
      <c r="A97" s="57"/>
    </row>
    <row r="98" spans="1:1" x14ac:dyDescent="0.25">
      <c r="A98" s="57"/>
    </row>
    <row r="99" spans="1:1" x14ac:dyDescent="0.25">
      <c r="A99" s="57"/>
    </row>
    <row r="100" spans="1:1" x14ac:dyDescent="0.25">
      <c r="A100" s="57"/>
    </row>
  </sheetData>
  <sheetProtection algorithmName="SHA-512" hashValue="4jjow++JDzy9Hs5vRkk6CR/snzO5Rbo32XX/vvTMMepSS6LhwwvDQ2fA7OUIGYb6GHg0GIm6f0KMlWQ9IvIGvw==" saltValue="Yy2HmR7cATSzAqbfmsXedg==" spinCount="100000" sheet="1" autoFilter="0"/>
  <phoneticPr fontId="20" type="noConversion"/>
  <pageMargins left="0.75" right="0.75" top="1" bottom="1" header="0.5" footer="0.5"/>
  <pageSetup orientation="portrait" r:id="rId1"/>
  <headerFooter alignWithMargins="0">
    <oddFooter>&amp;L&amp;F &amp;A&amp;C&amp;P of  &amp;N&amp;R&amp;D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6"/>
  <dimension ref="A1:F68"/>
  <sheetViews>
    <sheetView zoomScale="120" zoomScaleNormal="120" workbookViewId="0">
      <selection activeCell="G56" sqref="G56"/>
    </sheetView>
  </sheetViews>
  <sheetFormatPr defaultColWidth="8" defaultRowHeight="10.199999999999999" x14ac:dyDescent="0.2"/>
  <cols>
    <col min="1" max="1" width="7.5546875" style="76" customWidth="1"/>
    <col min="2" max="2" width="33.88671875" style="76" customWidth="1"/>
    <col min="3" max="3" width="18" style="84" customWidth="1"/>
    <col min="4" max="4" width="15" style="76" customWidth="1"/>
    <col min="5" max="5" width="11.109375" style="76" customWidth="1"/>
    <col min="6" max="6" width="11.6640625" style="76" customWidth="1"/>
    <col min="7" max="16384" width="8" style="76"/>
  </cols>
  <sheetData>
    <row r="1" spans="1:4" ht="13.2" x14ac:dyDescent="0.25">
      <c r="B1" s="96" t="s">
        <v>542</v>
      </c>
      <c r="C1" s="77" t="s">
        <v>543</v>
      </c>
    </row>
    <row r="2" spans="1:4" ht="13.8" x14ac:dyDescent="0.3">
      <c r="A2" s="78" t="s">
        <v>164</v>
      </c>
      <c r="B2" s="79"/>
      <c r="C2" s="80" t="s">
        <v>165</v>
      </c>
    </row>
    <row r="3" spans="1:4" ht="13.2" x14ac:dyDescent="0.25">
      <c r="A3" s="81" t="s">
        <v>166</v>
      </c>
      <c r="B3" s="81" t="s">
        <v>167</v>
      </c>
      <c r="C3" s="82" t="s">
        <v>514</v>
      </c>
      <c r="D3" s="96" t="s">
        <v>490</v>
      </c>
    </row>
    <row r="4" spans="1:4" ht="12" customHeight="1" x14ac:dyDescent="0.2">
      <c r="A4" s="96" t="s">
        <v>318</v>
      </c>
      <c r="C4" s="83"/>
      <c r="D4" s="96" t="s">
        <v>489</v>
      </c>
    </row>
    <row r="5" spans="1:4" x14ac:dyDescent="0.2">
      <c r="A5" s="76" t="s">
        <v>168</v>
      </c>
      <c r="B5" s="76" t="s">
        <v>169</v>
      </c>
      <c r="C5" s="76">
        <v>19580306</v>
      </c>
      <c r="D5" s="96" t="s">
        <v>93</v>
      </c>
    </row>
    <row r="6" spans="1:4" x14ac:dyDescent="0.2">
      <c r="A6" s="76" t="s">
        <v>170</v>
      </c>
      <c r="B6" s="76" t="s">
        <v>171</v>
      </c>
      <c r="C6" s="76">
        <v>4682844</v>
      </c>
      <c r="D6" s="96" t="s">
        <v>93</v>
      </c>
    </row>
    <row r="7" spans="1:4" x14ac:dyDescent="0.2">
      <c r="A7" s="76" t="s">
        <v>172</v>
      </c>
      <c r="B7" s="76" t="s">
        <v>173</v>
      </c>
      <c r="C7" s="84">
        <v>16149437</v>
      </c>
      <c r="D7" s="96" t="s">
        <v>93</v>
      </c>
    </row>
    <row r="8" spans="1:4" x14ac:dyDescent="0.2">
      <c r="A8" s="76" t="s">
        <v>174</v>
      </c>
      <c r="B8" s="76" t="s">
        <v>175</v>
      </c>
      <c r="C8" s="76">
        <v>0</v>
      </c>
      <c r="D8" s="96" t="s">
        <v>93</v>
      </c>
    </row>
    <row r="9" spans="1:4" x14ac:dyDescent="0.2">
      <c r="A9" s="76" t="s">
        <v>176</v>
      </c>
      <c r="B9" s="76" t="s">
        <v>177</v>
      </c>
      <c r="C9" s="76">
        <v>1484946</v>
      </c>
      <c r="D9" s="96" t="s">
        <v>93</v>
      </c>
    </row>
    <row r="10" spans="1:4" x14ac:dyDescent="0.2">
      <c r="A10" s="76" t="s">
        <v>178</v>
      </c>
      <c r="B10" s="76" t="s">
        <v>179</v>
      </c>
      <c r="C10" s="76">
        <v>18193530</v>
      </c>
      <c r="D10" s="96" t="s">
        <v>93</v>
      </c>
    </row>
    <row r="11" spans="1:4" x14ac:dyDescent="0.2">
      <c r="A11" s="76" t="s">
        <v>180</v>
      </c>
      <c r="B11" s="76" t="s">
        <v>181</v>
      </c>
      <c r="C11" s="76">
        <v>6424468</v>
      </c>
      <c r="D11" s="96" t="s">
        <v>93</v>
      </c>
    </row>
    <row r="12" spans="1:4" x14ac:dyDescent="0.2">
      <c r="A12" s="76" t="s">
        <v>182</v>
      </c>
      <c r="B12" s="76" t="s">
        <v>183</v>
      </c>
      <c r="C12" s="76">
        <v>18918496</v>
      </c>
      <c r="D12" s="96" t="s">
        <v>93</v>
      </c>
    </row>
    <row r="13" spans="1:4" x14ac:dyDescent="0.2">
      <c r="A13" s="76" t="s">
        <v>184</v>
      </c>
      <c r="B13" s="76" t="s">
        <v>185</v>
      </c>
      <c r="C13" s="76">
        <v>17642010</v>
      </c>
      <c r="D13" s="96" t="s">
        <v>93</v>
      </c>
    </row>
    <row r="14" spans="1:4" x14ac:dyDescent="0.2">
      <c r="A14" s="76" t="s">
        <v>186</v>
      </c>
      <c r="B14" s="76" t="s">
        <v>187</v>
      </c>
      <c r="C14" s="76">
        <v>4045995</v>
      </c>
      <c r="D14" s="96" t="s">
        <v>93</v>
      </c>
    </row>
    <row r="15" spans="1:4" x14ac:dyDescent="0.2">
      <c r="A15" s="76" t="s">
        <v>188</v>
      </c>
      <c r="B15" s="76" t="s">
        <v>189</v>
      </c>
      <c r="C15" s="76">
        <v>7877183</v>
      </c>
      <c r="D15" s="96" t="s">
        <v>93</v>
      </c>
    </row>
    <row r="16" spans="1:4" x14ac:dyDescent="0.2">
      <c r="A16" s="76" t="s">
        <v>190</v>
      </c>
      <c r="B16" s="76" t="s">
        <v>191</v>
      </c>
      <c r="C16" s="76">
        <v>11490113</v>
      </c>
      <c r="D16" s="96" t="s">
        <v>93</v>
      </c>
    </row>
    <row r="17" spans="1:4" x14ac:dyDescent="0.2">
      <c r="A17" s="76" t="s">
        <v>192</v>
      </c>
      <c r="B17" s="76" t="s">
        <v>193</v>
      </c>
      <c r="C17" s="76">
        <v>74290486</v>
      </c>
      <c r="D17" s="96" t="s">
        <v>93</v>
      </c>
    </row>
    <row r="18" spans="1:4" x14ac:dyDescent="0.2">
      <c r="A18" s="76" t="s">
        <v>194</v>
      </c>
      <c r="B18" s="76" t="s">
        <v>195</v>
      </c>
      <c r="C18" s="76">
        <v>2230825</v>
      </c>
      <c r="D18" s="96" t="s">
        <v>93</v>
      </c>
    </row>
    <row r="19" spans="1:4" x14ac:dyDescent="0.2">
      <c r="A19" s="76" t="s">
        <v>196</v>
      </c>
      <c r="B19" s="76" t="s">
        <v>197</v>
      </c>
      <c r="C19" s="76">
        <v>0</v>
      </c>
      <c r="D19" s="96" t="s">
        <v>93</v>
      </c>
    </row>
    <row r="20" spans="1:4" x14ac:dyDescent="0.2">
      <c r="A20" s="76" t="s">
        <v>198</v>
      </c>
      <c r="B20" s="76" t="s">
        <v>199</v>
      </c>
      <c r="C20" s="76">
        <v>11949449</v>
      </c>
      <c r="D20" s="96" t="s">
        <v>93</v>
      </c>
    </row>
    <row r="21" spans="1:4" x14ac:dyDescent="0.2">
      <c r="A21" s="76" t="s">
        <v>200</v>
      </c>
      <c r="B21" s="76" t="s">
        <v>201</v>
      </c>
      <c r="C21" s="76">
        <v>0</v>
      </c>
      <c r="D21" s="96" t="s">
        <v>93</v>
      </c>
    </row>
    <row r="22" spans="1:4" x14ac:dyDescent="0.2">
      <c r="A22" s="76" t="s">
        <v>202</v>
      </c>
      <c r="B22" s="96" t="s">
        <v>545</v>
      </c>
      <c r="C22" s="76">
        <v>26490221</v>
      </c>
      <c r="D22" s="96" t="s">
        <v>93</v>
      </c>
    </row>
    <row r="23" spans="1:4" x14ac:dyDescent="0.2">
      <c r="A23" s="76" t="s">
        <v>203</v>
      </c>
      <c r="B23" s="76" t="s">
        <v>204</v>
      </c>
      <c r="C23" s="76">
        <v>8649852</v>
      </c>
      <c r="D23" s="96" t="s">
        <v>93</v>
      </c>
    </row>
    <row r="24" spans="1:4" x14ac:dyDescent="0.2">
      <c r="A24" s="76" t="s">
        <v>205</v>
      </c>
      <c r="B24" s="76" t="s">
        <v>206</v>
      </c>
      <c r="C24" s="76">
        <v>3287280</v>
      </c>
      <c r="D24" s="96" t="s">
        <v>93</v>
      </c>
    </row>
    <row r="25" spans="1:4" x14ac:dyDescent="0.2">
      <c r="A25" s="76" t="s">
        <v>207</v>
      </c>
      <c r="B25" s="76" t="s">
        <v>208</v>
      </c>
      <c r="C25" s="76">
        <v>0</v>
      </c>
      <c r="D25" s="96" t="s">
        <v>93</v>
      </c>
    </row>
    <row r="26" spans="1:4" x14ac:dyDescent="0.2">
      <c r="A26" s="76" t="s">
        <v>209</v>
      </c>
      <c r="B26" s="76" t="s">
        <v>210</v>
      </c>
      <c r="C26" s="76">
        <v>15498386</v>
      </c>
      <c r="D26" s="96" t="s">
        <v>93</v>
      </c>
    </row>
    <row r="27" spans="1:4" x14ac:dyDescent="0.2">
      <c r="A27" s="76" t="s">
        <v>211</v>
      </c>
      <c r="B27" s="76" t="s">
        <v>212</v>
      </c>
      <c r="C27" s="76">
        <v>187445</v>
      </c>
      <c r="D27" s="96" t="s">
        <v>93</v>
      </c>
    </row>
    <row r="28" spans="1:4" x14ac:dyDescent="0.2">
      <c r="A28" s="76" t="s">
        <v>213</v>
      </c>
      <c r="B28" s="76" t="s">
        <v>214</v>
      </c>
      <c r="C28" s="76">
        <v>19545355</v>
      </c>
      <c r="D28" s="96" t="s">
        <v>93</v>
      </c>
    </row>
    <row r="29" spans="1:4" x14ac:dyDescent="0.2">
      <c r="A29" s="76" t="s">
        <v>215</v>
      </c>
      <c r="B29" s="76" t="s">
        <v>216</v>
      </c>
      <c r="C29" s="76">
        <v>0</v>
      </c>
      <c r="D29" s="96" t="s">
        <v>93</v>
      </c>
    </row>
    <row r="30" spans="1:4" x14ac:dyDescent="0.2">
      <c r="A30" s="76" t="s">
        <v>217</v>
      </c>
      <c r="B30" s="76" t="s">
        <v>218</v>
      </c>
      <c r="C30" s="76">
        <v>0</v>
      </c>
      <c r="D30" s="96" t="s">
        <v>93</v>
      </c>
    </row>
    <row r="31" spans="1:4" x14ac:dyDescent="0.2">
      <c r="A31" s="76" t="s">
        <v>219</v>
      </c>
      <c r="B31" s="76" t="s">
        <v>220</v>
      </c>
      <c r="C31" s="76">
        <v>3706158</v>
      </c>
      <c r="D31" s="96" t="s">
        <v>93</v>
      </c>
    </row>
    <row r="32" spans="1:4" x14ac:dyDescent="0.2">
      <c r="A32" s="76" t="s">
        <v>221</v>
      </c>
      <c r="B32" s="76" t="s">
        <v>222</v>
      </c>
      <c r="C32" s="76">
        <v>2188451</v>
      </c>
      <c r="D32" s="96" t="s">
        <v>93</v>
      </c>
    </row>
    <row r="33" spans="1:4" x14ac:dyDescent="0.2">
      <c r="A33" s="76" t="s">
        <v>223</v>
      </c>
      <c r="B33" s="76" t="s">
        <v>224</v>
      </c>
      <c r="C33" s="76">
        <v>12955667</v>
      </c>
      <c r="D33" s="96" t="s">
        <v>93</v>
      </c>
    </row>
    <row r="34" spans="1:4" x14ac:dyDescent="0.2">
      <c r="A34" s="76" t="s">
        <v>225</v>
      </c>
      <c r="B34" s="76" t="s">
        <v>226</v>
      </c>
      <c r="C34" s="76">
        <v>12179732</v>
      </c>
      <c r="D34" s="96" t="s">
        <v>93</v>
      </c>
    </row>
    <row r="35" spans="1:4" x14ac:dyDescent="0.2">
      <c r="A35" s="76" t="s">
        <v>227</v>
      </c>
      <c r="B35" s="76" t="s">
        <v>228</v>
      </c>
      <c r="C35" s="76">
        <v>469260</v>
      </c>
      <c r="D35" s="96" t="s">
        <v>93</v>
      </c>
    </row>
    <row r="36" spans="1:4" x14ac:dyDescent="0.2">
      <c r="A36" s="76" t="s">
        <v>229</v>
      </c>
      <c r="B36" s="76" t="s">
        <v>230</v>
      </c>
      <c r="C36" s="76">
        <v>6399149</v>
      </c>
      <c r="D36" s="96" t="s">
        <v>93</v>
      </c>
    </row>
    <row r="37" spans="1:4" x14ac:dyDescent="0.2">
      <c r="A37" s="76" t="s">
        <v>231</v>
      </c>
      <c r="B37" s="76" t="s">
        <v>232</v>
      </c>
      <c r="C37" s="76">
        <v>0</v>
      </c>
      <c r="D37" s="96" t="s">
        <v>93</v>
      </c>
    </row>
    <row r="38" spans="1:4" x14ac:dyDescent="0.2">
      <c r="A38" s="76" t="s">
        <v>233</v>
      </c>
      <c r="B38" s="76" t="s">
        <v>234</v>
      </c>
      <c r="C38" s="76">
        <v>0</v>
      </c>
      <c r="D38" s="96" t="s">
        <v>93</v>
      </c>
    </row>
    <row r="39" spans="1:4" x14ac:dyDescent="0.2">
      <c r="A39" s="76" t="s">
        <v>235</v>
      </c>
      <c r="B39" s="76" t="s">
        <v>236</v>
      </c>
      <c r="C39" s="76">
        <v>4810192</v>
      </c>
      <c r="D39" s="96" t="s">
        <v>93</v>
      </c>
    </row>
    <row r="40" spans="1:4" x14ac:dyDescent="0.2">
      <c r="A40" s="76" t="s">
        <v>237</v>
      </c>
      <c r="B40" s="76" t="s">
        <v>238</v>
      </c>
      <c r="C40" s="76">
        <v>9311973</v>
      </c>
      <c r="D40" s="96" t="s">
        <v>93</v>
      </c>
    </row>
    <row r="41" spans="1:4" x14ac:dyDescent="0.2">
      <c r="A41" s="76" t="s">
        <v>239</v>
      </c>
      <c r="B41" s="76" t="s">
        <v>240</v>
      </c>
      <c r="C41" s="76">
        <v>0</v>
      </c>
      <c r="D41" s="96" t="s">
        <v>93</v>
      </c>
    </row>
    <row r="42" spans="1:4" x14ac:dyDescent="0.2">
      <c r="A42" s="76" t="s">
        <v>241</v>
      </c>
      <c r="B42" s="76" t="s">
        <v>242</v>
      </c>
      <c r="C42" s="76">
        <v>2248368</v>
      </c>
      <c r="D42" s="96" t="s">
        <v>93</v>
      </c>
    </row>
    <row r="43" spans="1:4" x14ac:dyDescent="0.2">
      <c r="A43" s="76" t="s">
        <v>243</v>
      </c>
      <c r="B43" s="76" t="s">
        <v>244</v>
      </c>
      <c r="C43" s="76">
        <v>9777514</v>
      </c>
      <c r="D43" s="96" t="s">
        <v>93</v>
      </c>
    </row>
    <row r="44" spans="1:4" x14ac:dyDescent="0.2">
      <c r="A44" s="76" t="s">
        <v>245</v>
      </c>
      <c r="B44" s="76" t="s">
        <v>246</v>
      </c>
      <c r="C44" s="76">
        <v>14648631</v>
      </c>
      <c r="D44" s="96" t="s">
        <v>93</v>
      </c>
    </row>
    <row r="45" spans="1:4" x14ac:dyDescent="0.2">
      <c r="A45" s="76" t="s">
        <v>247</v>
      </c>
      <c r="B45" s="76" t="s">
        <v>248</v>
      </c>
      <c r="C45" s="76">
        <v>5251248</v>
      </c>
      <c r="D45" s="96" t="s">
        <v>93</v>
      </c>
    </row>
    <row r="46" spans="1:4" x14ac:dyDescent="0.2">
      <c r="A46" s="76" t="s">
        <v>249</v>
      </c>
      <c r="B46" s="76" t="s">
        <v>250</v>
      </c>
      <c r="C46" s="76">
        <v>0</v>
      </c>
      <c r="D46" s="96" t="s">
        <v>93</v>
      </c>
    </row>
    <row r="47" spans="1:4" x14ac:dyDescent="0.2">
      <c r="A47" s="76" t="s">
        <v>251</v>
      </c>
      <c r="B47" s="76" t="s">
        <v>252</v>
      </c>
      <c r="C47" s="76">
        <v>3662469</v>
      </c>
      <c r="D47" s="96" t="s">
        <v>93</v>
      </c>
    </row>
    <row r="48" spans="1:4" x14ac:dyDescent="0.2">
      <c r="A48" s="76" t="s">
        <v>253</v>
      </c>
      <c r="B48" s="76" t="s">
        <v>254</v>
      </c>
      <c r="C48" s="76">
        <v>22093041</v>
      </c>
      <c r="D48" s="96" t="s">
        <v>93</v>
      </c>
    </row>
    <row r="49" spans="1:6" x14ac:dyDescent="0.2">
      <c r="A49" s="76" t="s">
        <v>255</v>
      </c>
      <c r="B49" s="76" t="s">
        <v>256</v>
      </c>
      <c r="C49" s="76">
        <v>9491602</v>
      </c>
      <c r="D49" s="96" t="s">
        <v>93</v>
      </c>
    </row>
    <row r="50" spans="1:6" x14ac:dyDescent="0.2">
      <c r="A50" s="76" t="s">
        <v>257</v>
      </c>
      <c r="B50" s="76" t="s">
        <v>258</v>
      </c>
      <c r="C50" s="76">
        <v>4320309</v>
      </c>
      <c r="D50" s="96" t="s">
        <v>93</v>
      </c>
    </row>
    <row r="51" spans="1:6" x14ac:dyDescent="0.2">
      <c r="A51" s="76" t="s">
        <v>259</v>
      </c>
      <c r="B51" s="76" t="s">
        <v>260</v>
      </c>
      <c r="C51" s="76">
        <v>0</v>
      </c>
      <c r="D51" s="96" t="s">
        <v>93</v>
      </c>
    </row>
    <row r="52" spans="1:6" x14ac:dyDescent="0.2">
      <c r="A52" s="76" t="s">
        <v>261</v>
      </c>
      <c r="B52" s="76" t="s">
        <v>262</v>
      </c>
      <c r="C52" s="76">
        <v>9510532</v>
      </c>
      <c r="D52" s="96" t="s">
        <v>541</v>
      </c>
    </row>
    <row r="53" spans="1:6" x14ac:dyDescent="0.2">
      <c r="A53" s="76" t="s">
        <v>263</v>
      </c>
      <c r="B53" s="76" t="s">
        <v>264</v>
      </c>
      <c r="C53" s="76">
        <v>7670692</v>
      </c>
      <c r="D53" s="96" t="s">
        <v>93</v>
      </c>
    </row>
    <row r="54" spans="1:6" x14ac:dyDescent="0.2">
      <c r="A54" s="76" t="s">
        <v>265</v>
      </c>
      <c r="B54" s="76" t="s">
        <v>266</v>
      </c>
      <c r="C54" s="76">
        <v>3771745</v>
      </c>
      <c r="D54" s="96" t="s">
        <v>93</v>
      </c>
    </row>
    <row r="55" spans="1:6" x14ac:dyDescent="0.2">
      <c r="A55" s="76" t="s">
        <v>267</v>
      </c>
      <c r="B55" s="76" t="s">
        <v>268</v>
      </c>
      <c r="C55" s="76">
        <v>12633263</v>
      </c>
      <c r="D55" s="96" t="s">
        <v>93</v>
      </c>
    </row>
    <row r="56" spans="1:6" x14ac:dyDescent="0.2">
      <c r="A56" s="76" t="s">
        <v>269</v>
      </c>
      <c r="B56" s="76" t="s">
        <v>270</v>
      </c>
      <c r="C56" s="76">
        <v>404338</v>
      </c>
      <c r="D56" s="96" t="s">
        <v>93</v>
      </c>
    </row>
    <row r="57" spans="1:6" x14ac:dyDescent="0.2">
      <c r="A57" s="76" t="s">
        <v>271</v>
      </c>
      <c r="B57" s="76" t="s">
        <v>272</v>
      </c>
      <c r="C57" s="76">
        <v>9236202</v>
      </c>
      <c r="D57" s="96" t="s">
        <v>93</v>
      </c>
    </row>
    <row r="58" spans="1:6" x14ac:dyDescent="0.2">
      <c r="A58" s="76" t="s">
        <v>273</v>
      </c>
      <c r="B58" s="76" t="s">
        <v>274</v>
      </c>
      <c r="C58" s="76">
        <v>0</v>
      </c>
      <c r="D58" s="96" t="s">
        <v>93</v>
      </c>
    </row>
    <row r="59" spans="1:6" x14ac:dyDescent="0.2">
      <c r="A59" s="76" t="s">
        <v>275</v>
      </c>
      <c r="B59" s="76" t="s">
        <v>276</v>
      </c>
      <c r="C59" s="76">
        <v>8927468</v>
      </c>
      <c r="D59" s="96" t="s">
        <v>93</v>
      </c>
    </row>
    <row r="60" spans="1:6" x14ac:dyDescent="0.2">
      <c r="A60" s="76" t="s">
        <v>277</v>
      </c>
      <c r="B60" s="76" t="s">
        <v>278</v>
      </c>
      <c r="C60" s="76">
        <v>4147410</v>
      </c>
      <c r="D60" s="96" t="s">
        <v>93</v>
      </c>
    </row>
    <row r="61" spans="1:6" x14ac:dyDescent="0.2">
      <c r="A61" s="76" t="s">
        <v>279</v>
      </c>
      <c r="B61" s="76" t="s">
        <v>280</v>
      </c>
      <c r="C61" s="76">
        <v>7862876</v>
      </c>
      <c r="D61" s="96" t="s">
        <v>93</v>
      </c>
    </row>
    <row r="62" spans="1:6" x14ac:dyDescent="0.2">
      <c r="A62" s="76" t="s">
        <v>281</v>
      </c>
      <c r="B62" s="76" t="s">
        <v>315</v>
      </c>
      <c r="C62" s="76">
        <v>7011420</v>
      </c>
      <c r="D62" s="96" t="s">
        <v>93</v>
      </c>
    </row>
    <row r="63" spans="1:6" ht="13.8" thickBot="1" x14ac:dyDescent="0.3">
      <c r="C63" s="94">
        <f>SUM(C5:C62)</f>
        <v>483308337</v>
      </c>
      <c r="E63" s="95"/>
      <c r="F63" s="94"/>
    </row>
    <row r="64" spans="1:6" ht="10.8" thickTop="1" x14ac:dyDescent="0.2"/>
    <row r="65" spans="1:6" x14ac:dyDescent="0.2">
      <c r="A65" s="96" t="s">
        <v>567</v>
      </c>
      <c r="B65" s="96"/>
      <c r="C65" s="97"/>
      <c r="D65" s="96"/>
      <c r="E65" s="96"/>
      <c r="F65" s="96"/>
    </row>
    <row r="66" spans="1:6" x14ac:dyDescent="0.2">
      <c r="A66" s="96" t="s">
        <v>515</v>
      </c>
      <c r="B66" s="96"/>
      <c r="C66" s="97"/>
      <c r="D66" s="96"/>
      <c r="E66" s="96"/>
      <c r="F66" s="96"/>
    </row>
    <row r="67" spans="1:6" x14ac:dyDescent="0.2">
      <c r="A67" s="96" t="s">
        <v>491</v>
      </c>
      <c r="B67" s="96"/>
      <c r="C67" s="97"/>
      <c r="D67" s="96"/>
      <c r="E67" s="96"/>
      <c r="F67" s="96"/>
    </row>
    <row r="68" spans="1:6" x14ac:dyDescent="0.2">
      <c r="A68" s="96" t="s">
        <v>497</v>
      </c>
      <c r="B68" s="96"/>
      <c r="C68" s="97"/>
      <c r="D68" s="96"/>
      <c r="E68" s="96"/>
      <c r="F68" s="96"/>
    </row>
  </sheetData>
  <sheetProtection algorithmName="SHA-512" hashValue="YOky7Z1aKp/HMH7daFPGKp4JpqsJR/6r4IfaQNlBxNuJHGyUxrg36adnM2WNzzvmykb1YnyE3GUWtj1SoGvRHw==" saltValue="jhDDR8luxEugqys0wHIGdw==" spinCount="100000" sheet="1" autoFilter="0"/>
  <phoneticPr fontId="20" type="noConversion"/>
  <pageMargins left="0.5" right="0.5" top="0.25" bottom="0.25" header="0" footer="0"/>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17</vt:i4>
      </vt:variant>
    </vt:vector>
  </HeadingPairs>
  <TitlesOfParts>
    <vt:vector size="28" baseType="lpstr">
      <vt:lpstr> Use Stmt</vt:lpstr>
      <vt:lpstr>Info</vt:lpstr>
      <vt:lpstr>Exh A</vt:lpstr>
      <vt:lpstr>Exh B</vt:lpstr>
      <vt:lpstr>Adjustments</vt:lpstr>
      <vt:lpstr>Exh D</vt:lpstr>
      <vt:lpstr>Exh E</vt:lpstr>
      <vt:lpstr>Comments</vt:lpstr>
      <vt:lpstr>Net Assets</vt:lpstr>
      <vt:lpstr>PriorYrExhD</vt:lpstr>
      <vt:lpstr>PriorYrExhE</vt:lpstr>
      <vt:lpstr>EquityData</vt:lpstr>
      <vt:lpstr>EquityDataRow</vt:lpstr>
      <vt:lpstr>ExhDData</vt:lpstr>
      <vt:lpstr>ExhEData</vt:lpstr>
      <vt:lpstr>FASB_ADJ</vt:lpstr>
      <vt:lpstr>FASB_BS</vt:lpstr>
      <vt:lpstr>FASB_IS</vt:lpstr>
      <vt:lpstr>Number</vt:lpstr>
      <vt:lpstr>Adjustments!Print_Area</vt:lpstr>
      <vt:lpstr>'Exh A'!Print_Area</vt:lpstr>
      <vt:lpstr>'Exh B'!Print_Area</vt:lpstr>
      <vt:lpstr>'Exh D'!Print_Area</vt:lpstr>
      <vt:lpstr>PriorYrExhD!Print_Area</vt:lpstr>
      <vt:lpstr>Adjustments!Print_Titles</vt:lpstr>
      <vt:lpstr>'Exh A'!Print_Titles</vt:lpstr>
      <vt:lpstr>PriorYrExhD!Print_Titles</vt:lpstr>
      <vt:lpstr>PriorYrExhE!Print_Titles</vt:lpstr>
    </vt:vector>
  </TitlesOfParts>
  <Company>State of North Carolina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cmurphy</dc:creator>
  <cp:lastModifiedBy>Krellner, John R</cp:lastModifiedBy>
  <cp:lastPrinted>2020-03-10T11:06:36Z</cp:lastPrinted>
  <dcterms:created xsi:type="dcterms:W3CDTF">2003-04-21T14:28:15Z</dcterms:created>
  <dcterms:modified xsi:type="dcterms:W3CDTF">2022-08-09T19:23:43Z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