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24226"/>
  <mc:AlternateContent xmlns:mc="http://schemas.openxmlformats.org/markup-compatibility/2006">
    <mc:Choice Requires="x15">
      <x15ac:absPath xmlns:x15ac="http://schemas.microsoft.com/office/spreadsheetml/2010/11/ac" url="T:\PMO\Metrics\Moved to SharePoint PMO\Monthly Reports\FY 2021\"/>
    </mc:Choice>
  </mc:AlternateContent>
  <xr:revisionPtr revIDLastSave="0" documentId="8_{298F096E-3EB1-42EE-AA81-C5B72BB218C0}" xr6:coauthVersionLast="46" xr6:coauthVersionMax="46" xr10:uidLastSave="{00000000-0000-0000-0000-000000000000}"/>
  <workbookProtection lockStructure="1"/>
  <bookViews>
    <workbookView xWindow="28680" yWindow="-120" windowWidth="29040" windowHeight="15840" firstSheet="1"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Table'!$A$1:$R$60</definedName>
    <definedName name="_xlnm.Print_Area" localSheetId="2">'Summary Data'!$A$10:$MS$71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X22" i="1" l="1"/>
  <c r="EX37" i="1" l="1"/>
  <c r="MQ37" i="1" s="1"/>
  <c r="EX38" i="1"/>
  <c r="EX5" i="1"/>
  <c r="RG57" i="1"/>
  <c r="RG56" i="1"/>
  <c r="EX52" i="1"/>
  <c r="MQ52" i="1" s="1"/>
  <c r="EX50" i="1"/>
  <c r="MQ50" i="1" s="1"/>
  <c r="MQ38" i="1"/>
  <c r="EX34" i="1"/>
  <c r="MQ34" i="1" s="1"/>
  <c r="MQ22" i="1"/>
  <c r="EX19" i="1"/>
  <c r="MQ19" i="1" s="1"/>
  <c r="EX18" i="1"/>
  <c r="MQ18" i="1" s="1"/>
  <c r="MQ13" i="1"/>
  <c r="MQ71" i="1"/>
  <c r="MQ70" i="1"/>
  <c r="MQ69" i="1"/>
  <c r="MQ68" i="1"/>
  <c r="MQ67" i="1"/>
  <c r="MQ65" i="1"/>
  <c r="MQ64" i="1"/>
  <c r="MQ63" i="1"/>
  <c r="MQ62" i="1"/>
  <c r="MQ61" i="1"/>
  <c r="MQ60" i="1"/>
  <c r="MQ59" i="1"/>
  <c r="MQ58" i="1"/>
  <c r="MQ57" i="1"/>
  <c r="MQ56" i="1"/>
  <c r="MQ55" i="1"/>
  <c r="MQ54" i="1"/>
  <c r="MQ53" i="1"/>
  <c r="MQ48" i="1"/>
  <c r="MQ45" i="1"/>
  <c r="MQ42" i="1"/>
  <c r="MQ33" i="1"/>
  <c r="MQ32" i="1"/>
  <c r="MQ30" i="1"/>
  <c r="MQ29" i="1"/>
  <c r="MQ28" i="1"/>
  <c r="MQ27" i="1"/>
  <c r="MQ26" i="1"/>
  <c r="MQ25" i="1"/>
  <c r="MQ24" i="1"/>
  <c r="MQ23" i="1"/>
  <c r="MQ17" i="1"/>
  <c r="MQ16" i="1"/>
  <c r="MQ15" i="1"/>
  <c r="MQ10" i="1"/>
  <c r="MQ7" i="1"/>
  <c r="MQ6" i="1"/>
  <c r="MQ5" i="1"/>
  <c r="MP71" i="1"/>
  <c r="MP70" i="1"/>
  <c r="MP69" i="1"/>
  <c r="MP68" i="1"/>
  <c r="MP67" i="1"/>
  <c r="MP65" i="1"/>
  <c r="MP64" i="1"/>
  <c r="MP63" i="1"/>
  <c r="MP62" i="1"/>
  <c r="MP61" i="1"/>
  <c r="MP60" i="1"/>
  <c r="MP59" i="1"/>
  <c r="MP58" i="1"/>
  <c r="MP57" i="1"/>
  <c r="MP56" i="1"/>
  <c r="MP55" i="1"/>
  <c r="MP54" i="1"/>
  <c r="MP53" i="1"/>
  <c r="MP52" i="1"/>
  <c r="MP50" i="1"/>
  <c r="MP49" i="1"/>
  <c r="MP48" i="1"/>
  <c r="MP46" i="1"/>
  <c r="MP45" i="1"/>
  <c r="MP43" i="1"/>
  <c r="MP42" i="1"/>
  <c r="MP39" i="1"/>
  <c r="MP38" i="1"/>
  <c r="MP37" i="1"/>
  <c r="MP35" i="1"/>
  <c r="MP34" i="1"/>
  <c r="MP33" i="1"/>
  <c r="MP32" i="1"/>
  <c r="MP30" i="1"/>
  <c r="MP29" i="1"/>
  <c r="MP28" i="1"/>
  <c r="MP27" i="1"/>
  <c r="MP26" i="1"/>
  <c r="MP25" i="1"/>
  <c r="MP24" i="1"/>
  <c r="MP23" i="1"/>
  <c r="MP22" i="1"/>
  <c r="MP20" i="1"/>
  <c r="MP17" i="1"/>
  <c r="MP16" i="1"/>
  <c r="MP15" i="1"/>
  <c r="MP13" i="1"/>
  <c r="MP11" i="1"/>
  <c r="MP10" i="1"/>
  <c r="MP7" i="1"/>
  <c r="MP6" i="1"/>
  <c r="MP5" i="1"/>
  <c r="EX11" i="1" l="1"/>
  <c r="EX20" i="1" s="1"/>
  <c r="MQ20" i="1" s="1"/>
  <c r="EX39" i="1"/>
  <c r="EX46" i="1" s="1"/>
  <c r="MQ46" i="1" s="1"/>
  <c r="EX49" i="1"/>
  <c r="MQ49" i="1" s="1"/>
  <c r="EW11" i="1"/>
  <c r="MQ11" i="1" l="1"/>
  <c r="EX35" i="1"/>
  <c r="MQ35" i="1" s="1"/>
  <c r="EX43" i="1"/>
  <c r="MQ43" i="1" s="1"/>
  <c r="EX40" i="1"/>
  <c r="MQ40" i="1" s="1"/>
  <c r="MQ39" i="1"/>
  <c r="EW38" i="1"/>
  <c r="EW37" i="1"/>
  <c r="EW5" i="1"/>
  <c r="RF57" i="1" l="1"/>
  <c r="RF56" i="1"/>
  <c r="EW52" i="1" l="1"/>
  <c r="EW50" i="1"/>
  <c r="EW43" i="1"/>
  <c r="EW39" i="1"/>
  <c r="EW35" i="1"/>
  <c r="EW22" i="1"/>
  <c r="EW20" i="1"/>
  <c r="EW19" i="1"/>
  <c r="EW18" i="1"/>
  <c r="EW34" i="1" l="1"/>
  <c r="EW49" i="1"/>
  <c r="EW40" i="1"/>
  <c r="EW46" i="1"/>
  <c r="EV38" i="1"/>
  <c r="EV37" i="1"/>
  <c r="EV5" i="1"/>
  <c r="RE57" i="1" l="1"/>
  <c r="RE56" i="1"/>
  <c r="EV52" i="1"/>
  <c r="EV50" i="1"/>
  <c r="EV34" i="1"/>
  <c r="EV22" i="1"/>
  <c r="EV19" i="1"/>
  <c r="EV18" i="1"/>
  <c r="EV49" i="1" l="1"/>
  <c r="EV39" i="1"/>
  <c r="EV11" i="1"/>
  <c r="EU37" i="1"/>
  <c r="EU38" i="1"/>
  <c r="EU5" i="1"/>
  <c r="EV43" i="1" l="1"/>
  <c r="EV20" i="1"/>
  <c r="EV35" i="1"/>
  <c r="EV46" i="1"/>
  <c r="EV40" i="1"/>
  <c r="S28" i="22"/>
  <c r="T28" i="22"/>
  <c r="U28" i="22" s="1"/>
  <c r="V28" i="22"/>
  <c r="W28" i="22"/>
  <c r="X28" i="22" s="1"/>
  <c r="Y28" i="22"/>
  <c r="Z28" i="22"/>
  <c r="AA28" i="22" s="1"/>
  <c r="AD28" i="22"/>
  <c r="AH28" i="22"/>
  <c r="S29" i="22"/>
  <c r="T29" i="22"/>
  <c r="U29" i="22" s="1"/>
  <c r="V29" i="22"/>
  <c r="W29" i="22"/>
  <c r="X29" i="22" s="1"/>
  <c r="Y29" i="22"/>
  <c r="Z29" i="22"/>
  <c r="AA29" i="22" s="1"/>
  <c r="AD29" i="22"/>
  <c r="AH29" i="22"/>
  <c r="D28" i="22"/>
  <c r="E28" i="22" s="1"/>
  <c r="G28" i="22"/>
  <c r="H28" i="22" s="1"/>
  <c r="J28" i="22"/>
  <c r="K28" i="22"/>
  <c r="P28" i="22"/>
  <c r="R28" i="22" s="1"/>
  <c r="D29" i="22"/>
  <c r="E29" i="22" s="1"/>
  <c r="G29" i="22"/>
  <c r="H29" i="22"/>
  <c r="J29" i="22"/>
  <c r="K29" i="22" s="1"/>
  <c r="P29" i="22"/>
  <c r="Q29" i="22" s="1"/>
  <c r="D30" i="22"/>
  <c r="E30" i="22" s="1"/>
  <c r="G30" i="22"/>
  <c r="H30" i="22" s="1"/>
  <c r="J30" i="22"/>
  <c r="K30" i="22"/>
  <c r="P30" i="22"/>
  <c r="Q30" i="22" s="1"/>
  <c r="S30" i="22"/>
  <c r="T30" i="22"/>
  <c r="U30" i="22" s="1"/>
  <c r="V30" i="22"/>
  <c r="W30" i="22"/>
  <c r="X30" i="22" s="1"/>
  <c r="Z30" i="22"/>
  <c r="AA30" i="22" s="1"/>
  <c r="AD30" i="22"/>
  <c r="AE30" i="22"/>
  <c r="AF30" i="22" s="1"/>
  <c r="AH30" i="22"/>
  <c r="D31" i="22"/>
  <c r="E31" i="22" s="1"/>
  <c r="G31" i="22"/>
  <c r="H31" i="22" s="1"/>
  <c r="J31" i="22"/>
  <c r="K31" i="22" s="1"/>
  <c r="P31" i="22"/>
  <c r="Q31" i="22" s="1"/>
  <c r="S31" i="22"/>
  <c r="T31" i="22"/>
  <c r="U31" i="22" s="1"/>
  <c r="V31" i="22"/>
  <c r="W31" i="22" s="1"/>
  <c r="Z31" i="22"/>
  <c r="AA31" i="22"/>
  <c r="AC31" i="22" s="1"/>
  <c r="AB31" i="22"/>
  <c r="AD31" i="22"/>
  <c r="AE31" i="22" s="1"/>
  <c r="AH31" i="22"/>
  <c r="D32" i="22"/>
  <c r="E32" i="22"/>
  <c r="G32" i="22"/>
  <c r="H32" i="22"/>
  <c r="J32" i="22"/>
  <c r="K32" i="22"/>
  <c r="P32" i="22"/>
  <c r="Q32" i="22" s="1"/>
  <c r="S32" i="22"/>
  <c r="T32" i="22" s="1"/>
  <c r="U32" i="22" s="1"/>
  <c r="V32" i="22"/>
  <c r="W32" i="22" s="1"/>
  <c r="Z32" i="22"/>
  <c r="AA32" i="22"/>
  <c r="AB32" i="22" s="1"/>
  <c r="AD32" i="22"/>
  <c r="AE32" i="22" s="1"/>
  <c r="AH32" i="22"/>
  <c r="D33" i="22"/>
  <c r="E33" i="22" s="1"/>
  <c r="G33" i="22"/>
  <c r="H33" i="22" s="1"/>
  <c r="J33" i="22"/>
  <c r="K33" i="22"/>
  <c r="P33" i="22"/>
  <c r="Q33" i="22"/>
  <c r="R33" i="22"/>
  <c r="S33" i="22"/>
  <c r="T33" i="22"/>
  <c r="U33" i="22" s="1"/>
  <c r="V33" i="22"/>
  <c r="W33" i="22"/>
  <c r="X33" i="22" s="1"/>
  <c r="Y33" i="22"/>
  <c r="Z33" i="22"/>
  <c r="AE33" i="22" s="1"/>
  <c r="AD33" i="22"/>
  <c r="AH33" i="22"/>
  <c r="D34" i="22"/>
  <c r="E34" i="22" s="1"/>
  <c r="G34" i="22"/>
  <c r="H34" i="22"/>
  <c r="J34" i="22"/>
  <c r="K34" i="22" s="1"/>
  <c r="P34" i="22"/>
  <c r="R34" i="22" s="1"/>
  <c r="Q34" i="22"/>
  <c r="S34" i="22"/>
  <c r="T34" i="22" s="1"/>
  <c r="U34" i="22" s="1"/>
  <c r="V34" i="22"/>
  <c r="W34" i="22" s="1"/>
  <c r="Z34" i="22"/>
  <c r="AA34" i="22"/>
  <c r="AB34" i="22" s="1"/>
  <c r="AD34" i="22"/>
  <c r="AE34" i="22" s="1"/>
  <c r="AH34" i="22"/>
  <c r="Q28" i="22" l="1"/>
  <c r="R32" i="22"/>
  <c r="R31" i="22"/>
  <c r="R30" i="22"/>
  <c r="AB29" i="22"/>
  <c r="AC29" i="22"/>
  <c r="AB28" i="22"/>
  <c r="AC28" i="22"/>
  <c r="AE29" i="22"/>
  <c r="AE28" i="22"/>
  <c r="AF31" i="22"/>
  <c r="AG31" i="22"/>
  <c r="AF34" i="22"/>
  <c r="AG34" i="22"/>
  <c r="X34" i="22"/>
  <c r="Y34" i="22"/>
  <c r="AB30" i="22"/>
  <c r="AC30" i="22"/>
  <c r="AF32" i="22"/>
  <c r="AG32" i="22"/>
  <c r="AF33" i="22"/>
  <c r="AG33" i="22"/>
  <c r="X31" i="22"/>
  <c r="Y31" i="22"/>
  <c r="X32" i="22"/>
  <c r="Y32" i="22"/>
  <c r="AC32" i="22"/>
  <c r="AA33" i="22"/>
  <c r="AG30" i="22"/>
  <c r="Y30" i="22"/>
  <c r="R29" i="22"/>
  <c r="AC34" i="22"/>
  <c r="RD57" i="1"/>
  <c r="RD56" i="1"/>
  <c r="AF28" i="22" l="1"/>
  <c r="AG28" i="22"/>
  <c r="AG29" i="22"/>
  <c r="AF29" i="22"/>
  <c r="AC33" i="22"/>
  <c r="AB33" i="22"/>
  <c r="EU52" i="1" l="1"/>
  <c r="EU50" i="1"/>
  <c r="EU11" i="1"/>
  <c r="EU34" i="1"/>
  <c r="EU22" i="1"/>
  <c r="EU19" i="1"/>
  <c r="EU18" i="1"/>
  <c r="EU49" i="1" l="1"/>
  <c r="EU35" i="1"/>
  <c r="EU43" i="1"/>
  <c r="EU20" i="1"/>
  <c r="EU39" i="1"/>
  <c r="ET5" i="1"/>
  <c r="ET37" i="1"/>
  <c r="ET38" i="1"/>
  <c r="EU46" i="1" l="1"/>
  <c r="EU40" i="1"/>
  <c r="RC57" i="1"/>
  <c r="RC56" i="1"/>
  <c r="ET52" i="1" l="1"/>
  <c r="ET50" i="1"/>
  <c r="ET11" i="1"/>
  <c r="ET34" i="1"/>
  <c r="ET22" i="1"/>
  <c r="ET49" i="1" s="1"/>
  <c r="ET19" i="1"/>
  <c r="ET18" i="1"/>
  <c r="ET35" i="1" l="1"/>
  <c r="ET43" i="1"/>
  <c r="ET20" i="1"/>
  <c r="ET39" i="1"/>
  <c r="LT13" i="1"/>
  <c r="ET46" i="1" l="1"/>
  <c r="ET40" i="1"/>
  <c r="ES38" i="1"/>
  <c r="ES37" i="1"/>
  <c r="ES5" i="1"/>
  <c r="RB57" i="1" l="1"/>
  <c r="RB56" i="1"/>
  <c r="ES52" i="1" l="1"/>
  <c r="ES50" i="1"/>
  <c r="ES39" i="1"/>
  <c r="ES22" i="1"/>
  <c r="ES49" i="1" s="1"/>
  <c r="ES18" i="1"/>
  <c r="ES11" i="1"/>
  <c r="ES35" i="1" s="1"/>
  <c r="ES19" i="1" l="1"/>
  <c r="ES34" i="1"/>
  <c r="ES46" i="1"/>
  <c r="ES40" i="1"/>
  <c r="ES20" i="1"/>
  <c r="ES43" i="1"/>
  <c r="P7" i="23"/>
  <c r="ER5" i="1"/>
  <c r="ER37" i="1"/>
  <c r="ER38" i="1"/>
  <c r="RA57" i="1" l="1"/>
  <c r="RA56" i="1"/>
  <c r="D3" i="23" l="1"/>
  <c r="E3" i="23"/>
  <c r="F3" i="23"/>
  <c r="G3" i="23"/>
  <c r="H3" i="23"/>
  <c r="I3" i="23"/>
  <c r="J3" i="23"/>
  <c r="K3" i="23"/>
  <c r="L3" i="23"/>
  <c r="M3" i="23"/>
  <c r="N3" i="23"/>
  <c r="J4" i="23"/>
  <c r="J5" i="23" s="1"/>
  <c r="K4" i="23"/>
  <c r="K5" i="23" s="1"/>
  <c r="L4" i="23"/>
  <c r="L5" i="23" s="1"/>
  <c r="M4" i="23"/>
  <c r="N4" i="23"/>
  <c r="C3" i="23"/>
  <c r="D2" i="23"/>
  <c r="E2" i="23"/>
  <c r="F2" i="23"/>
  <c r="G2" i="23"/>
  <c r="G4" i="23" s="1"/>
  <c r="G5" i="23" s="1"/>
  <c r="H2" i="23"/>
  <c r="H4" i="23" s="1"/>
  <c r="H5" i="23" s="1"/>
  <c r="I2" i="23"/>
  <c r="I4" i="23" s="1"/>
  <c r="I5" i="23" s="1"/>
  <c r="J2" i="23"/>
  <c r="K2" i="23"/>
  <c r="L2" i="23"/>
  <c r="M2" i="23"/>
  <c r="N2" i="23"/>
  <c r="AL69" i="22"/>
  <c r="AL68" i="22"/>
  <c r="AL67" i="22"/>
  <c r="AL66" i="22"/>
  <c r="AL65" i="22"/>
  <c r="AL64" i="22"/>
  <c r="AL49" i="22"/>
  <c r="AL42" i="22"/>
  <c r="AL41" i="22"/>
  <c r="AL40" i="22"/>
  <c r="AL39" i="22"/>
  <c r="AL34" i="22"/>
  <c r="AL33" i="22"/>
  <c r="AL32" i="22"/>
  <c r="AL31" i="22"/>
  <c r="AL30" i="22"/>
  <c r="AL29" i="22"/>
  <c r="AL28" i="22"/>
  <c r="AL20" i="22"/>
  <c r="AL19" i="22"/>
  <c r="AL18" i="22"/>
  <c r="AL16" i="22"/>
  <c r="AL15" i="22"/>
  <c r="AL14" i="22"/>
  <c r="AL13" i="22"/>
  <c r="AL11" i="22"/>
  <c r="AL9" i="22"/>
  <c r="AL8" i="22"/>
  <c r="AM69" i="22"/>
  <c r="AN69" i="22" s="1"/>
  <c r="AM68" i="22"/>
  <c r="AN68" i="22" s="1"/>
  <c r="AM67" i="22"/>
  <c r="AN67" i="22" s="1"/>
  <c r="AM66" i="22"/>
  <c r="AN66" i="22" s="1"/>
  <c r="AM65" i="22"/>
  <c r="AN65" i="22" s="1"/>
  <c r="AM64" i="22"/>
  <c r="AN64" i="22" s="1"/>
  <c r="AM49" i="22"/>
  <c r="AN49" i="22" s="1"/>
  <c r="AM42" i="22"/>
  <c r="AM41" i="22"/>
  <c r="AN41" i="22" s="1"/>
  <c r="AM40" i="22"/>
  <c r="AM39" i="22"/>
  <c r="AN39" i="22" s="1"/>
  <c r="AM34" i="22"/>
  <c r="AM33" i="22"/>
  <c r="AM32" i="22"/>
  <c r="AM31" i="22"/>
  <c r="AM30" i="22"/>
  <c r="AM29" i="22"/>
  <c r="AM28" i="22"/>
  <c r="AM20" i="22"/>
  <c r="AM19" i="22"/>
  <c r="AO19" i="22" s="1"/>
  <c r="AM18" i="22"/>
  <c r="AM16" i="22"/>
  <c r="AM15" i="22"/>
  <c r="AO15" i="22" s="1"/>
  <c r="AM14" i="22"/>
  <c r="AM13" i="22"/>
  <c r="AO13" i="22" s="1"/>
  <c r="AM11" i="22"/>
  <c r="AM9" i="22"/>
  <c r="AM8" i="22"/>
  <c r="AN8" i="22" s="1"/>
  <c r="F4" i="23" l="1"/>
  <c r="F5" i="23" s="1"/>
  <c r="E4" i="23"/>
  <c r="E5" i="23" s="1"/>
  <c r="D4" i="23"/>
  <c r="D5" i="23" s="1"/>
  <c r="M5" i="23"/>
  <c r="N5" i="23"/>
  <c r="AO39" i="22"/>
  <c r="AO8" i="22"/>
  <c r="AO41" i="22"/>
  <c r="AO20" i="22"/>
  <c r="AN20" i="22"/>
  <c r="AO9" i="22"/>
  <c r="AN9" i="22"/>
  <c r="AO28" i="22"/>
  <c r="AN28" i="22"/>
  <c r="AO14" i="22"/>
  <c r="AN14" i="22"/>
  <c r="AO34" i="22"/>
  <c r="AN34" i="22"/>
  <c r="AO18" i="22"/>
  <c r="AN18" i="22"/>
  <c r="AO30" i="22"/>
  <c r="AN30" i="22"/>
  <c r="AO42" i="22"/>
  <c r="AN42" i="22"/>
  <c r="AO32" i="22"/>
  <c r="AN32" i="22"/>
  <c r="AO33" i="22"/>
  <c r="AN33" i="22"/>
  <c r="AN40" i="22"/>
  <c r="AO40" i="22"/>
  <c r="AO16" i="22"/>
  <c r="AN16" i="22"/>
  <c r="AO29" i="22"/>
  <c r="AN29" i="22"/>
  <c r="AO11" i="22"/>
  <c r="AN11" i="22"/>
  <c r="AO31" i="22"/>
  <c r="AN31" i="22"/>
  <c r="AN13" i="22"/>
  <c r="AN15" i="22"/>
  <c r="AN19" i="22"/>
  <c r="ER52" i="1" l="1"/>
  <c r="ER50" i="1"/>
  <c r="ER39" i="1"/>
  <c r="ER46" i="1" s="1"/>
  <c r="ER34" i="1"/>
  <c r="ER22" i="1"/>
  <c r="ER49" i="1" s="1"/>
  <c r="ER19" i="1"/>
  <c r="ER18" i="1"/>
  <c r="ER11" i="1"/>
  <c r="ER35" i="1" l="1"/>
  <c r="C2" i="23"/>
  <c r="ER40" i="1"/>
  <c r="ER20" i="1"/>
  <c r="ER43" i="1"/>
  <c r="EO11" i="1"/>
  <c r="C4" i="23" l="1"/>
  <c r="O2" i="23"/>
  <c r="EO37" i="1"/>
  <c r="EO38" i="1"/>
  <c r="EO5" i="1"/>
  <c r="P2" i="23" l="1"/>
  <c r="Q2" i="23" s="1"/>
  <c r="R2" i="23" s="1"/>
  <c r="P3" i="23"/>
  <c r="P4" i="23"/>
  <c r="C5" i="23"/>
  <c r="P5" i="23" s="1"/>
  <c r="QZ57" i="1"/>
  <c r="QZ56" i="1"/>
  <c r="EO20" i="1" l="1"/>
  <c r="EO52" i="1"/>
  <c r="EO50" i="1"/>
  <c r="EO47" i="1"/>
  <c r="EO39" i="1"/>
  <c r="EO34" i="1"/>
  <c r="EO22" i="1"/>
  <c r="EO49" i="1" s="1"/>
  <c r="EO19" i="1"/>
  <c r="EO18" i="1"/>
  <c r="EO46" i="1" l="1"/>
  <c r="EO40" i="1"/>
  <c r="EN38" i="1"/>
  <c r="EN37" i="1"/>
  <c r="EN5" i="1"/>
  <c r="QY57" i="1" l="1"/>
  <c r="QY56" i="1"/>
  <c r="RA11" i="1" l="1"/>
  <c r="RB11" i="1"/>
  <c r="RC11" i="1"/>
  <c r="RD11" i="1"/>
  <c r="RE11" i="1"/>
  <c r="RF11" i="1"/>
  <c r="RG11" i="1"/>
  <c r="RH11" i="1"/>
  <c r="RI11" i="1"/>
  <c r="RJ11" i="1"/>
  <c r="RK11" i="1"/>
  <c r="RL11" i="1"/>
  <c r="RA13" i="1"/>
  <c r="RB13" i="1"/>
  <c r="RC13" i="1"/>
  <c r="RD13" i="1"/>
  <c r="RE13" i="1"/>
  <c r="RF13" i="1"/>
  <c r="RG13" i="1"/>
  <c r="RH13" i="1"/>
  <c r="RI13" i="1"/>
  <c r="RJ13" i="1"/>
  <c r="RK13" i="1"/>
  <c r="RL13" i="1"/>
  <c r="RH14" i="1"/>
  <c r="RI14" i="1"/>
  <c r="RJ14" i="1"/>
  <c r="RK14" i="1"/>
  <c r="RL14" i="1"/>
  <c r="RA15" i="1"/>
  <c r="RB15" i="1"/>
  <c r="RC15" i="1"/>
  <c r="RD15" i="1"/>
  <c r="RE15" i="1"/>
  <c r="RF15" i="1"/>
  <c r="RG15" i="1"/>
  <c r="RH15" i="1"/>
  <c r="RI15" i="1"/>
  <c r="RJ15" i="1"/>
  <c r="RK15" i="1"/>
  <c r="RL15" i="1"/>
  <c r="RA16" i="1"/>
  <c r="RB16" i="1"/>
  <c r="RC16" i="1"/>
  <c r="RD16" i="1"/>
  <c r="RE16" i="1"/>
  <c r="RF16" i="1"/>
  <c r="RG16" i="1"/>
  <c r="RH16" i="1"/>
  <c r="RI16" i="1"/>
  <c r="RJ16" i="1"/>
  <c r="RK16" i="1"/>
  <c r="RL16" i="1"/>
  <c r="RA17" i="1"/>
  <c r="RB17" i="1"/>
  <c r="RC17" i="1"/>
  <c r="RD17" i="1"/>
  <c r="RE17" i="1"/>
  <c r="RF17" i="1"/>
  <c r="RG17" i="1"/>
  <c r="RH17" i="1"/>
  <c r="RI17" i="1"/>
  <c r="RJ17" i="1"/>
  <c r="RK17" i="1"/>
  <c r="RL17" i="1"/>
  <c r="RA18" i="1"/>
  <c r="RB18" i="1"/>
  <c r="RC18" i="1"/>
  <c r="RD18" i="1"/>
  <c r="RE18" i="1"/>
  <c r="RF18" i="1"/>
  <c r="RG18" i="1"/>
  <c r="RH18" i="1"/>
  <c r="RI18" i="1"/>
  <c r="RJ18" i="1"/>
  <c r="RK18" i="1"/>
  <c r="RL18" i="1"/>
  <c r="RA19" i="1"/>
  <c r="RB19" i="1"/>
  <c r="RC19" i="1"/>
  <c r="RD19" i="1"/>
  <c r="RE19" i="1"/>
  <c r="RF19" i="1"/>
  <c r="RG19" i="1"/>
  <c r="RH19" i="1"/>
  <c r="RI19" i="1"/>
  <c r="RJ19" i="1"/>
  <c r="RK19" i="1"/>
  <c r="RL19" i="1"/>
  <c r="RA20" i="1"/>
  <c r="RB20" i="1"/>
  <c r="RC20" i="1"/>
  <c r="RD20" i="1"/>
  <c r="RE20" i="1"/>
  <c r="RF20" i="1"/>
  <c r="RG20" i="1"/>
  <c r="RH20" i="1"/>
  <c r="RI20" i="1"/>
  <c r="RJ20" i="1"/>
  <c r="RK20" i="1"/>
  <c r="RL20" i="1"/>
  <c r="RA22" i="1"/>
  <c r="RB22" i="1"/>
  <c r="RC22" i="1"/>
  <c r="RD22" i="1"/>
  <c r="RE22" i="1"/>
  <c r="RF22" i="1"/>
  <c r="RG22" i="1"/>
  <c r="RH22" i="1"/>
  <c r="RI22" i="1"/>
  <c r="RJ22" i="1"/>
  <c r="RK22" i="1"/>
  <c r="RL22" i="1"/>
  <c r="RA23" i="1"/>
  <c r="RB23" i="1"/>
  <c r="RC23" i="1"/>
  <c r="RD23" i="1"/>
  <c r="RE23" i="1"/>
  <c r="RF23" i="1"/>
  <c r="RG23" i="1"/>
  <c r="RH23" i="1"/>
  <c r="RI23" i="1"/>
  <c r="RJ23" i="1"/>
  <c r="RK23" i="1"/>
  <c r="RL23" i="1"/>
  <c r="RA24" i="1"/>
  <c r="RB24" i="1"/>
  <c r="RC24" i="1"/>
  <c r="RD24" i="1"/>
  <c r="RE24" i="1"/>
  <c r="RF24" i="1"/>
  <c r="RG24" i="1"/>
  <c r="RH24" i="1"/>
  <c r="RI24" i="1"/>
  <c r="RJ24" i="1"/>
  <c r="RK24" i="1"/>
  <c r="RL24" i="1"/>
  <c r="RA25" i="1"/>
  <c r="RB25" i="1"/>
  <c r="RC25" i="1"/>
  <c r="RD25" i="1"/>
  <c r="RE25" i="1"/>
  <c r="RF25" i="1"/>
  <c r="RG25" i="1"/>
  <c r="RH25" i="1"/>
  <c r="RI25" i="1"/>
  <c r="RJ25" i="1"/>
  <c r="RK25" i="1"/>
  <c r="RL25" i="1"/>
  <c r="RA26" i="1"/>
  <c r="RB26" i="1"/>
  <c r="RC26" i="1"/>
  <c r="RD26" i="1"/>
  <c r="RE26" i="1"/>
  <c r="RF26" i="1"/>
  <c r="RG26" i="1"/>
  <c r="RH26" i="1"/>
  <c r="RI26" i="1"/>
  <c r="RJ26" i="1"/>
  <c r="RK26" i="1"/>
  <c r="RL26" i="1"/>
  <c r="RA27" i="1"/>
  <c r="RB27" i="1"/>
  <c r="RC27" i="1"/>
  <c r="RD27" i="1"/>
  <c r="RE27" i="1"/>
  <c r="RF27" i="1"/>
  <c r="RG27" i="1"/>
  <c r="RH27" i="1"/>
  <c r="RI27" i="1"/>
  <c r="RJ27" i="1"/>
  <c r="RK27" i="1"/>
  <c r="RL27" i="1"/>
  <c r="RA28" i="1"/>
  <c r="RB28" i="1"/>
  <c r="RC28" i="1"/>
  <c r="RD28" i="1"/>
  <c r="RE28" i="1"/>
  <c r="RF28" i="1"/>
  <c r="RG28" i="1"/>
  <c r="RH28" i="1"/>
  <c r="RI28" i="1"/>
  <c r="RJ28" i="1"/>
  <c r="RK28" i="1"/>
  <c r="RL28" i="1"/>
  <c r="RA29" i="1"/>
  <c r="RB29" i="1"/>
  <c r="RC29" i="1"/>
  <c r="RD29" i="1"/>
  <c r="RE29" i="1"/>
  <c r="RF29" i="1"/>
  <c r="RG29" i="1"/>
  <c r="RH29" i="1"/>
  <c r="RI29" i="1"/>
  <c r="RJ29" i="1"/>
  <c r="RK29" i="1"/>
  <c r="RL29" i="1"/>
  <c r="RA30" i="1"/>
  <c r="RB30" i="1"/>
  <c r="RC30" i="1"/>
  <c r="RD30" i="1"/>
  <c r="RE30" i="1"/>
  <c r="RF30" i="1"/>
  <c r="RG30" i="1"/>
  <c r="RH30" i="1"/>
  <c r="RI30" i="1"/>
  <c r="RJ30" i="1"/>
  <c r="RK30" i="1"/>
  <c r="RL30" i="1"/>
  <c r="RA32" i="1"/>
  <c r="RB32" i="1"/>
  <c r="RC32" i="1"/>
  <c r="RD32" i="1"/>
  <c r="RE32" i="1"/>
  <c r="RF32" i="1"/>
  <c r="RG32" i="1"/>
  <c r="RH32" i="1"/>
  <c r="RI32" i="1"/>
  <c r="RJ32" i="1"/>
  <c r="RK32" i="1"/>
  <c r="RL32" i="1"/>
  <c r="RA33" i="1"/>
  <c r="RB33" i="1"/>
  <c r="RC33" i="1"/>
  <c r="RD33" i="1"/>
  <c r="RE33" i="1"/>
  <c r="RF33" i="1"/>
  <c r="RG33" i="1"/>
  <c r="RH33" i="1"/>
  <c r="RI33" i="1"/>
  <c r="RJ33" i="1"/>
  <c r="RK33" i="1"/>
  <c r="RL33" i="1"/>
  <c r="RA34" i="1"/>
  <c r="RB34" i="1"/>
  <c r="RC34" i="1"/>
  <c r="RD34" i="1"/>
  <c r="RE34" i="1"/>
  <c r="RF34" i="1"/>
  <c r="RG34" i="1"/>
  <c r="RH34" i="1"/>
  <c r="RI34" i="1"/>
  <c r="RJ34" i="1"/>
  <c r="RK34" i="1"/>
  <c r="RL34" i="1"/>
  <c r="RA35" i="1"/>
  <c r="RB35" i="1"/>
  <c r="RC35" i="1"/>
  <c r="RD35" i="1"/>
  <c r="RE35" i="1"/>
  <c r="RF35" i="1"/>
  <c r="RG35" i="1"/>
  <c r="RH35" i="1"/>
  <c r="RI35" i="1"/>
  <c r="RJ35" i="1"/>
  <c r="RK35" i="1"/>
  <c r="RL35" i="1"/>
  <c r="RA37" i="1"/>
  <c r="RB37" i="1"/>
  <c r="RC37" i="1"/>
  <c r="RD37" i="1"/>
  <c r="RE37" i="1"/>
  <c r="RF37" i="1"/>
  <c r="RG37" i="1"/>
  <c r="RH37" i="1"/>
  <c r="RI37" i="1"/>
  <c r="RJ37" i="1"/>
  <c r="RK37" i="1"/>
  <c r="RL37" i="1"/>
  <c r="RA38" i="1"/>
  <c r="RB38" i="1"/>
  <c r="RC38" i="1"/>
  <c r="RD38" i="1"/>
  <c r="RE38" i="1"/>
  <c r="RF38" i="1"/>
  <c r="RG38" i="1"/>
  <c r="RH38" i="1"/>
  <c r="RI38" i="1"/>
  <c r="RJ38" i="1"/>
  <c r="RK38" i="1"/>
  <c r="RL38" i="1"/>
  <c r="RA39" i="1"/>
  <c r="RB39" i="1"/>
  <c r="RC39" i="1"/>
  <c r="RD39" i="1"/>
  <c r="RF39" i="1"/>
  <c r="RG39" i="1"/>
  <c r="RH39" i="1"/>
  <c r="RI39" i="1"/>
  <c r="RJ39" i="1"/>
  <c r="RK39" i="1"/>
  <c r="RL39" i="1"/>
  <c r="RA40" i="1"/>
  <c r="RB40" i="1"/>
  <c r="RC40" i="1"/>
  <c r="RD40" i="1"/>
  <c r="RE40" i="1"/>
  <c r="RF40" i="1"/>
  <c r="RG40" i="1"/>
  <c r="RH40" i="1"/>
  <c r="RI40" i="1"/>
  <c r="RJ40" i="1"/>
  <c r="RK40" i="1"/>
  <c r="RL40" i="1"/>
  <c r="RA42" i="1"/>
  <c r="RB42" i="1"/>
  <c r="RC42" i="1"/>
  <c r="RD42" i="1"/>
  <c r="RE42" i="1"/>
  <c r="RF42" i="1"/>
  <c r="RG42" i="1"/>
  <c r="RH42" i="1"/>
  <c r="RI42" i="1"/>
  <c r="RJ42" i="1"/>
  <c r="RK42" i="1"/>
  <c r="RL42" i="1"/>
  <c r="RA43" i="1"/>
  <c r="RB43" i="1"/>
  <c r="RC43" i="1"/>
  <c r="RD43" i="1"/>
  <c r="RE43" i="1"/>
  <c r="RF43" i="1"/>
  <c r="RG43" i="1"/>
  <c r="RH43" i="1"/>
  <c r="RI43" i="1"/>
  <c r="RJ43" i="1"/>
  <c r="RK43" i="1"/>
  <c r="RL43" i="1"/>
  <c r="RA45" i="1"/>
  <c r="RB45" i="1"/>
  <c r="RC45" i="1"/>
  <c r="RD45" i="1"/>
  <c r="RE45" i="1"/>
  <c r="RF45" i="1"/>
  <c r="RG45" i="1"/>
  <c r="RH45" i="1"/>
  <c r="RI45" i="1"/>
  <c r="RJ45" i="1"/>
  <c r="RK45" i="1"/>
  <c r="RL45" i="1"/>
  <c r="RA46" i="1"/>
  <c r="RB46" i="1"/>
  <c r="RC46" i="1"/>
  <c r="RD46" i="1"/>
  <c r="RE46" i="1"/>
  <c r="RF46" i="1"/>
  <c r="RG46" i="1"/>
  <c r="RH46" i="1"/>
  <c r="RI46" i="1"/>
  <c r="RJ46" i="1"/>
  <c r="RK46" i="1"/>
  <c r="RL46" i="1"/>
  <c r="RH47" i="1"/>
  <c r="RI47" i="1"/>
  <c r="RJ47" i="1"/>
  <c r="RK47" i="1"/>
  <c r="RL47" i="1"/>
  <c r="RA48" i="1"/>
  <c r="RB48" i="1"/>
  <c r="RC48" i="1"/>
  <c r="RD48" i="1"/>
  <c r="RE48" i="1"/>
  <c r="RF48" i="1"/>
  <c r="RG48" i="1"/>
  <c r="RH48" i="1"/>
  <c r="RI48" i="1"/>
  <c r="RJ48" i="1"/>
  <c r="RK48" i="1"/>
  <c r="RL48" i="1"/>
  <c r="RA49" i="1"/>
  <c r="RB49" i="1"/>
  <c r="RC49" i="1"/>
  <c r="RD49" i="1"/>
  <c r="RE49" i="1"/>
  <c r="RF49" i="1"/>
  <c r="RG49" i="1"/>
  <c r="RH49" i="1"/>
  <c r="RI49" i="1"/>
  <c r="RJ49" i="1"/>
  <c r="RK49" i="1"/>
  <c r="RL49" i="1"/>
  <c r="RA50" i="1"/>
  <c r="RB50" i="1"/>
  <c r="RC50" i="1"/>
  <c r="RD50" i="1"/>
  <c r="RE50" i="1"/>
  <c r="RF50" i="1"/>
  <c r="RG50" i="1"/>
  <c r="RH50" i="1"/>
  <c r="RI50" i="1"/>
  <c r="RJ50" i="1"/>
  <c r="RK50" i="1"/>
  <c r="RL50" i="1"/>
  <c r="RA52" i="1"/>
  <c r="RB52" i="1"/>
  <c r="RC52" i="1"/>
  <c r="RD52" i="1"/>
  <c r="RE52" i="1"/>
  <c r="RF52" i="1"/>
  <c r="RG52" i="1"/>
  <c r="RH52" i="1"/>
  <c r="RI52" i="1"/>
  <c r="RJ52" i="1"/>
  <c r="RK52" i="1"/>
  <c r="RL52" i="1"/>
  <c r="RA53" i="1"/>
  <c r="RB53" i="1"/>
  <c r="RC53" i="1"/>
  <c r="RD53" i="1"/>
  <c r="RE53" i="1"/>
  <c r="RF53" i="1"/>
  <c r="RG53" i="1"/>
  <c r="RH53" i="1"/>
  <c r="RI53" i="1"/>
  <c r="RJ53" i="1"/>
  <c r="RK53" i="1"/>
  <c r="RL53" i="1"/>
  <c r="RA54" i="1"/>
  <c r="RB54" i="1"/>
  <c r="RC54" i="1"/>
  <c r="RD54" i="1"/>
  <c r="RE54" i="1"/>
  <c r="RF54" i="1"/>
  <c r="RG54" i="1"/>
  <c r="RH54" i="1"/>
  <c r="RI54" i="1"/>
  <c r="RJ54" i="1"/>
  <c r="RK54" i="1"/>
  <c r="RL54" i="1"/>
  <c r="RA55" i="1"/>
  <c r="RB55" i="1"/>
  <c r="RC55" i="1"/>
  <c r="RD55" i="1"/>
  <c r="RE55" i="1"/>
  <c r="RF55" i="1"/>
  <c r="RG55" i="1"/>
  <c r="RH55" i="1"/>
  <c r="RI55" i="1"/>
  <c r="RJ55" i="1"/>
  <c r="RK55" i="1"/>
  <c r="RL55" i="1"/>
  <c r="RA58" i="1"/>
  <c r="RB58" i="1"/>
  <c r="RC58" i="1"/>
  <c r="RD58" i="1"/>
  <c r="RE58" i="1"/>
  <c r="RF58" i="1"/>
  <c r="RG58" i="1"/>
  <c r="RH58" i="1"/>
  <c r="RI58" i="1"/>
  <c r="RJ58" i="1"/>
  <c r="RK58" i="1"/>
  <c r="RL58" i="1"/>
  <c r="RA59" i="1"/>
  <c r="RB59" i="1"/>
  <c r="RC59" i="1"/>
  <c r="RD59" i="1"/>
  <c r="RE59" i="1"/>
  <c r="RF59" i="1"/>
  <c r="RG59" i="1"/>
  <c r="RH59" i="1"/>
  <c r="RI59" i="1"/>
  <c r="RJ59" i="1"/>
  <c r="RK59" i="1"/>
  <c r="RL59" i="1"/>
  <c r="RA60" i="1"/>
  <c r="RB60" i="1"/>
  <c r="RC60" i="1"/>
  <c r="RD60" i="1"/>
  <c r="RE60" i="1"/>
  <c r="RF60" i="1"/>
  <c r="RG60" i="1"/>
  <c r="RH60" i="1"/>
  <c r="RI60" i="1"/>
  <c r="RJ60" i="1"/>
  <c r="RK60" i="1"/>
  <c r="RL60" i="1"/>
  <c r="RA61" i="1"/>
  <c r="RB61" i="1"/>
  <c r="RC61" i="1"/>
  <c r="RD61" i="1"/>
  <c r="RE61" i="1"/>
  <c r="RF61" i="1"/>
  <c r="RG61" i="1"/>
  <c r="RH61" i="1"/>
  <c r="RI61" i="1"/>
  <c r="RJ61" i="1"/>
  <c r="RK61" i="1"/>
  <c r="RL61" i="1"/>
  <c r="RA62" i="1"/>
  <c r="RB62" i="1"/>
  <c r="RC62" i="1"/>
  <c r="RD62" i="1"/>
  <c r="RE62" i="1"/>
  <c r="RF62" i="1"/>
  <c r="RG62" i="1"/>
  <c r="RH62" i="1"/>
  <c r="RI62" i="1"/>
  <c r="RJ62" i="1"/>
  <c r="RK62" i="1"/>
  <c r="RL62" i="1"/>
  <c r="RA63" i="1"/>
  <c r="RB63" i="1"/>
  <c r="RC63" i="1"/>
  <c r="RD63" i="1"/>
  <c r="RE63" i="1"/>
  <c r="RF63" i="1"/>
  <c r="RG63" i="1"/>
  <c r="RH63" i="1"/>
  <c r="RI63" i="1"/>
  <c r="RJ63" i="1"/>
  <c r="RK63" i="1"/>
  <c r="RL63" i="1"/>
  <c r="RA64" i="1"/>
  <c r="RB64" i="1"/>
  <c r="RC64" i="1"/>
  <c r="RD64" i="1"/>
  <c r="RE64" i="1"/>
  <c r="RF64" i="1"/>
  <c r="RG64" i="1"/>
  <c r="RH64" i="1"/>
  <c r="RI64" i="1"/>
  <c r="RJ64" i="1"/>
  <c r="RK64" i="1"/>
  <c r="RL64" i="1"/>
  <c r="RA65" i="1"/>
  <c r="RB65" i="1"/>
  <c r="RC65" i="1"/>
  <c r="RD65" i="1"/>
  <c r="RE65" i="1"/>
  <c r="RF65" i="1"/>
  <c r="RG65" i="1"/>
  <c r="RH65" i="1"/>
  <c r="RI65" i="1"/>
  <c r="RJ65" i="1"/>
  <c r="RK65" i="1"/>
  <c r="RL65" i="1"/>
  <c r="RA67" i="1"/>
  <c r="RB67" i="1"/>
  <c r="RC67" i="1"/>
  <c r="RD67" i="1"/>
  <c r="RE67" i="1"/>
  <c r="RF67" i="1"/>
  <c r="RG67" i="1"/>
  <c r="RH67" i="1"/>
  <c r="RI67" i="1"/>
  <c r="RJ67" i="1"/>
  <c r="RK67" i="1"/>
  <c r="RL67" i="1"/>
  <c r="RA68" i="1"/>
  <c r="RB68" i="1"/>
  <c r="RC68" i="1"/>
  <c r="RD68" i="1"/>
  <c r="RE68" i="1"/>
  <c r="RF68" i="1"/>
  <c r="RG68" i="1"/>
  <c r="RH68" i="1"/>
  <c r="RI68" i="1"/>
  <c r="RJ68" i="1"/>
  <c r="RK68" i="1"/>
  <c r="RL68" i="1"/>
  <c r="RA69" i="1"/>
  <c r="RB69" i="1"/>
  <c r="RC69" i="1"/>
  <c r="RD69" i="1"/>
  <c r="RE69" i="1"/>
  <c r="RF69" i="1"/>
  <c r="RG69" i="1"/>
  <c r="RH69" i="1"/>
  <c r="RI69" i="1"/>
  <c r="RJ69" i="1"/>
  <c r="RK69" i="1"/>
  <c r="RL69" i="1"/>
  <c r="RA70" i="1"/>
  <c r="RB70" i="1"/>
  <c r="RC70" i="1"/>
  <c r="RD70" i="1"/>
  <c r="RE70" i="1"/>
  <c r="RF70" i="1"/>
  <c r="RG70" i="1"/>
  <c r="RH70" i="1"/>
  <c r="RI70" i="1"/>
  <c r="RJ70" i="1"/>
  <c r="RK70" i="1"/>
  <c r="RL70" i="1"/>
  <c r="RA71" i="1"/>
  <c r="RB71" i="1"/>
  <c r="RC71" i="1"/>
  <c r="RD71" i="1"/>
  <c r="RE71" i="1"/>
  <c r="RF71" i="1"/>
  <c r="RG71" i="1"/>
  <c r="RH71" i="1"/>
  <c r="RI71" i="1"/>
  <c r="RJ71" i="1"/>
  <c r="RK71" i="1"/>
  <c r="RL71" i="1"/>
  <c r="LV13" i="1" l="1"/>
  <c r="LW13" i="1" s="1"/>
  <c r="LT7" i="1"/>
  <c r="LU7" i="1" s="1"/>
  <c r="LV6" i="1"/>
  <c r="LW6" i="1" s="1"/>
  <c r="ML5" i="1"/>
  <c r="ML7" i="1"/>
  <c r="MM7" i="1" s="1"/>
  <c r="MN5" i="1"/>
  <c r="MO5" i="1" s="1"/>
  <c r="MN71" i="1"/>
  <c r="MO71" i="1" s="1"/>
  <c r="MN70" i="1"/>
  <c r="MO70" i="1" s="1"/>
  <c r="MN69" i="1"/>
  <c r="MO69" i="1" s="1"/>
  <c r="MN68" i="1"/>
  <c r="MO68" i="1" s="1"/>
  <c r="MN67" i="1"/>
  <c r="MO67" i="1" s="1"/>
  <c r="MN65" i="1"/>
  <c r="MO65" i="1" s="1"/>
  <c r="MN64" i="1"/>
  <c r="MO64" i="1" s="1"/>
  <c r="MN63" i="1"/>
  <c r="MO63" i="1" s="1"/>
  <c r="MN62" i="1"/>
  <c r="MO62" i="1" s="1"/>
  <c r="MN61" i="1"/>
  <c r="MO61" i="1" s="1"/>
  <c r="MN60" i="1"/>
  <c r="MO60" i="1" s="1"/>
  <c r="MN59" i="1"/>
  <c r="MO59" i="1" s="1"/>
  <c r="MN58" i="1"/>
  <c r="MO58" i="1" s="1"/>
  <c r="MN57" i="1"/>
  <c r="MO57" i="1" s="1"/>
  <c r="MN56" i="1"/>
  <c r="MO56" i="1" s="1"/>
  <c r="MN55" i="1"/>
  <c r="MO55" i="1" s="1"/>
  <c r="MN54" i="1"/>
  <c r="MO54" i="1" s="1"/>
  <c r="MN53" i="1"/>
  <c r="MO53" i="1" s="1"/>
  <c r="MN52" i="1"/>
  <c r="MO52" i="1" s="1"/>
  <c r="MN50" i="1"/>
  <c r="MO50" i="1" s="1"/>
  <c r="MN49" i="1"/>
  <c r="MO49" i="1" s="1"/>
  <c r="MN48" i="1"/>
  <c r="MO48" i="1" s="1"/>
  <c r="MN47" i="1"/>
  <c r="MO47" i="1" s="1"/>
  <c r="MN46" i="1"/>
  <c r="MO46" i="1" s="1"/>
  <c r="MN45" i="1"/>
  <c r="MO45" i="1" s="1"/>
  <c r="MN43" i="1"/>
  <c r="MO43" i="1" s="1"/>
  <c r="MN42" i="1"/>
  <c r="MO42" i="1" s="1"/>
  <c r="MN40" i="1"/>
  <c r="MO40" i="1" s="1"/>
  <c r="MN39" i="1"/>
  <c r="MO39" i="1" s="1"/>
  <c r="MN38" i="1"/>
  <c r="MO38" i="1" s="1"/>
  <c r="MN37" i="1"/>
  <c r="MO37" i="1" s="1"/>
  <c r="MN35" i="1"/>
  <c r="MO35" i="1" s="1"/>
  <c r="MN34" i="1"/>
  <c r="MO34" i="1" s="1"/>
  <c r="MN33" i="1"/>
  <c r="MO33" i="1" s="1"/>
  <c r="MN32" i="1"/>
  <c r="MO32" i="1" s="1"/>
  <c r="MN30" i="1"/>
  <c r="MO30" i="1" s="1"/>
  <c r="MN29" i="1"/>
  <c r="MO29" i="1" s="1"/>
  <c r="MN28" i="1"/>
  <c r="MO28" i="1" s="1"/>
  <c r="MN27" i="1"/>
  <c r="MO27" i="1" s="1"/>
  <c r="MN26" i="1"/>
  <c r="MO26" i="1" s="1"/>
  <c r="MN25" i="1"/>
  <c r="MO25" i="1" s="1"/>
  <c r="MN24" i="1"/>
  <c r="MO24" i="1" s="1"/>
  <c r="MN23" i="1"/>
  <c r="MO23" i="1" s="1"/>
  <c r="MN22" i="1"/>
  <c r="MO22" i="1" s="1"/>
  <c r="MN20" i="1"/>
  <c r="MO20" i="1" s="1"/>
  <c r="MN19" i="1"/>
  <c r="MO19" i="1" s="1"/>
  <c r="MN18" i="1"/>
  <c r="MO18" i="1" s="1"/>
  <c r="MN17" i="1"/>
  <c r="MO17" i="1" s="1"/>
  <c r="MN16" i="1"/>
  <c r="MO16" i="1" s="1"/>
  <c r="MN15" i="1"/>
  <c r="MO15" i="1" s="1"/>
  <c r="MN14" i="1"/>
  <c r="MO14" i="1" s="1"/>
  <c r="MN13" i="1"/>
  <c r="MO13" i="1" s="1"/>
  <c r="MN11" i="1"/>
  <c r="MO11" i="1" s="1"/>
  <c r="MN6" i="1"/>
  <c r="MO6" i="1" s="1"/>
  <c r="ML71" i="1"/>
  <c r="MM71" i="1" s="1"/>
  <c r="ML70" i="1"/>
  <c r="MM70" i="1" s="1"/>
  <c r="ML69" i="1"/>
  <c r="MM69" i="1" s="1"/>
  <c r="ML68" i="1"/>
  <c r="MM68" i="1" s="1"/>
  <c r="ML67" i="1"/>
  <c r="MM67" i="1" s="1"/>
  <c r="ML65" i="1"/>
  <c r="MM65" i="1" s="1"/>
  <c r="ML64" i="1"/>
  <c r="MM64" i="1" s="1"/>
  <c r="ML63" i="1"/>
  <c r="MM63" i="1" s="1"/>
  <c r="ML62" i="1"/>
  <c r="MM62" i="1" s="1"/>
  <c r="ML61" i="1"/>
  <c r="MM61" i="1" s="1"/>
  <c r="ML60" i="1"/>
  <c r="MM60" i="1" s="1"/>
  <c r="ML59" i="1"/>
  <c r="MM59" i="1" s="1"/>
  <c r="ML58" i="1"/>
  <c r="MM58" i="1" s="1"/>
  <c r="ML57" i="1"/>
  <c r="MM57" i="1" s="1"/>
  <c r="ML56" i="1"/>
  <c r="MM56" i="1" s="1"/>
  <c r="ML55" i="1"/>
  <c r="MM55" i="1" s="1"/>
  <c r="ML54" i="1"/>
  <c r="MM54" i="1" s="1"/>
  <c r="ML53" i="1"/>
  <c r="MM53" i="1" s="1"/>
  <c r="ML52" i="1"/>
  <c r="MM52" i="1" s="1"/>
  <c r="ML50" i="1"/>
  <c r="MM50" i="1" s="1"/>
  <c r="ML49" i="1"/>
  <c r="MM49" i="1" s="1"/>
  <c r="ML48" i="1"/>
  <c r="MM48" i="1" s="1"/>
  <c r="ML47" i="1"/>
  <c r="MM47" i="1" s="1"/>
  <c r="ML46" i="1"/>
  <c r="MM46" i="1" s="1"/>
  <c r="ML45" i="1"/>
  <c r="MM45" i="1" s="1"/>
  <c r="ML43" i="1"/>
  <c r="MM43" i="1" s="1"/>
  <c r="ML42" i="1"/>
  <c r="MM42" i="1" s="1"/>
  <c r="ML40" i="1"/>
  <c r="MM40" i="1" s="1"/>
  <c r="ML39" i="1"/>
  <c r="MM39" i="1" s="1"/>
  <c r="ML38" i="1"/>
  <c r="MM38" i="1" s="1"/>
  <c r="ML37" i="1"/>
  <c r="MM37" i="1" s="1"/>
  <c r="ML35" i="1"/>
  <c r="MM35" i="1" s="1"/>
  <c r="ML34" i="1"/>
  <c r="MM34" i="1" s="1"/>
  <c r="ML33" i="1"/>
  <c r="MM33" i="1" s="1"/>
  <c r="ML32" i="1"/>
  <c r="MM32" i="1" s="1"/>
  <c r="ML30" i="1"/>
  <c r="MM30" i="1" s="1"/>
  <c r="ML29" i="1"/>
  <c r="MM29" i="1" s="1"/>
  <c r="ML28" i="1"/>
  <c r="MM28" i="1" s="1"/>
  <c r="ML27" i="1"/>
  <c r="MM27" i="1" s="1"/>
  <c r="ML26" i="1"/>
  <c r="MM26" i="1" s="1"/>
  <c r="ML25" i="1"/>
  <c r="MM25" i="1" s="1"/>
  <c r="ML24" i="1"/>
  <c r="MM24" i="1" s="1"/>
  <c r="ML23" i="1"/>
  <c r="MM23" i="1" s="1"/>
  <c r="ML22" i="1"/>
  <c r="MM22" i="1" s="1"/>
  <c r="ML20" i="1"/>
  <c r="MM20" i="1" s="1"/>
  <c r="ML19" i="1"/>
  <c r="MM19" i="1" s="1"/>
  <c r="ML18" i="1"/>
  <c r="MM18" i="1" s="1"/>
  <c r="ML17" i="1"/>
  <c r="MM17" i="1" s="1"/>
  <c r="ML16" i="1"/>
  <c r="MM16" i="1" s="1"/>
  <c r="ML15" i="1"/>
  <c r="MM15" i="1" s="1"/>
  <c r="ML14" i="1"/>
  <c r="MM14" i="1" s="1"/>
  <c r="ML13" i="1"/>
  <c r="MM13" i="1" s="1"/>
  <c r="ML11" i="1"/>
  <c r="MM11" i="1" s="1"/>
  <c r="ML6" i="1"/>
  <c r="MM6" i="1" s="1"/>
  <c r="MJ71" i="1"/>
  <c r="MK71" i="1" s="1"/>
  <c r="MJ70" i="1"/>
  <c r="MK70" i="1" s="1"/>
  <c r="MJ69" i="1"/>
  <c r="MK69" i="1" s="1"/>
  <c r="MJ68" i="1"/>
  <c r="MK68" i="1" s="1"/>
  <c r="MJ67" i="1"/>
  <c r="MK67" i="1" s="1"/>
  <c r="MJ65" i="1"/>
  <c r="MK65" i="1" s="1"/>
  <c r="MJ64" i="1"/>
  <c r="MK64" i="1" s="1"/>
  <c r="MJ63" i="1"/>
  <c r="MK63" i="1" s="1"/>
  <c r="MJ62" i="1"/>
  <c r="MK62" i="1" s="1"/>
  <c r="MJ61" i="1"/>
  <c r="MK61" i="1" s="1"/>
  <c r="MJ60" i="1"/>
  <c r="MK60" i="1" s="1"/>
  <c r="MJ59" i="1"/>
  <c r="MK59" i="1" s="1"/>
  <c r="MJ58" i="1"/>
  <c r="MK58" i="1" s="1"/>
  <c r="MJ57" i="1"/>
  <c r="MK57" i="1" s="1"/>
  <c r="MJ56" i="1"/>
  <c r="MK56" i="1" s="1"/>
  <c r="MJ55" i="1"/>
  <c r="MK55" i="1" s="1"/>
  <c r="MJ54" i="1"/>
  <c r="MK54" i="1" s="1"/>
  <c r="MJ53" i="1"/>
  <c r="MK53" i="1" s="1"/>
  <c r="MJ52" i="1"/>
  <c r="MK52" i="1" s="1"/>
  <c r="MJ50" i="1"/>
  <c r="MK50" i="1" s="1"/>
  <c r="MJ49" i="1"/>
  <c r="MK49" i="1" s="1"/>
  <c r="MJ48" i="1"/>
  <c r="MK48" i="1" s="1"/>
  <c r="MJ47" i="1"/>
  <c r="MK47" i="1" s="1"/>
  <c r="MJ46" i="1"/>
  <c r="MK46" i="1" s="1"/>
  <c r="MJ45" i="1"/>
  <c r="MK45" i="1" s="1"/>
  <c r="MJ43" i="1"/>
  <c r="MK43" i="1" s="1"/>
  <c r="MJ42" i="1"/>
  <c r="MK42" i="1" s="1"/>
  <c r="MJ40" i="1"/>
  <c r="MK40" i="1" s="1"/>
  <c r="MJ39" i="1"/>
  <c r="MK39" i="1" s="1"/>
  <c r="MJ38" i="1"/>
  <c r="MK38" i="1" s="1"/>
  <c r="MJ37" i="1"/>
  <c r="MK37" i="1" s="1"/>
  <c r="MJ35" i="1"/>
  <c r="MK35" i="1" s="1"/>
  <c r="MJ34" i="1"/>
  <c r="MK34" i="1" s="1"/>
  <c r="MJ33" i="1"/>
  <c r="MK33" i="1" s="1"/>
  <c r="MJ32" i="1"/>
  <c r="MK32" i="1" s="1"/>
  <c r="MJ30" i="1"/>
  <c r="MK30" i="1" s="1"/>
  <c r="MJ29" i="1"/>
  <c r="MK29" i="1" s="1"/>
  <c r="MJ28" i="1"/>
  <c r="MK28" i="1" s="1"/>
  <c r="MJ27" i="1"/>
  <c r="MJ26" i="1"/>
  <c r="MK26" i="1" s="1"/>
  <c r="MJ25" i="1"/>
  <c r="MK25" i="1" s="1"/>
  <c r="MJ24" i="1"/>
  <c r="MK24" i="1" s="1"/>
  <c r="MJ23" i="1"/>
  <c r="MK23" i="1" s="1"/>
  <c r="MJ22" i="1"/>
  <c r="MK22" i="1" s="1"/>
  <c r="MJ20" i="1"/>
  <c r="MK20" i="1" s="1"/>
  <c r="MJ19" i="1"/>
  <c r="MK19" i="1" s="1"/>
  <c r="MJ18" i="1"/>
  <c r="MK18" i="1" s="1"/>
  <c r="MJ17" i="1"/>
  <c r="MK17" i="1" s="1"/>
  <c r="MJ16" i="1"/>
  <c r="MK16" i="1" s="1"/>
  <c r="MJ15" i="1"/>
  <c r="MK15" i="1" s="1"/>
  <c r="MJ14" i="1"/>
  <c r="MK14" i="1" s="1"/>
  <c r="MJ13" i="1"/>
  <c r="MK13" i="1" s="1"/>
  <c r="MJ11" i="1"/>
  <c r="MK11" i="1" s="1"/>
  <c r="MJ7" i="1"/>
  <c r="MK7" i="1" s="1"/>
  <c r="MJ6" i="1"/>
  <c r="MK6" i="1" s="1"/>
  <c r="MJ5" i="1"/>
  <c r="MK5" i="1" s="1"/>
  <c r="MH71" i="1"/>
  <c r="MI71" i="1" s="1"/>
  <c r="MH70" i="1"/>
  <c r="MI70" i="1" s="1"/>
  <c r="MH69" i="1"/>
  <c r="MI69" i="1" s="1"/>
  <c r="MH68" i="1"/>
  <c r="MI68" i="1" s="1"/>
  <c r="MH67" i="1"/>
  <c r="MI67" i="1" s="1"/>
  <c r="MH65" i="1"/>
  <c r="MI65" i="1" s="1"/>
  <c r="MH64" i="1"/>
  <c r="MI64" i="1" s="1"/>
  <c r="MH63" i="1"/>
  <c r="MI63" i="1" s="1"/>
  <c r="MH62" i="1"/>
  <c r="MI62" i="1" s="1"/>
  <c r="MH61" i="1"/>
  <c r="MI61" i="1" s="1"/>
  <c r="MH60" i="1"/>
  <c r="MI60" i="1" s="1"/>
  <c r="MH59" i="1"/>
  <c r="MI59" i="1" s="1"/>
  <c r="MH58" i="1"/>
  <c r="MI58" i="1" s="1"/>
  <c r="MH57" i="1"/>
  <c r="MI57" i="1" s="1"/>
  <c r="MH56" i="1"/>
  <c r="MI56" i="1" s="1"/>
  <c r="MH55" i="1"/>
  <c r="MI55" i="1" s="1"/>
  <c r="MH54" i="1"/>
  <c r="MI54" i="1" s="1"/>
  <c r="MH53" i="1"/>
  <c r="MI53" i="1" s="1"/>
  <c r="MH52" i="1"/>
  <c r="MI52" i="1" s="1"/>
  <c r="MH50" i="1"/>
  <c r="MI50" i="1" s="1"/>
  <c r="MH49" i="1"/>
  <c r="MI49" i="1" s="1"/>
  <c r="MH48" i="1"/>
  <c r="MI48" i="1" s="1"/>
  <c r="MH47" i="1"/>
  <c r="MI47" i="1" s="1"/>
  <c r="MH46" i="1"/>
  <c r="MI46" i="1" s="1"/>
  <c r="MH45" i="1"/>
  <c r="MI45" i="1" s="1"/>
  <c r="MH43" i="1"/>
  <c r="MI43" i="1" s="1"/>
  <c r="MH42" i="1"/>
  <c r="MI42" i="1" s="1"/>
  <c r="MH40" i="1"/>
  <c r="MI40" i="1" s="1"/>
  <c r="MH39" i="1"/>
  <c r="MI39" i="1" s="1"/>
  <c r="MH38" i="1"/>
  <c r="MI38" i="1" s="1"/>
  <c r="MH37" i="1"/>
  <c r="MI37" i="1" s="1"/>
  <c r="MH35" i="1"/>
  <c r="MI35" i="1" s="1"/>
  <c r="MH34" i="1"/>
  <c r="MI34" i="1" s="1"/>
  <c r="MH33" i="1"/>
  <c r="MI33" i="1" s="1"/>
  <c r="MH32" i="1"/>
  <c r="MI32" i="1" s="1"/>
  <c r="MH30" i="1"/>
  <c r="MI30" i="1" s="1"/>
  <c r="MH29" i="1"/>
  <c r="MI29" i="1" s="1"/>
  <c r="MH28" i="1"/>
  <c r="MI28" i="1" s="1"/>
  <c r="MH27" i="1"/>
  <c r="MI27" i="1" s="1"/>
  <c r="MH26" i="1"/>
  <c r="MI26" i="1" s="1"/>
  <c r="MH25" i="1"/>
  <c r="MI25" i="1" s="1"/>
  <c r="MH24" i="1"/>
  <c r="MI24" i="1" s="1"/>
  <c r="MH23" i="1"/>
  <c r="MI23" i="1" s="1"/>
  <c r="MH22" i="1"/>
  <c r="MI22" i="1" s="1"/>
  <c r="MH20" i="1"/>
  <c r="MI20" i="1" s="1"/>
  <c r="MH19" i="1"/>
  <c r="MI19" i="1" s="1"/>
  <c r="MH18" i="1"/>
  <c r="MI18" i="1" s="1"/>
  <c r="MH17" i="1"/>
  <c r="MI17" i="1" s="1"/>
  <c r="MH16" i="1"/>
  <c r="MI16" i="1" s="1"/>
  <c r="MH15" i="1"/>
  <c r="MI15" i="1" s="1"/>
  <c r="MH14" i="1"/>
  <c r="MI14" i="1" s="1"/>
  <c r="MH13" i="1"/>
  <c r="MI13" i="1" s="1"/>
  <c r="MH11" i="1"/>
  <c r="MI11" i="1" s="1"/>
  <c r="MH7" i="1"/>
  <c r="MI7" i="1" s="1"/>
  <c r="MH6" i="1"/>
  <c r="MI6" i="1" s="1"/>
  <c r="MH5" i="1"/>
  <c r="MI5" i="1" s="1"/>
  <c r="MF71" i="1"/>
  <c r="MG71" i="1" s="1"/>
  <c r="MF70" i="1"/>
  <c r="MG70" i="1" s="1"/>
  <c r="MF69" i="1"/>
  <c r="MG69" i="1" s="1"/>
  <c r="MF68" i="1"/>
  <c r="MG68" i="1" s="1"/>
  <c r="MF67" i="1"/>
  <c r="MG67" i="1" s="1"/>
  <c r="MF65" i="1"/>
  <c r="MG65" i="1" s="1"/>
  <c r="MF64" i="1"/>
  <c r="MG64" i="1" s="1"/>
  <c r="MF63" i="1"/>
  <c r="MG63" i="1" s="1"/>
  <c r="MF62" i="1"/>
  <c r="MG62" i="1" s="1"/>
  <c r="MF61" i="1"/>
  <c r="MG61" i="1" s="1"/>
  <c r="MF60" i="1"/>
  <c r="MG60" i="1" s="1"/>
  <c r="MF59" i="1"/>
  <c r="MG59" i="1" s="1"/>
  <c r="MF58" i="1"/>
  <c r="MG58" i="1" s="1"/>
  <c r="MF57" i="1"/>
  <c r="MG57" i="1" s="1"/>
  <c r="MF56" i="1"/>
  <c r="MG56" i="1" s="1"/>
  <c r="MF55" i="1"/>
  <c r="MG55" i="1" s="1"/>
  <c r="MF54" i="1"/>
  <c r="MG54" i="1" s="1"/>
  <c r="MF53" i="1"/>
  <c r="MG53" i="1" s="1"/>
  <c r="MF52" i="1"/>
  <c r="MG52" i="1" s="1"/>
  <c r="MF50" i="1"/>
  <c r="MG50" i="1" s="1"/>
  <c r="MF49" i="1"/>
  <c r="MG49" i="1" s="1"/>
  <c r="MF48" i="1"/>
  <c r="MG48" i="1" s="1"/>
  <c r="MF46" i="1"/>
  <c r="MG46" i="1" s="1"/>
  <c r="MF45" i="1"/>
  <c r="MG45" i="1" s="1"/>
  <c r="MF43" i="1"/>
  <c r="MG43" i="1" s="1"/>
  <c r="MF42" i="1"/>
  <c r="MG42" i="1" s="1"/>
  <c r="MF40" i="1"/>
  <c r="MG40" i="1" s="1"/>
  <c r="MF39" i="1"/>
  <c r="MG39" i="1" s="1"/>
  <c r="MF38" i="1"/>
  <c r="MG38" i="1" s="1"/>
  <c r="MF37" i="1"/>
  <c r="MG37" i="1" s="1"/>
  <c r="MF35" i="1"/>
  <c r="MG35" i="1" s="1"/>
  <c r="MF34" i="1"/>
  <c r="MG34" i="1" s="1"/>
  <c r="MF33" i="1"/>
  <c r="MG33" i="1" s="1"/>
  <c r="MF32" i="1"/>
  <c r="MG32" i="1" s="1"/>
  <c r="MF30" i="1"/>
  <c r="MG30" i="1" s="1"/>
  <c r="MF29" i="1"/>
  <c r="MG29" i="1" s="1"/>
  <c r="MF28" i="1"/>
  <c r="MG28" i="1" s="1"/>
  <c r="MF27" i="1"/>
  <c r="MG27" i="1" s="1"/>
  <c r="MF26" i="1"/>
  <c r="MG26" i="1" s="1"/>
  <c r="MF25" i="1"/>
  <c r="MG25" i="1" s="1"/>
  <c r="MF24" i="1"/>
  <c r="MG24" i="1" s="1"/>
  <c r="MF23" i="1"/>
  <c r="MG23" i="1" s="1"/>
  <c r="MF22" i="1"/>
  <c r="MG22" i="1" s="1"/>
  <c r="MF20" i="1"/>
  <c r="MG20" i="1" s="1"/>
  <c r="MF19" i="1"/>
  <c r="MG19" i="1" s="1"/>
  <c r="MF18" i="1"/>
  <c r="MG18" i="1" s="1"/>
  <c r="MF17" i="1"/>
  <c r="MG17" i="1" s="1"/>
  <c r="MF16" i="1"/>
  <c r="MG16" i="1" s="1"/>
  <c r="MF15" i="1"/>
  <c r="MG15" i="1" s="1"/>
  <c r="MF13" i="1"/>
  <c r="MG13" i="1" s="1"/>
  <c r="MF11" i="1"/>
  <c r="MG11" i="1" s="1"/>
  <c r="MF7" i="1"/>
  <c r="MG7" i="1" s="1"/>
  <c r="MF6" i="1"/>
  <c r="MG6" i="1" s="1"/>
  <c r="MF5" i="1"/>
  <c r="MG5" i="1" s="1"/>
  <c r="MD71" i="1"/>
  <c r="ME71" i="1" s="1"/>
  <c r="MD70" i="1"/>
  <c r="ME70" i="1" s="1"/>
  <c r="MD69" i="1"/>
  <c r="ME69" i="1" s="1"/>
  <c r="MD68" i="1"/>
  <c r="ME68" i="1" s="1"/>
  <c r="MD67" i="1"/>
  <c r="ME67" i="1" s="1"/>
  <c r="MD65" i="1"/>
  <c r="ME65" i="1" s="1"/>
  <c r="MD64" i="1"/>
  <c r="ME64" i="1" s="1"/>
  <c r="MD63" i="1"/>
  <c r="ME63" i="1" s="1"/>
  <c r="MD62" i="1"/>
  <c r="ME62" i="1" s="1"/>
  <c r="MD61" i="1"/>
  <c r="ME61" i="1" s="1"/>
  <c r="MD60" i="1"/>
  <c r="ME60" i="1" s="1"/>
  <c r="MD59" i="1"/>
  <c r="ME59" i="1" s="1"/>
  <c r="MD58" i="1"/>
  <c r="ME58" i="1" s="1"/>
  <c r="MD57" i="1"/>
  <c r="ME57" i="1" s="1"/>
  <c r="MD56" i="1"/>
  <c r="ME56" i="1" s="1"/>
  <c r="MD55" i="1"/>
  <c r="ME55" i="1" s="1"/>
  <c r="MD54" i="1"/>
  <c r="ME54" i="1" s="1"/>
  <c r="MD53" i="1"/>
  <c r="ME53" i="1" s="1"/>
  <c r="MD52" i="1"/>
  <c r="ME52" i="1" s="1"/>
  <c r="MD50" i="1"/>
  <c r="ME50" i="1" s="1"/>
  <c r="MD49" i="1"/>
  <c r="ME49" i="1" s="1"/>
  <c r="MD48" i="1"/>
  <c r="ME48" i="1" s="1"/>
  <c r="MD46" i="1"/>
  <c r="ME46" i="1" s="1"/>
  <c r="MD45" i="1"/>
  <c r="ME45" i="1" s="1"/>
  <c r="MD43" i="1"/>
  <c r="ME43" i="1" s="1"/>
  <c r="MD42" i="1"/>
  <c r="ME42" i="1" s="1"/>
  <c r="MD40" i="1"/>
  <c r="ME40" i="1" s="1"/>
  <c r="MD39" i="1"/>
  <c r="ME39" i="1" s="1"/>
  <c r="MD38" i="1"/>
  <c r="ME38" i="1" s="1"/>
  <c r="MD37" i="1"/>
  <c r="ME37" i="1" s="1"/>
  <c r="MD35" i="1"/>
  <c r="ME35" i="1" s="1"/>
  <c r="MD34" i="1"/>
  <c r="ME34" i="1" s="1"/>
  <c r="MD33" i="1"/>
  <c r="ME33" i="1" s="1"/>
  <c r="MD32" i="1"/>
  <c r="ME32" i="1" s="1"/>
  <c r="MD30" i="1"/>
  <c r="ME30" i="1" s="1"/>
  <c r="MD29" i="1"/>
  <c r="ME29" i="1" s="1"/>
  <c r="MD28" i="1"/>
  <c r="ME28" i="1" s="1"/>
  <c r="MD27" i="1"/>
  <c r="ME27" i="1" s="1"/>
  <c r="MD26" i="1"/>
  <c r="ME26" i="1" s="1"/>
  <c r="MD25" i="1"/>
  <c r="ME25" i="1" s="1"/>
  <c r="MD24" i="1"/>
  <c r="ME24" i="1" s="1"/>
  <c r="MD23" i="1"/>
  <c r="ME23" i="1" s="1"/>
  <c r="MD22" i="1"/>
  <c r="ME22" i="1" s="1"/>
  <c r="MD20" i="1"/>
  <c r="ME20" i="1" s="1"/>
  <c r="MD19" i="1"/>
  <c r="ME19" i="1" s="1"/>
  <c r="MD18" i="1"/>
  <c r="ME18" i="1" s="1"/>
  <c r="MD17" i="1"/>
  <c r="ME17" i="1" s="1"/>
  <c r="MD16" i="1"/>
  <c r="ME16" i="1" s="1"/>
  <c r="MD15" i="1"/>
  <c r="ME15" i="1" s="1"/>
  <c r="MD13" i="1"/>
  <c r="ME13" i="1" s="1"/>
  <c r="MD11" i="1"/>
  <c r="ME11" i="1" s="1"/>
  <c r="MD7" i="1"/>
  <c r="ME7" i="1" s="1"/>
  <c r="MD6" i="1"/>
  <c r="ME6" i="1" s="1"/>
  <c r="MD5" i="1"/>
  <c r="ME5" i="1" s="1"/>
  <c r="MB71" i="1"/>
  <c r="MC71" i="1" s="1"/>
  <c r="MB70" i="1"/>
  <c r="MC70" i="1" s="1"/>
  <c r="MB69" i="1"/>
  <c r="MC69" i="1" s="1"/>
  <c r="MB68" i="1"/>
  <c r="MC68" i="1" s="1"/>
  <c r="MB67" i="1"/>
  <c r="MC67" i="1" s="1"/>
  <c r="MB65" i="1"/>
  <c r="MC65" i="1" s="1"/>
  <c r="MB64" i="1"/>
  <c r="MC64" i="1" s="1"/>
  <c r="MB63" i="1"/>
  <c r="MC63" i="1" s="1"/>
  <c r="MB62" i="1"/>
  <c r="MC62" i="1" s="1"/>
  <c r="MB61" i="1"/>
  <c r="MC61" i="1" s="1"/>
  <c r="MB60" i="1"/>
  <c r="MC60" i="1" s="1"/>
  <c r="MB59" i="1"/>
  <c r="MC59" i="1" s="1"/>
  <c r="MB58" i="1"/>
  <c r="MC58" i="1" s="1"/>
  <c r="MB57" i="1"/>
  <c r="MC57" i="1" s="1"/>
  <c r="MB56" i="1"/>
  <c r="MC56" i="1" s="1"/>
  <c r="MB55" i="1"/>
  <c r="MC55" i="1" s="1"/>
  <c r="MB54" i="1"/>
  <c r="MC54" i="1" s="1"/>
  <c r="MB53" i="1"/>
  <c r="MC53" i="1" s="1"/>
  <c r="MB52" i="1"/>
  <c r="MC52" i="1" s="1"/>
  <c r="MB50" i="1"/>
  <c r="MC50" i="1" s="1"/>
  <c r="MB49" i="1"/>
  <c r="MC49" i="1" s="1"/>
  <c r="MB48" i="1"/>
  <c r="MC48" i="1" s="1"/>
  <c r="MB46" i="1"/>
  <c r="MC46" i="1" s="1"/>
  <c r="MB45" i="1"/>
  <c r="MC45" i="1" s="1"/>
  <c r="MB43" i="1"/>
  <c r="MC43" i="1" s="1"/>
  <c r="MB42" i="1"/>
  <c r="MC42" i="1" s="1"/>
  <c r="MB40" i="1"/>
  <c r="MC40" i="1" s="1"/>
  <c r="MB38" i="1"/>
  <c r="MC38" i="1" s="1"/>
  <c r="MB37" i="1"/>
  <c r="MC37" i="1" s="1"/>
  <c r="MB35" i="1"/>
  <c r="MC35" i="1" s="1"/>
  <c r="MB34" i="1"/>
  <c r="MC34" i="1" s="1"/>
  <c r="MB33" i="1"/>
  <c r="MC33" i="1" s="1"/>
  <c r="MB32" i="1"/>
  <c r="MC32" i="1" s="1"/>
  <c r="MB30" i="1"/>
  <c r="MC30" i="1" s="1"/>
  <c r="MB29" i="1"/>
  <c r="MC29" i="1" s="1"/>
  <c r="MB28" i="1"/>
  <c r="MC28" i="1" s="1"/>
  <c r="MB27" i="1"/>
  <c r="MB26" i="1"/>
  <c r="MC26" i="1" s="1"/>
  <c r="MB25" i="1"/>
  <c r="MC25" i="1" s="1"/>
  <c r="MB24" i="1"/>
  <c r="MC24" i="1" s="1"/>
  <c r="MB23" i="1"/>
  <c r="MC23" i="1" s="1"/>
  <c r="MB22" i="1"/>
  <c r="MC22" i="1" s="1"/>
  <c r="MB20" i="1"/>
  <c r="MC20" i="1" s="1"/>
  <c r="MB19" i="1"/>
  <c r="MC19" i="1" s="1"/>
  <c r="MB18" i="1"/>
  <c r="MC18" i="1" s="1"/>
  <c r="MB17" i="1"/>
  <c r="MC17" i="1" s="1"/>
  <c r="MB16" i="1"/>
  <c r="MC16" i="1" s="1"/>
  <c r="MB15" i="1"/>
  <c r="MC15" i="1" s="1"/>
  <c r="MB13" i="1"/>
  <c r="MC13" i="1" s="1"/>
  <c r="MB11" i="1"/>
  <c r="MC11" i="1" s="1"/>
  <c r="MB7" i="1"/>
  <c r="MC7" i="1" s="1"/>
  <c r="MB6" i="1"/>
  <c r="MC6" i="1" s="1"/>
  <c r="MB5" i="1"/>
  <c r="MC5" i="1" s="1"/>
  <c r="LZ71" i="1"/>
  <c r="MA71" i="1" s="1"/>
  <c r="LZ70" i="1"/>
  <c r="MA70" i="1" s="1"/>
  <c r="LZ69" i="1"/>
  <c r="MA69" i="1" s="1"/>
  <c r="LZ68" i="1"/>
  <c r="MA68" i="1" s="1"/>
  <c r="LZ67" i="1"/>
  <c r="MA67" i="1" s="1"/>
  <c r="LZ65" i="1"/>
  <c r="MA65" i="1" s="1"/>
  <c r="LZ64" i="1"/>
  <c r="MA64" i="1" s="1"/>
  <c r="LZ63" i="1"/>
  <c r="MA63" i="1" s="1"/>
  <c r="LZ62" i="1"/>
  <c r="MA62" i="1" s="1"/>
  <c r="LZ61" i="1"/>
  <c r="MA61" i="1" s="1"/>
  <c r="LZ60" i="1"/>
  <c r="MA60" i="1" s="1"/>
  <c r="LZ59" i="1"/>
  <c r="MA59" i="1" s="1"/>
  <c r="LZ58" i="1"/>
  <c r="MA58" i="1" s="1"/>
  <c r="LZ57" i="1"/>
  <c r="MA57" i="1" s="1"/>
  <c r="LZ56" i="1"/>
  <c r="MA56" i="1" s="1"/>
  <c r="LZ55" i="1"/>
  <c r="MA55" i="1" s="1"/>
  <c r="LZ54" i="1"/>
  <c r="MA54" i="1" s="1"/>
  <c r="LZ53" i="1"/>
  <c r="MA53" i="1" s="1"/>
  <c r="LZ52" i="1"/>
  <c r="MA52" i="1" s="1"/>
  <c r="LZ50" i="1"/>
  <c r="MA50" i="1" s="1"/>
  <c r="LZ49" i="1"/>
  <c r="MA49" i="1" s="1"/>
  <c r="LZ48" i="1"/>
  <c r="MA48" i="1" s="1"/>
  <c r="LZ46" i="1"/>
  <c r="MA46" i="1" s="1"/>
  <c r="LZ45" i="1"/>
  <c r="MA45" i="1" s="1"/>
  <c r="LZ43" i="1"/>
  <c r="MA43" i="1" s="1"/>
  <c r="LZ42" i="1"/>
  <c r="MA42" i="1" s="1"/>
  <c r="LZ40" i="1"/>
  <c r="MA40" i="1" s="1"/>
  <c r="LZ38" i="1"/>
  <c r="MA38" i="1" s="1"/>
  <c r="LZ37" i="1"/>
  <c r="MA37" i="1" s="1"/>
  <c r="LZ35" i="1"/>
  <c r="MA35" i="1" s="1"/>
  <c r="LZ34" i="1"/>
  <c r="MA34" i="1" s="1"/>
  <c r="LZ33" i="1"/>
  <c r="MA33" i="1" s="1"/>
  <c r="LZ32" i="1"/>
  <c r="MA32" i="1" s="1"/>
  <c r="LZ30" i="1"/>
  <c r="MA30" i="1" s="1"/>
  <c r="LZ29" i="1"/>
  <c r="MA29" i="1" s="1"/>
  <c r="LZ28" i="1"/>
  <c r="MA28" i="1" s="1"/>
  <c r="LZ27" i="1"/>
  <c r="MA27" i="1" s="1"/>
  <c r="LZ26" i="1"/>
  <c r="MA26" i="1" s="1"/>
  <c r="LZ25" i="1"/>
  <c r="MA25" i="1" s="1"/>
  <c r="LZ24" i="1"/>
  <c r="MA24" i="1" s="1"/>
  <c r="LZ23" i="1"/>
  <c r="MA23" i="1" s="1"/>
  <c r="LZ22" i="1"/>
  <c r="MA22" i="1" s="1"/>
  <c r="LZ20" i="1"/>
  <c r="MA20" i="1" s="1"/>
  <c r="LZ19" i="1"/>
  <c r="MA19" i="1" s="1"/>
  <c r="LZ18" i="1"/>
  <c r="MA18" i="1" s="1"/>
  <c r="LZ17" i="1"/>
  <c r="MA17" i="1" s="1"/>
  <c r="LZ16" i="1"/>
  <c r="MA16" i="1" s="1"/>
  <c r="LZ15" i="1"/>
  <c r="MA15" i="1" s="1"/>
  <c r="LZ13" i="1"/>
  <c r="MA13" i="1" s="1"/>
  <c r="LZ11" i="1"/>
  <c r="MA11" i="1" s="1"/>
  <c r="LZ7" i="1"/>
  <c r="MA7" i="1" s="1"/>
  <c r="LZ6" i="1"/>
  <c r="MA6" i="1" s="1"/>
  <c r="LZ5" i="1"/>
  <c r="MA5" i="1" s="1"/>
  <c r="LX71" i="1"/>
  <c r="LY71" i="1" s="1"/>
  <c r="LX70" i="1"/>
  <c r="LY70" i="1" s="1"/>
  <c r="LX69" i="1"/>
  <c r="LY69" i="1" s="1"/>
  <c r="LX68" i="1"/>
  <c r="LY68" i="1" s="1"/>
  <c r="LX67" i="1"/>
  <c r="LY67" i="1" s="1"/>
  <c r="LX65" i="1"/>
  <c r="LY65" i="1" s="1"/>
  <c r="LX64" i="1"/>
  <c r="LY64" i="1" s="1"/>
  <c r="LX63" i="1"/>
  <c r="LY63" i="1" s="1"/>
  <c r="LX62" i="1"/>
  <c r="LY62" i="1" s="1"/>
  <c r="LX61" i="1"/>
  <c r="LY61" i="1" s="1"/>
  <c r="LX60" i="1"/>
  <c r="LY60" i="1" s="1"/>
  <c r="LX59" i="1"/>
  <c r="LY59" i="1" s="1"/>
  <c r="LX58" i="1"/>
  <c r="LY58" i="1" s="1"/>
  <c r="LX57" i="1"/>
  <c r="LY57" i="1" s="1"/>
  <c r="LX56" i="1"/>
  <c r="LY56" i="1" s="1"/>
  <c r="LX55" i="1"/>
  <c r="LY55" i="1" s="1"/>
  <c r="LX54" i="1"/>
  <c r="LY54" i="1" s="1"/>
  <c r="LX53" i="1"/>
  <c r="LY53" i="1" s="1"/>
  <c r="LX52" i="1"/>
  <c r="LY52" i="1" s="1"/>
  <c r="LX50" i="1"/>
  <c r="LY50" i="1" s="1"/>
  <c r="LX49" i="1"/>
  <c r="LY49" i="1" s="1"/>
  <c r="LX48" i="1"/>
  <c r="LY48" i="1" s="1"/>
  <c r="LX46" i="1"/>
  <c r="LY46" i="1" s="1"/>
  <c r="LX45" i="1"/>
  <c r="LY45" i="1" s="1"/>
  <c r="LX43" i="1"/>
  <c r="LY43" i="1" s="1"/>
  <c r="LX42" i="1"/>
  <c r="LY42" i="1" s="1"/>
  <c r="LX40" i="1"/>
  <c r="LY40" i="1" s="1"/>
  <c r="LX39" i="1"/>
  <c r="LY39" i="1" s="1"/>
  <c r="LX38" i="1"/>
  <c r="LY38" i="1" s="1"/>
  <c r="LX37" i="1"/>
  <c r="LY37" i="1" s="1"/>
  <c r="LX35" i="1"/>
  <c r="LY35" i="1" s="1"/>
  <c r="LX34" i="1"/>
  <c r="LY34" i="1" s="1"/>
  <c r="LX33" i="1"/>
  <c r="LY33" i="1" s="1"/>
  <c r="LX32" i="1"/>
  <c r="LY32" i="1" s="1"/>
  <c r="LX30" i="1"/>
  <c r="LY30" i="1" s="1"/>
  <c r="LX29" i="1"/>
  <c r="LY29" i="1" s="1"/>
  <c r="LX28" i="1"/>
  <c r="LY28" i="1" s="1"/>
  <c r="LX27" i="1"/>
  <c r="LX26" i="1"/>
  <c r="LY26" i="1" s="1"/>
  <c r="LX25" i="1"/>
  <c r="LY25" i="1" s="1"/>
  <c r="LX24" i="1"/>
  <c r="LY24" i="1" s="1"/>
  <c r="LX23" i="1"/>
  <c r="LY23" i="1" s="1"/>
  <c r="LX22" i="1"/>
  <c r="LY22" i="1" s="1"/>
  <c r="LX20" i="1"/>
  <c r="LY20" i="1" s="1"/>
  <c r="LX19" i="1"/>
  <c r="LY19" i="1" s="1"/>
  <c r="LX18" i="1"/>
  <c r="LY18" i="1" s="1"/>
  <c r="LX17" i="1"/>
  <c r="LY17" i="1" s="1"/>
  <c r="LX16" i="1"/>
  <c r="LY16" i="1" s="1"/>
  <c r="LX15" i="1"/>
  <c r="LY15" i="1" s="1"/>
  <c r="LX13" i="1"/>
  <c r="LY13" i="1" s="1"/>
  <c r="LX11" i="1"/>
  <c r="LY11" i="1" s="1"/>
  <c r="LX7" i="1"/>
  <c r="LY7" i="1" s="1"/>
  <c r="LX6" i="1"/>
  <c r="LY6" i="1" s="1"/>
  <c r="LX5" i="1"/>
  <c r="LY5" i="1" s="1"/>
  <c r="LV71" i="1"/>
  <c r="LW71" i="1" s="1"/>
  <c r="LV70" i="1"/>
  <c r="LW70" i="1" s="1"/>
  <c r="LV69" i="1"/>
  <c r="LW69" i="1" s="1"/>
  <c r="LV68" i="1"/>
  <c r="LW68" i="1" s="1"/>
  <c r="LV67" i="1"/>
  <c r="LW67" i="1" s="1"/>
  <c r="LV65" i="1"/>
  <c r="LW65" i="1" s="1"/>
  <c r="LV64" i="1"/>
  <c r="LW64" i="1" s="1"/>
  <c r="LV63" i="1"/>
  <c r="LW63" i="1" s="1"/>
  <c r="LV62" i="1"/>
  <c r="LW62" i="1" s="1"/>
  <c r="LV61" i="1"/>
  <c r="LW61" i="1" s="1"/>
  <c r="LV60" i="1"/>
  <c r="LW60" i="1" s="1"/>
  <c r="LV59" i="1"/>
  <c r="LW59" i="1" s="1"/>
  <c r="LV58" i="1"/>
  <c r="LW58" i="1" s="1"/>
  <c r="LV57" i="1"/>
  <c r="LW57" i="1" s="1"/>
  <c r="LV56" i="1"/>
  <c r="LW56" i="1" s="1"/>
  <c r="LV55" i="1"/>
  <c r="LW55" i="1" s="1"/>
  <c r="LV54" i="1"/>
  <c r="LW54" i="1" s="1"/>
  <c r="LV53" i="1"/>
  <c r="LW53" i="1" s="1"/>
  <c r="LV52" i="1"/>
  <c r="LW52" i="1" s="1"/>
  <c r="LV50" i="1"/>
  <c r="LW50" i="1" s="1"/>
  <c r="LV49" i="1"/>
  <c r="LW49" i="1" s="1"/>
  <c r="LV48" i="1"/>
  <c r="LW48" i="1" s="1"/>
  <c r="LV46" i="1"/>
  <c r="LW46" i="1" s="1"/>
  <c r="LV45" i="1"/>
  <c r="LW45" i="1" s="1"/>
  <c r="LV43" i="1"/>
  <c r="LW43" i="1" s="1"/>
  <c r="LV42" i="1"/>
  <c r="LW42" i="1" s="1"/>
  <c r="LV40" i="1"/>
  <c r="LW40" i="1" s="1"/>
  <c r="LV39" i="1"/>
  <c r="LW39" i="1" s="1"/>
  <c r="LV38" i="1"/>
  <c r="LW38" i="1" s="1"/>
  <c r="LV37" i="1"/>
  <c r="LW37" i="1" s="1"/>
  <c r="LV35" i="1"/>
  <c r="LW35" i="1" s="1"/>
  <c r="LV34" i="1"/>
  <c r="LW34" i="1" s="1"/>
  <c r="LV33" i="1"/>
  <c r="LW33" i="1" s="1"/>
  <c r="LV32" i="1"/>
  <c r="LW32" i="1" s="1"/>
  <c r="LV30" i="1"/>
  <c r="LW30" i="1" s="1"/>
  <c r="LV29" i="1"/>
  <c r="LW29" i="1" s="1"/>
  <c r="LV28" i="1"/>
  <c r="LW28" i="1" s="1"/>
  <c r="LV27" i="1"/>
  <c r="LW27" i="1" s="1"/>
  <c r="LV26" i="1"/>
  <c r="LW26" i="1" s="1"/>
  <c r="LV25" i="1"/>
  <c r="LW25" i="1" s="1"/>
  <c r="LV24" i="1"/>
  <c r="LW24" i="1" s="1"/>
  <c r="LV23" i="1"/>
  <c r="LW23" i="1" s="1"/>
  <c r="LV22" i="1"/>
  <c r="LW22" i="1" s="1"/>
  <c r="LV20" i="1"/>
  <c r="LW20" i="1" s="1"/>
  <c r="LV19" i="1"/>
  <c r="LW19" i="1" s="1"/>
  <c r="LV18" i="1"/>
  <c r="LW18" i="1" s="1"/>
  <c r="LV17" i="1"/>
  <c r="LW17" i="1" s="1"/>
  <c r="LV16" i="1"/>
  <c r="LW16" i="1" s="1"/>
  <c r="LV15" i="1"/>
  <c r="LW15" i="1" s="1"/>
  <c r="LV11" i="1"/>
  <c r="LW11" i="1" s="1"/>
  <c r="LV5" i="1"/>
  <c r="LW5" i="1" s="1"/>
  <c r="MO3" i="1"/>
  <c r="MM3" i="1"/>
  <c r="MK3" i="1"/>
  <c r="MI3" i="1"/>
  <c r="MG3" i="1"/>
  <c r="ME3" i="1"/>
  <c r="MC3" i="1"/>
  <c r="MA3" i="1"/>
  <c r="LY3" i="1"/>
  <c r="LW3" i="1"/>
  <c r="LT71" i="1"/>
  <c r="LU71" i="1" s="1"/>
  <c r="LT70" i="1"/>
  <c r="LT69" i="1"/>
  <c r="LU69" i="1" s="1"/>
  <c r="LT68" i="1"/>
  <c r="LT67" i="1"/>
  <c r="LU67" i="1" s="1"/>
  <c r="LT65" i="1"/>
  <c r="LU65" i="1" s="1"/>
  <c r="LT64" i="1"/>
  <c r="LT63" i="1"/>
  <c r="LT62" i="1"/>
  <c r="LU62" i="1" s="1"/>
  <c r="LT61" i="1"/>
  <c r="LU61" i="1" s="1"/>
  <c r="LT60" i="1"/>
  <c r="LT59" i="1"/>
  <c r="LU59" i="1" s="1"/>
  <c r="LT58" i="1"/>
  <c r="LU58" i="1" s="1"/>
  <c r="LT57" i="1"/>
  <c r="LT56" i="1"/>
  <c r="LT55" i="1"/>
  <c r="LU55" i="1" s="1"/>
  <c r="LT54" i="1"/>
  <c r="LT53" i="1"/>
  <c r="LT52" i="1"/>
  <c r="LU52" i="1" s="1"/>
  <c r="LT50" i="1"/>
  <c r="LU50" i="1" s="1"/>
  <c r="LT49" i="1"/>
  <c r="LU49" i="1" s="1"/>
  <c r="LT48" i="1"/>
  <c r="LU48" i="1" s="1"/>
  <c r="LT46" i="1"/>
  <c r="LU46" i="1" s="1"/>
  <c r="LT45" i="1"/>
  <c r="LU45" i="1" s="1"/>
  <c r="LT43" i="1"/>
  <c r="LU43" i="1" s="1"/>
  <c r="LT42" i="1"/>
  <c r="LU42" i="1" s="1"/>
  <c r="LT40" i="1"/>
  <c r="LU40" i="1" s="1"/>
  <c r="LT39" i="1"/>
  <c r="LU39" i="1" s="1"/>
  <c r="LT38" i="1"/>
  <c r="LU38" i="1" s="1"/>
  <c r="LT37" i="1"/>
  <c r="LU37" i="1" s="1"/>
  <c r="LT35" i="1"/>
  <c r="LU35" i="1" s="1"/>
  <c r="LT34" i="1"/>
  <c r="LU34" i="1" s="1"/>
  <c r="LT33" i="1"/>
  <c r="LU33" i="1" s="1"/>
  <c r="LT32" i="1"/>
  <c r="LU32" i="1" s="1"/>
  <c r="LT30" i="1"/>
  <c r="LU30" i="1" s="1"/>
  <c r="LT29" i="1"/>
  <c r="LU29" i="1" s="1"/>
  <c r="LT28" i="1"/>
  <c r="LU28" i="1" s="1"/>
  <c r="LT27" i="1"/>
  <c r="LT26" i="1"/>
  <c r="LU26" i="1" s="1"/>
  <c r="LT25" i="1"/>
  <c r="LU25" i="1" s="1"/>
  <c r="LT24" i="1"/>
  <c r="LU24" i="1" s="1"/>
  <c r="LT23" i="1"/>
  <c r="LU23" i="1" s="1"/>
  <c r="LT22" i="1"/>
  <c r="LU22" i="1" s="1"/>
  <c r="LT20" i="1"/>
  <c r="LU20" i="1" s="1"/>
  <c r="LT19" i="1"/>
  <c r="LU19" i="1" s="1"/>
  <c r="LT18" i="1"/>
  <c r="LU18" i="1" s="1"/>
  <c r="LT17" i="1"/>
  <c r="LU17" i="1" s="1"/>
  <c r="LT16" i="1"/>
  <c r="LU16" i="1" s="1"/>
  <c r="LT15" i="1"/>
  <c r="LU15" i="1" s="1"/>
  <c r="LU13" i="1"/>
  <c r="LT11" i="1"/>
  <c r="LU11" i="1" s="1"/>
  <c r="LT6" i="1"/>
  <c r="LU6" i="1" s="1"/>
  <c r="LT5" i="1"/>
  <c r="LU5" i="1" s="1"/>
  <c r="LV7" i="1" l="1"/>
  <c r="LW7" i="1" s="1"/>
  <c r="MN7" i="1"/>
  <c r="MO7" i="1" s="1"/>
  <c r="MM5" i="1"/>
  <c r="LR71" i="1"/>
  <c r="LS71" i="1" s="1"/>
  <c r="LR70" i="1"/>
  <c r="LR69" i="1"/>
  <c r="LS69" i="1" s="1"/>
  <c r="LR68" i="1"/>
  <c r="LR67" i="1"/>
  <c r="LS67" i="1" s="1"/>
  <c r="LR65" i="1"/>
  <c r="LR64" i="1"/>
  <c r="LR63" i="1"/>
  <c r="LR62" i="1"/>
  <c r="LR61" i="1"/>
  <c r="LR60" i="1"/>
  <c r="LR59" i="1"/>
  <c r="LS59" i="1" s="1"/>
  <c r="LR58" i="1"/>
  <c r="LR57" i="1"/>
  <c r="LR56" i="1"/>
  <c r="LR55" i="1"/>
  <c r="LS55" i="1" s="1"/>
  <c r="LR54" i="1"/>
  <c r="LR53" i="1"/>
  <c r="LR52" i="1"/>
  <c r="LS52" i="1" s="1"/>
  <c r="LR50" i="1"/>
  <c r="LS50" i="1" s="1"/>
  <c r="LR49" i="1"/>
  <c r="LS49" i="1" s="1"/>
  <c r="LR48" i="1"/>
  <c r="LS48" i="1" s="1"/>
  <c r="LR46" i="1"/>
  <c r="LS46" i="1" s="1"/>
  <c r="LR45" i="1"/>
  <c r="LS45" i="1" s="1"/>
  <c r="LR42" i="1"/>
  <c r="LS42" i="1" s="1"/>
  <c r="LR40" i="1"/>
  <c r="LS40" i="1" s="1"/>
  <c r="LR39" i="1"/>
  <c r="LS39" i="1" s="1"/>
  <c r="LR38" i="1"/>
  <c r="LS38" i="1" s="1"/>
  <c r="LR37" i="1"/>
  <c r="LS37" i="1" s="1"/>
  <c r="LR34" i="1"/>
  <c r="LS34" i="1" s="1"/>
  <c r="LR33" i="1"/>
  <c r="LS33" i="1" s="1"/>
  <c r="LR32" i="1"/>
  <c r="LS32" i="1" s="1"/>
  <c r="LR31" i="1"/>
  <c r="LR30" i="1"/>
  <c r="LS30" i="1" s="1"/>
  <c r="LR29" i="1"/>
  <c r="LS29" i="1" s="1"/>
  <c r="LR28" i="1"/>
  <c r="LS28" i="1" s="1"/>
  <c r="LR27" i="1"/>
  <c r="LR26" i="1"/>
  <c r="LS26" i="1" s="1"/>
  <c r="LR25" i="1"/>
  <c r="LS25" i="1" s="1"/>
  <c r="LR24" i="1"/>
  <c r="LS24" i="1" s="1"/>
  <c r="LR23" i="1"/>
  <c r="LS23" i="1" s="1"/>
  <c r="LR22" i="1"/>
  <c r="LS22" i="1" s="1"/>
  <c r="LR21" i="1"/>
  <c r="LR19" i="1"/>
  <c r="LS19" i="1" s="1"/>
  <c r="LR18" i="1"/>
  <c r="LS18" i="1" s="1"/>
  <c r="LR17" i="1"/>
  <c r="LS17" i="1" s="1"/>
  <c r="LR16" i="1"/>
  <c r="LS16" i="1" s="1"/>
  <c r="LR15" i="1"/>
  <c r="LS15" i="1" s="1"/>
  <c r="LR13" i="1"/>
  <c r="LS13" i="1" s="1"/>
  <c r="LR7" i="1"/>
  <c r="LS7" i="1" s="1"/>
  <c r="LR6" i="1"/>
  <c r="LS6" i="1" s="1"/>
  <c r="LR5" i="1"/>
  <c r="LS5" i="1" s="1"/>
  <c r="O37" i="23"/>
  <c r="P37" i="23" s="1"/>
  <c r="FC236" i="1"/>
  <c r="FB236" i="1"/>
  <c r="EZ236" i="1"/>
  <c r="EY236" i="1"/>
  <c r="EX236" i="1"/>
  <c r="EW236" i="1"/>
  <c r="EV236" i="1"/>
  <c r="EU236" i="1"/>
  <c r="ET236" i="1"/>
  <c r="ES236" i="1"/>
  <c r="ER236" i="1"/>
  <c r="FD65" i="1"/>
  <c r="AL63" i="22" s="1"/>
  <c r="AM63" i="22" s="1"/>
  <c r="AN63" i="22" s="1"/>
  <c r="FD64" i="1"/>
  <c r="AL62" i="22" s="1"/>
  <c r="AM62" i="22" s="1"/>
  <c r="AN62" i="22" s="1"/>
  <c r="FD63" i="1"/>
  <c r="AL61" i="22" s="1"/>
  <c r="AM61" i="22" s="1"/>
  <c r="AN61" i="22" s="1"/>
  <c r="FD62" i="1"/>
  <c r="AL60" i="22" s="1"/>
  <c r="AM60" i="22" s="1"/>
  <c r="AN60" i="22" s="1"/>
  <c r="FD61" i="1"/>
  <c r="AL59" i="22" s="1"/>
  <c r="AM59" i="22" s="1"/>
  <c r="AN59" i="22" s="1"/>
  <c r="FD60" i="1"/>
  <c r="AL58" i="22" s="1"/>
  <c r="AM58" i="22" s="1"/>
  <c r="AN58" i="22" s="1"/>
  <c r="FD59" i="1"/>
  <c r="AL57" i="22" s="1"/>
  <c r="AM57" i="22" s="1"/>
  <c r="AN57" i="22" s="1"/>
  <c r="FD58" i="1"/>
  <c r="AL56" i="22" s="1"/>
  <c r="AM56" i="22" s="1"/>
  <c r="AN56" i="22" s="1"/>
  <c r="FD57" i="1"/>
  <c r="AL55" i="22" s="1"/>
  <c r="AM55" i="22" s="1"/>
  <c r="AN55" i="22" s="1"/>
  <c r="FD56" i="1"/>
  <c r="AL54" i="22" s="1"/>
  <c r="AM54" i="22" s="1"/>
  <c r="FD55" i="1"/>
  <c r="AL53" i="22" s="1"/>
  <c r="AM53" i="22" s="1"/>
  <c r="AN53" i="22" s="1"/>
  <c r="FD54" i="1"/>
  <c r="AL52" i="22" s="1"/>
  <c r="AM52" i="22" s="1"/>
  <c r="FD53" i="1"/>
  <c r="AL51" i="22" s="1"/>
  <c r="AM51" i="22" s="1"/>
  <c r="AN51" i="22" s="1"/>
  <c r="FD48" i="1"/>
  <c r="AL46" i="22" s="1"/>
  <c r="FA236" i="1"/>
  <c r="FD45" i="1"/>
  <c r="AL43" i="22" s="1"/>
  <c r="FD28" i="1"/>
  <c r="AL27" i="22" s="1"/>
  <c r="AM27" i="22" s="1"/>
  <c r="AN27" i="22" s="1"/>
  <c r="FD27" i="1"/>
  <c r="AL26" i="22" s="1"/>
  <c r="AM26" i="22" s="1"/>
  <c r="AN26" i="22" s="1"/>
  <c r="FD26" i="1"/>
  <c r="AL25" i="22" s="1"/>
  <c r="AM25" i="22" s="1"/>
  <c r="AN25" i="22" s="1"/>
  <c r="FD25" i="1"/>
  <c r="AL24" i="22" s="1"/>
  <c r="AM24" i="22" s="1"/>
  <c r="AN24" i="22" s="1"/>
  <c r="FD24" i="1"/>
  <c r="AL23" i="22" s="1"/>
  <c r="AM23" i="22" s="1"/>
  <c r="AN23" i="22" s="1"/>
  <c r="FD23" i="1"/>
  <c r="AL22" i="22" s="1"/>
  <c r="AM22" i="22" s="1"/>
  <c r="AN22" i="22" s="1"/>
  <c r="FD13" i="1"/>
  <c r="AL12" i="22" s="1"/>
  <c r="AM12" i="22" s="1"/>
  <c r="AN12" i="22" s="1"/>
  <c r="FB4" i="1"/>
  <c r="FD7" i="1"/>
  <c r="AL6" i="22" s="1"/>
  <c r="FD6" i="1"/>
  <c r="AL5" i="22" s="1"/>
  <c r="FC4" i="1"/>
  <c r="ER4" i="1"/>
  <c r="EN19" i="1"/>
  <c r="EN52" i="1"/>
  <c r="EN50" i="1"/>
  <c r="EN39" i="1"/>
  <c r="EN34" i="1"/>
  <c r="EN22" i="1"/>
  <c r="EN18" i="1"/>
  <c r="AL17" i="22" l="1"/>
  <c r="FD236" i="1"/>
  <c r="P38" i="23"/>
  <c r="EV4" i="1"/>
  <c r="EU4" i="1"/>
  <c r="ET4" i="1"/>
  <c r="FD5" i="1"/>
  <c r="EZ4" i="1"/>
  <c r="EW4" i="1"/>
  <c r="EY4" i="1"/>
  <c r="FD37" i="1"/>
  <c r="AL35" i="22" s="1"/>
  <c r="AM35" i="22" s="1"/>
  <c r="AN35" i="22" s="1"/>
  <c r="FD52" i="1"/>
  <c r="AL50" i="22" s="1"/>
  <c r="AM50" i="22" s="1"/>
  <c r="AN50" i="22" s="1"/>
  <c r="FD22" i="1"/>
  <c r="AL21" i="22" s="1"/>
  <c r="AM21" i="22" s="1"/>
  <c r="AN21" i="22" s="1"/>
  <c r="FD38" i="1"/>
  <c r="AL36" i="22" s="1"/>
  <c r="AM36" i="22" s="1"/>
  <c r="AN36" i="22" s="1"/>
  <c r="ES4" i="1"/>
  <c r="FD50" i="1"/>
  <c r="AL48" i="22" s="1"/>
  <c r="FA4" i="1"/>
  <c r="EN46" i="1"/>
  <c r="EN40" i="1"/>
  <c r="EN49" i="1"/>
  <c r="RE39" i="1" l="1"/>
  <c r="MB39" i="1"/>
  <c r="MC39" i="1" s="1"/>
  <c r="LZ39" i="1"/>
  <c r="MA39" i="1" s="1"/>
  <c r="FD39" i="1"/>
  <c r="AL37" i="22" s="1"/>
  <c r="AM37" i="22" s="1"/>
  <c r="AN37" i="22" s="1"/>
  <c r="AL4" i="22"/>
  <c r="O3" i="23"/>
  <c r="FD49" i="1"/>
  <c r="AL47" i="22" s="1"/>
  <c r="EX4" i="1"/>
  <c r="FD4" i="1" s="1"/>
  <c r="FD11" i="1"/>
  <c r="AL10" i="22" s="1"/>
  <c r="AM10" i="22" s="1"/>
  <c r="AN10" i="22" s="1"/>
  <c r="EM48" i="1"/>
  <c r="EM37" i="1"/>
  <c r="EM38" i="1"/>
  <c r="EM5" i="1"/>
  <c r="FD40" i="1" l="1"/>
  <c r="AL38" i="22" s="1"/>
  <c r="FD46" i="1"/>
  <c r="AL44" i="22" s="1"/>
  <c r="FE63" i="1"/>
  <c r="FE71" i="1"/>
  <c r="FE62" i="1"/>
  <c r="FE54" i="1"/>
  <c r="FE42" i="1"/>
  <c r="FE32" i="1"/>
  <c r="FE23" i="1"/>
  <c r="FE67" i="1"/>
  <c r="FE27" i="1"/>
  <c r="FE6" i="1"/>
  <c r="FE15" i="1"/>
  <c r="FE70" i="1"/>
  <c r="FE61" i="1"/>
  <c r="FE53" i="1"/>
  <c r="FE40" i="1"/>
  <c r="FE30" i="1"/>
  <c r="FE22" i="1"/>
  <c r="FE13" i="1"/>
  <c r="FE58" i="1"/>
  <c r="FE18" i="1"/>
  <c r="FE43" i="1"/>
  <c r="FE69" i="1"/>
  <c r="FE60" i="1"/>
  <c r="FE52" i="1"/>
  <c r="FE39" i="1"/>
  <c r="FE29" i="1"/>
  <c r="FE20" i="1"/>
  <c r="FE11" i="1"/>
  <c r="FE37" i="1"/>
  <c r="FE24" i="1"/>
  <c r="FE68" i="1"/>
  <c r="FE59" i="1"/>
  <c r="FE50" i="1"/>
  <c r="FE38" i="1"/>
  <c r="FE28" i="1"/>
  <c r="FE19" i="1"/>
  <c r="FE7" i="1"/>
  <c r="FE48" i="1"/>
  <c r="FE55" i="1"/>
  <c r="FE65" i="1"/>
  <c r="FE57" i="1"/>
  <c r="FE35" i="1"/>
  <c r="FE26" i="1"/>
  <c r="FE17" i="1"/>
  <c r="FE5" i="1"/>
  <c r="FE64" i="1"/>
  <c r="FE56" i="1"/>
  <c r="FE45" i="1"/>
  <c r="FE34" i="1"/>
  <c r="FE25" i="1"/>
  <c r="FE16" i="1"/>
  <c r="FE33" i="1"/>
  <c r="QX56" i="1"/>
  <c r="EM52" i="1" l="1"/>
  <c r="EM50" i="1"/>
  <c r="EM39" i="1"/>
  <c r="EM46" i="1" s="1"/>
  <c r="EM22" i="1"/>
  <c r="EM49" i="1" s="1"/>
  <c r="EM18" i="1"/>
  <c r="EM19" i="1" l="1"/>
  <c r="EM34" i="1"/>
  <c r="EM40" i="1"/>
  <c r="EL37" i="1"/>
  <c r="EL38" i="1"/>
  <c r="EL5" i="1"/>
  <c r="EL39" i="1" l="1"/>
  <c r="QW56" i="1"/>
  <c r="EL34" i="1" l="1"/>
  <c r="EL52" i="1"/>
  <c r="EL50" i="1"/>
  <c r="EL22" i="1"/>
  <c r="EL49" i="1" s="1"/>
  <c r="EL18" i="1"/>
  <c r="EL19" i="1" l="1"/>
  <c r="EL46" i="1"/>
  <c r="EL40" i="1"/>
  <c r="EK5" i="1"/>
  <c r="EK38" i="1"/>
  <c r="EK37" i="1"/>
  <c r="QV57" i="1" l="1"/>
  <c r="QV56" i="1"/>
  <c r="EK52" i="1" l="1"/>
  <c r="EK50" i="1"/>
  <c r="EK39" i="1"/>
  <c r="EK46" i="1" s="1"/>
  <c r="EK34" i="1"/>
  <c r="EK22" i="1"/>
  <c r="EK49" i="1" s="1"/>
  <c r="EK19" i="1"/>
  <c r="EK18" i="1"/>
  <c r="EK40" i="1" l="1"/>
  <c r="EJ5" i="1"/>
  <c r="EJ38" i="1"/>
  <c r="EJ37" i="1"/>
  <c r="QU57" i="1" l="1"/>
  <c r="QU56" i="1"/>
  <c r="EJ34" i="1" l="1"/>
  <c r="EJ52" i="1"/>
  <c r="EJ50" i="1"/>
  <c r="EJ39" i="1"/>
  <c r="EJ22" i="1"/>
  <c r="EJ49" i="1" s="1"/>
  <c r="EJ18" i="1"/>
  <c r="MP18" i="1" s="1"/>
  <c r="EJ19" i="1" l="1"/>
  <c r="MP19" i="1" s="1"/>
  <c r="EJ46" i="1"/>
  <c r="EJ40" i="1"/>
  <c r="MP40" i="1" s="1"/>
  <c r="QT57" i="1" l="1"/>
  <c r="QT56" i="1"/>
  <c r="EI5" i="1" l="1"/>
  <c r="EH37" i="1" l="1"/>
  <c r="EG37" i="1" l="1"/>
  <c r="DY37" i="1"/>
  <c r="DW37" i="1"/>
  <c r="EI22" i="1" l="1"/>
  <c r="EI19" i="1"/>
  <c r="EI18" i="1"/>
  <c r="EI34" i="1"/>
  <c r="EI52" i="1"/>
  <c r="EI50" i="1"/>
  <c r="EI49" i="1" l="1"/>
  <c r="EI38" i="1"/>
  <c r="EI37" i="1"/>
  <c r="EI39" i="1" s="1"/>
  <c r="EI40" i="1" l="1"/>
  <c r="EI46" i="1"/>
  <c r="EH38" i="1"/>
  <c r="EH52" i="1" l="1"/>
  <c r="QS57" i="1" l="1"/>
  <c r="QS56" i="1"/>
  <c r="EH50" i="1" l="1"/>
  <c r="EH39" i="1"/>
  <c r="EH22" i="1"/>
  <c r="EH18" i="1"/>
  <c r="EH40" i="1" l="1"/>
  <c r="EH49" i="1"/>
  <c r="EH19" i="1"/>
  <c r="EH34" i="1"/>
  <c r="EH46" i="1"/>
  <c r="EG38" i="1"/>
  <c r="EG5" i="1"/>
  <c r="QR57" i="1" l="1"/>
  <c r="QR56" i="1"/>
  <c r="EG52" i="1" l="1"/>
  <c r="EG50" i="1"/>
  <c r="EG39" i="1"/>
  <c r="EG34" i="1"/>
  <c r="EG22" i="1"/>
  <c r="EG49" i="1" s="1"/>
  <c r="EG19" i="1"/>
  <c r="EG18" i="1"/>
  <c r="EG46" i="1" l="1"/>
  <c r="EG40" i="1"/>
  <c r="EF45" i="1"/>
  <c r="EF38" i="1"/>
  <c r="EF37" i="1"/>
  <c r="EF5" i="1"/>
  <c r="EF50" i="1" l="1"/>
  <c r="EF52" i="1"/>
  <c r="QQ57" i="1" l="1"/>
  <c r="QQ56" i="1"/>
  <c r="EF39" i="1" l="1"/>
  <c r="EF34" i="1"/>
  <c r="EF22" i="1"/>
  <c r="EF49" i="1" s="1"/>
  <c r="EF19" i="1"/>
  <c r="EF18" i="1"/>
  <c r="EF40" i="1" l="1"/>
  <c r="EF46" i="1"/>
  <c r="EE5" i="1"/>
  <c r="EE38" i="1"/>
  <c r="EE37" i="1"/>
  <c r="QP57" i="1" l="1"/>
  <c r="QP56" i="1"/>
  <c r="EE52" i="1" l="1"/>
  <c r="EE50" i="1"/>
  <c r="EE39" i="1"/>
  <c r="EE34" i="1"/>
  <c r="EE22" i="1"/>
  <c r="EE19" i="1"/>
  <c r="EE18" i="1"/>
  <c r="EE49" i="1" l="1"/>
  <c r="EE46" i="1"/>
  <c r="EE40" i="1"/>
  <c r="ED5" i="1"/>
  <c r="ED38" i="1"/>
  <c r="ED37" i="1"/>
  <c r="ED11" i="1" l="1"/>
  <c r="QO57" i="1" l="1"/>
  <c r="QO56" i="1"/>
  <c r="D8" i="23" l="1"/>
  <c r="E8" i="23"/>
  <c r="F8" i="23"/>
  <c r="G8" i="23"/>
  <c r="H8" i="23"/>
  <c r="I8" i="23"/>
  <c r="J8" i="23"/>
  <c r="K8" i="23"/>
  <c r="L8" i="23"/>
  <c r="M8" i="23"/>
  <c r="N8" i="23"/>
  <c r="C8" i="23"/>
  <c r="C7" i="23"/>
  <c r="P8" i="23" l="1"/>
  <c r="C9" i="23"/>
  <c r="ED52" i="1"/>
  <c r="ED50" i="1"/>
  <c r="ED34" i="1"/>
  <c r="ED22" i="1"/>
  <c r="ED49" i="1" s="1"/>
  <c r="ED19" i="1"/>
  <c r="ED18" i="1"/>
  <c r="C10" i="23" l="1"/>
  <c r="ED39" i="1"/>
  <c r="ED46" i="1" l="1"/>
  <c r="ED40" i="1"/>
  <c r="QN57" i="1" l="1"/>
  <c r="QN56" i="1"/>
  <c r="EA5" i="1" l="1"/>
  <c r="EA37" i="1"/>
  <c r="EA38" i="1"/>
  <c r="EA11" i="1" s="1"/>
  <c r="EA52" i="1" l="1"/>
  <c r="EA50" i="1"/>
  <c r="EA39" i="1"/>
  <c r="EA34" i="1"/>
  <c r="EA22" i="1"/>
  <c r="EA19" i="1"/>
  <c r="EA18" i="1"/>
  <c r="EA49" i="1" l="1"/>
  <c r="EA46" i="1"/>
  <c r="EA40" i="1"/>
  <c r="EA35" i="1"/>
  <c r="EA20" i="1"/>
  <c r="EA43" i="1"/>
  <c r="DZ38" i="1"/>
  <c r="DZ5" i="1"/>
  <c r="DZ37" i="1" l="1"/>
  <c r="DZ11" i="1" l="1"/>
  <c r="QM57" i="1"/>
  <c r="QM56" i="1"/>
  <c r="EN11" i="1" l="1"/>
  <c r="EM11" i="1"/>
  <c r="EO35" i="1" l="1"/>
  <c r="EO43" i="1"/>
  <c r="N7" i="23"/>
  <c r="N9" i="23" s="1"/>
  <c r="N10" i="23" s="1"/>
  <c r="LR11" i="1"/>
  <c r="LS11" i="1" s="1"/>
  <c r="M7" i="23"/>
  <c r="M9" i="23" s="1"/>
  <c r="M10" i="23" s="1"/>
  <c r="EN43" i="1"/>
  <c r="EN20" i="1"/>
  <c r="EN35" i="1"/>
  <c r="L7" i="23"/>
  <c r="L9" i="23" s="1"/>
  <c r="L10" i="23" s="1"/>
  <c r="EM35" i="1"/>
  <c r="EM20" i="1"/>
  <c r="EM43" i="1"/>
  <c r="DZ52" i="1"/>
  <c r="DZ50" i="1"/>
  <c r="MR50" i="1" s="1"/>
  <c r="DZ43" i="1"/>
  <c r="DZ35" i="1"/>
  <c r="DZ34" i="1"/>
  <c r="DZ22" i="1"/>
  <c r="DZ20" i="1"/>
  <c r="DZ19" i="1"/>
  <c r="DZ18" i="1"/>
  <c r="LR35" i="1" l="1"/>
  <c r="LS35" i="1" s="1"/>
  <c r="LR20" i="1"/>
  <c r="LS20" i="1" s="1"/>
  <c r="LR43" i="1"/>
  <c r="LS43" i="1" s="1"/>
  <c r="DZ49" i="1"/>
  <c r="DZ39" i="1"/>
  <c r="DY38" i="1"/>
  <c r="DY39" i="1" s="1"/>
  <c r="DY5" i="1"/>
  <c r="DZ40" i="1" l="1"/>
  <c r="DZ46" i="1"/>
  <c r="AH69" i="22"/>
  <c r="AH68" i="22"/>
  <c r="AH67" i="22"/>
  <c r="AH66" i="22"/>
  <c r="AH65" i="22"/>
  <c r="AH64" i="22"/>
  <c r="AH49" i="22"/>
  <c r="AH42" i="22"/>
  <c r="AH41" i="22"/>
  <c r="AH40" i="22"/>
  <c r="AH39" i="22"/>
  <c r="AH20" i="22"/>
  <c r="AH19" i="22"/>
  <c r="AH18" i="22"/>
  <c r="AH16" i="22"/>
  <c r="AH15" i="22"/>
  <c r="AH14" i="22"/>
  <c r="AH13" i="22"/>
  <c r="AH11" i="22"/>
  <c r="AH9" i="22"/>
  <c r="AH8" i="22"/>
  <c r="QL57" i="1" l="1"/>
  <c r="QL56" i="1"/>
  <c r="DY18" i="1" l="1"/>
  <c r="DY52" i="1"/>
  <c r="DY50" i="1"/>
  <c r="DY34" i="1"/>
  <c r="DY22" i="1"/>
  <c r="DY49" i="1" s="1"/>
  <c r="DY19" i="1"/>
  <c r="DY11" i="1"/>
  <c r="DY35" i="1" s="1"/>
  <c r="DY46" i="1" l="1"/>
  <c r="DY40" i="1"/>
  <c r="DY20" i="1"/>
  <c r="DY43" i="1"/>
  <c r="DX37" i="1"/>
  <c r="DX38" i="1"/>
  <c r="DX5" i="1"/>
  <c r="QK57" i="1" l="1"/>
  <c r="QK56" i="1"/>
  <c r="QP10" i="1" l="1"/>
  <c r="QQ10" i="1"/>
  <c r="QR10" i="1"/>
  <c r="QS10" i="1"/>
  <c r="QT10" i="1"/>
  <c r="QU10" i="1"/>
  <c r="QV10" i="1"/>
  <c r="QW10" i="1"/>
  <c r="QX10" i="1"/>
  <c r="QY10" i="1"/>
  <c r="QZ10" i="1"/>
  <c r="QX11" i="1"/>
  <c r="QY11" i="1"/>
  <c r="QZ11" i="1"/>
  <c r="QP13" i="1"/>
  <c r="QQ13" i="1"/>
  <c r="QR13" i="1"/>
  <c r="QS13" i="1"/>
  <c r="QT13" i="1"/>
  <c r="QU13" i="1"/>
  <c r="QV13" i="1"/>
  <c r="QW13" i="1"/>
  <c r="QX13" i="1"/>
  <c r="QY13" i="1"/>
  <c r="QZ13" i="1"/>
  <c r="QP15" i="1"/>
  <c r="QQ15" i="1"/>
  <c r="QR15" i="1"/>
  <c r="QS15" i="1"/>
  <c r="QT15" i="1"/>
  <c r="QU15" i="1"/>
  <c r="QV15" i="1"/>
  <c r="QW15" i="1"/>
  <c r="QX15" i="1"/>
  <c r="QY15" i="1"/>
  <c r="QZ15" i="1"/>
  <c r="QP16" i="1"/>
  <c r="QQ16" i="1"/>
  <c r="QR16" i="1"/>
  <c r="QS16" i="1"/>
  <c r="QT16" i="1"/>
  <c r="QU16" i="1"/>
  <c r="QV16" i="1"/>
  <c r="QW16" i="1"/>
  <c r="QX16" i="1"/>
  <c r="QY16" i="1"/>
  <c r="QZ16" i="1"/>
  <c r="QP17" i="1"/>
  <c r="QQ17" i="1"/>
  <c r="QR17" i="1"/>
  <c r="QS17" i="1"/>
  <c r="QT17" i="1"/>
  <c r="QU17" i="1"/>
  <c r="QV17" i="1"/>
  <c r="QW17" i="1"/>
  <c r="QX17" i="1"/>
  <c r="QY17" i="1"/>
  <c r="QZ17" i="1"/>
  <c r="QX18" i="1"/>
  <c r="QY18" i="1"/>
  <c r="QZ18" i="1"/>
  <c r="QX19" i="1"/>
  <c r="QY19" i="1"/>
  <c r="QZ19" i="1"/>
  <c r="QX20" i="1"/>
  <c r="QY20" i="1"/>
  <c r="QZ20" i="1"/>
  <c r="QQ22" i="1"/>
  <c r="QW22" i="1"/>
  <c r="QX22" i="1"/>
  <c r="QY22" i="1"/>
  <c r="QZ22" i="1"/>
  <c r="QP23" i="1"/>
  <c r="QQ23" i="1"/>
  <c r="QR23" i="1"/>
  <c r="QS23" i="1"/>
  <c r="QT23" i="1"/>
  <c r="QU23" i="1"/>
  <c r="QV23" i="1"/>
  <c r="QW23" i="1"/>
  <c r="QX23" i="1"/>
  <c r="QY23" i="1"/>
  <c r="QZ23" i="1"/>
  <c r="QP24" i="1"/>
  <c r="QQ24" i="1"/>
  <c r="QR24" i="1"/>
  <c r="QS24" i="1"/>
  <c r="QT24" i="1"/>
  <c r="QU24" i="1"/>
  <c r="QV24" i="1"/>
  <c r="QW24" i="1"/>
  <c r="QX24" i="1"/>
  <c r="QY24" i="1"/>
  <c r="QZ24" i="1"/>
  <c r="QP25" i="1"/>
  <c r="QQ25" i="1"/>
  <c r="QR25" i="1"/>
  <c r="QS25" i="1"/>
  <c r="QT25" i="1"/>
  <c r="QU25" i="1"/>
  <c r="QV25" i="1"/>
  <c r="QW25" i="1"/>
  <c r="QX25" i="1"/>
  <c r="QY25" i="1"/>
  <c r="QZ25" i="1"/>
  <c r="QP26" i="1"/>
  <c r="QQ26" i="1"/>
  <c r="QR26" i="1"/>
  <c r="QS26" i="1"/>
  <c r="QT26" i="1"/>
  <c r="QU26" i="1"/>
  <c r="QV26" i="1"/>
  <c r="QW26" i="1"/>
  <c r="QX26" i="1"/>
  <c r="QY26" i="1"/>
  <c r="QZ26" i="1"/>
  <c r="QP27" i="1"/>
  <c r="QQ27" i="1"/>
  <c r="QR27" i="1"/>
  <c r="QS27" i="1"/>
  <c r="QT27" i="1"/>
  <c r="QU27" i="1"/>
  <c r="QV27" i="1"/>
  <c r="QW27" i="1"/>
  <c r="QX27" i="1"/>
  <c r="QY27" i="1"/>
  <c r="QZ27" i="1"/>
  <c r="QP28" i="1"/>
  <c r="QQ28" i="1"/>
  <c r="QR28" i="1"/>
  <c r="QS28" i="1"/>
  <c r="QT28" i="1"/>
  <c r="QU28" i="1"/>
  <c r="QV28" i="1"/>
  <c r="QW28" i="1"/>
  <c r="QX28" i="1"/>
  <c r="QY28" i="1"/>
  <c r="QZ28" i="1"/>
  <c r="QP29" i="1"/>
  <c r="QQ29" i="1"/>
  <c r="QR29" i="1"/>
  <c r="QS29" i="1"/>
  <c r="QT29" i="1"/>
  <c r="QU29" i="1"/>
  <c r="QV29" i="1"/>
  <c r="QW29" i="1"/>
  <c r="QX29" i="1"/>
  <c r="QY29" i="1"/>
  <c r="QZ29" i="1"/>
  <c r="QP30" i="1"/>
  <c r="QQ30" i="1"/>
  <c r="QR30" i="1"/>
  <c r="QS30" i="1"/>
  <c r="QT30" i="1"/>
  <c r="QU30" i="1"/>
  <c r="QV30" i="1"/>
  <c r="QW30" i="1"/>
  <c r="QX30" i="1"/>
  <c r="QY30" i="1"/>
  <c r="QZ30" i="1"/>
  <c r="QP32" i="1"/>
  <c r="QQ32" i="1"/>
  <c r="QR32" i="1"/>
  <c r="QS32" i="1"/>
  <c r="QT32" i="1"/>
  <c r="QU32" i="1"/>
  <c r="QV32" i="1"/>
  <c r="QW32" i="1"/>
  <c r="QX32" i="1"/>
  <c r="QY32" i="1"/>
  <c r="QZ32" i="1"/>
  <c r="QP33" i="1"/>
  <c r="QQ33" i="1"/>
  <c r="QR33" i="1"/>
  <c r="QS33" i="1"/>
  <c r="QT33" i="1"/>
  <c r="QU33" i="1"/>
  <c r="QV33" i="1"/>
  <c r="QW33" i="1"/>
  <c r="QX33" i="1"/>
  <c r="QY33" i="1"/>
  <c r="QZ33" i="1"/>
  <c r="QX34" i="1"/>
  <c r="QY34" i="1"/>
  <c r="QZ34" i="1"/>
  <c r="QX35" i="1"/>
  <c r="QY35" i="1"/>
  <c r="QZ35" i="1"/>
  <c r="QP37" i="1"/>
  <c r="QR37" i="1"/>
  <c r="QW37" i="1"/>
  <c r="QX37" i="1"/>
  <c r="QY37" i="1"/>
  <c r="QZ37" i="1"/>
  <c r="QW38" i="1"/>
  <c r="QX38" i="1"/>
  <c r="QY38" i="1"/>
  <c r="QZ38" i="1"/>
  <c r="QR39" i="1"/>
  <c r="QT39" i="1"/>
  <c r="QX39" i="1"/>
  <c r="QY39" i="1"/>
  <c r="QZ39" i="1"/>
  <c r="QX40" i="1"/>
  <c r="QY40" i="1"/>
  <c r="QZ40" i="1"/>
  <c r="QP42" i="1"/>
  <c r="QQ42" i="1"/>
  <c r="QR42" i="1"/>
  <c r="QS42" i="1"/>
  <c r="QT42" i="1"/>
  <c r="QU42" i="1"/>
  <c r="QV42" i="1"/>
  <c r="QW42" i="1"/>
  <c r="QX42" i="1"/>
  <c r="QY42" i="1"/>
  <c r="QZ42" i="1"/>
  <c r="QX43" i="1"/>
  <c r="QY43" i="1"/>
  <c r="QZ43" i="1"/>
  <c r="QP45" i="1"/>
  <c r="QQ45" i="1"/>
  <c r="QR45" i="1"/>
  <c r="QS45" i="1"/>
  <c r="QT45" i="1"/>
  <c r="QU45" i="1"/>
  <c r="QV45" i="1"/>
  <c r="QW45" i="1"/>
  <c r="QX45" i="1"/>
  <c r="QY45" i="1"/>
  <c r="QZ45" i="1"/>
  <c r="QX46" i="1"/>
  <c r="QY46" i="1"/>
  <c r="QZ46" i="1"/>
  <c r="QZ47" i="1"/>
  <c r="QP48" i="1"/>
  <c r="QQ48" i="1"/>
  <c r="QR48" i="1"/>
  <c r="QS48" i="1"/>
  <c r="QT48" i="1"/>
  <c r="QU48" i="1"/>
  <c r="QV48" i="1"/>
  <c r="QW48" i="1"/>
  <c r="QX48" i="1"/>
  <c r="QY48" i="1"/>
  <c r="QZ48" i="1"/>
  <c r="QR49" i="1"/>
  <c r="QT49" i="1"/>
  <c r="QX49" i="1"/>
  <c r="QY49" i="1"/>
  <c r="QZ49" i="1"/>
  <c r="QQ50" i="1"/>
  <c r="QW50" i="1"/>
  <c r="QX50" i="1"/>
  <c r="QY50" i="1"/>
  <c r="QZ50" i="1"/>
  <c r="QT52" i="1"/>
  <c r="QV52" i="1"/>
  <c r="QX52" i="1"/>
  <c r="QY52" i="1"/>
  <c r="QZ52" i="1"/>
  <c r="QP53" i="1"/>
  <c r="QQ53" i="1"/>
  <c r="QR53" i="1"/>
  <c r="QS53" i="1"/>
  <c r="QT53" i="1"/>
  <c r="QU53" i="1"/>
  <c r="QV53" i="1"/>
  <c r="QW53" i="1"/>
  <c r="QX53" i="1"/>
  <c r="QY53" i="1"/>
  <c r="QZ53" i="1"/>
  <c r="QP54" i="1"/>
  <c r="QQ54" i="1"/>
  <c r="QR54" i="1"/>
  <c r="QS54" i="1"/>
  <c r="QT54" i="1"/>
  <c r="QU54" i="1"/>
  <c r="QV54" i="1"/>
  <c r="QW54" i="1"/>
  <c r="QX54" i="1"/>
  <c r="QY54" i="1"/>
  <c r="QZ54" i="1"/>
  <c r="QP55" i="1"/>
  <c r="QQ55" i="1"/>
  <c r="QR55" i="1"/>
  <c r="QS55" i="1"/>
  <c r="QT55" i="1"/>
  <c r="QU55" i="1"/>
  <c r="QV55" i="1"/>
  <c r="QW55" i="1"/>
  <c r="QX55" i="1"/>
  <c r="QY55" i="1"/>
  <c r="QZ55" i="1"/>
  <c r="QP58" i="1"/>
  <c r="QQ58" i="1"/>
  <c r="QR58" i="1"/>
  <c r="QS58" i="1"/>
  <c r="QT58" i="1"/>
  <c r="QU58" i="1"/>
  <c r="QV58" i="1"/>
  <c r="QW58" i="1"/>
  <c r="QX58" i="1"/>
  <c r="QY58" i="1"/>
  <c r="QZ58" i="1"/>
  <c r="QP59" i="1"/>
  <c r="QQ59" i="1"/>
  <c r="QR59" i="1"/>
  <c r="QS59" i="1"/>
  <c r="QT59" i="1"/>
  <c r="QU59" i="1"/>
  <c r="QV59" i="1"/>
  <c r="QW59" i="1"/>
  <c r="QX59" i="1"/>
  <c r="QY59" i="1"/>
  <c r="QZ59" i="1"/>
  <c r="QP60" i="1"/>
  <c r="QQ60" i="1"/>
  <c r="QR60" i="1"/>
  <c r="QS60" i="1"/>
  <c r="QT60" i="1"/>
  <c r="QU60" i="1"/>
  <c r="QV60" i="1"/>
  <c r="QW60" i="1"/>
  <c r="QX60" i="1"/>
  <c r="QY60" i="1"/>
  <c r="QZ60" i="1"/>
  <c r="QP61" i="1"/>
  <c r="QQ61" i="1"/>
  <c r="QR61" i="1"/>
  <c r="QS61" i="1"/>
  <c r="QT61" i="1"/>
  <c r="QU61" i="1"/>
  <c r="QV61" i="1"/>
  <c r="QW61" i="1"/>
  <c r="QX61" i="1"/>
  <c r="QY61" i="1"/>
  <c r="QZ61" i="1"/>
  <c r="QP62" i="1"/>
  <c r="QQ62" i="1"/>
  <c r="QR62" i="1"/>
  <c r="QS62" i="1"/>
  <c r="QT62" i="1"/>
  <c r="QU62" i="1"/>
  <c r="QV62" i="1"/>
  <c r="QW62" i="1"/>
  <c r="QX62" i="1"/>
  <c r="QY62" i="1"/>
  <c r="QZ62" i="1"/>
  <c r="QP63" i="1"/>
  <c r="QQ63" i="1"/>
  <c r="QR63" i="1"/>
  <c r="QS63" i="1"/>
  <c r="QT63" i="1"/>
  <c r="QU63" i="1"/>
  <c r="QV63" i="1"/>
  <c r="QW63" i="1"/>
  <c r="QX63" i="1"/>
  <c r="QY63" i="1"/>
  <c r="QZ63" i="1"/>
  <c r="QP64" i="1"/>
  <c r="QQ64" i="1"/>
  <c r="QR64" i="1"/>
  <c r="QS64" i="1"/>
  <c r="QT64" i="1"/>
  <c r="QU64" i="1"/>
  <c r="QV64" i="1"/>
  <c r="QW64" i="1"/>
  <c r="QX64" i="1"/>
  <c r="QY64" i="1"/>
  <c r="QZ64" i="1"/>
  <c r="QP65" i="1"/>
  <c r="QQ65" i="1"/>
  <c r="QR65" i="1"/>
  <c r="QS65" i="1"/>
  <c r="QT65" i="1"/>
  <c r="QU65" i="1"/>
  <c r="QV65" i="1"/>
  <c r="QW65" i="1"/>
  <c r="QX65" i="1"/>
  <c r="QY65" i="1"/>
  <c r="QZ65" i="1"/>
  <c r="QP67" i="1"/>
  <c r="QQ67" i="1"/>
  <c r="QR67" i="1"/>
  <c r="QS67" i="1"/>
  <c r="QT67" i="1"/>
  <c r="QU67" i="1"/>
  <c r="QV67" i="1"/>
  <c r="QW67" i="1"/>
  <c r="QX67" i="1"/>
  <c r="QY67" i="1"/>
  <c r="QZ67" i="1"/>
  <c r="QP68" i="1"/>
  <c r="QQ68" i="1"/>
  <c r="QR68" i="1"/>
  <c r="QS68" i="1"/>
  <c r="QT68" i="1"/>
  <c r="QU68" i="1"/>
  <c r="QV68" i="1"/>
  <c r="QW68" i="1"/>
  <c r="QX68" i="1"/>
  <c r="QY68" i="1"/>
  <c r="QZ68" i="1"/>
  <c r="QP69" i="1"/>
  <c r="QQ69" i="1"/>
  <c r="QR69" i="1"/>
  <c r="QS69" i="1"/>
  <c r="QT69" i="1"/>
  <c r="QU69" i="1"/>
  <c r="QV69" i="1"/>
  <c r="QW69" i="1"/>
  <c r="QX69" i="1"/>
  <c r="QY69" i="1"/>
  <c r="QZ69" i="1"/>
  <c r="QP70" i="1"/>
  <c r="QQ70" i="1"/>
  <c r="QR70" i="1"/>
  <c r="QS70" i="1"/>
  <c r="QT70" i="1"/>
  <c r="QU70" i="1"/>
  <c r="QV70" i="1"/>
  <c r="QW70" i="1"/>
  <c r="QX70" i="1"/>
  <c r="QY70" i="1"/>
  <c r="QZ70" i="1"/>
  <c r="QP71" i="1"/>
  <c r="QQ71" i="1"/>
  <c r="QR71" i="1"/>
  <c r="QS71" i="1"/>
  <c r="QT71" i="1"/>
  <c r="QU71" i="1"/>
  <c r="QV71" i="1"/>
  <c r="QW71" i="1"/>
  <c r="QX71" i="1"/>
  <c r="QY71" i="1"/>
  <c r="QZ71" i="1"/>
  <c r="QO71" i="1"/>
  <c r="QO70" i="1"/>
  <c r="QO69" i="1"/>
  <c r="QO68" i="1"/>
  <c r="QO67" i="1"/>
  <c r="QO65" i="1"/>
  <c r="QO64" i="1"/>
  <c r="QO63" i="1"/>
  <c r="QO62" i="1"/>
  <c r="QO61" i="1"/>
  <c r="QO60" i="1"/>
  <c r="QO59" i="1"/>
  <c r="QO58" i="1"/>
  <c r="QO55" i="1"/>
  <c r="QO54" i="1"/>
  <c r="QO53" i="1"/>
  <c r="QO50" i="1"/>
  <c r="QO48" i="1"/>
  <c r="QO45" i="1"/>
  <c r="QO42" i="1"/>
  <c r="QO33" i="1"/>
  <c r="QO32" i="1"/>
  <c r="QO30" i="1"/>
  <c r="QO29" i="1"/>
  <c r="QO28" i="1"/>
  <c r="QO27" i="1"/>
  <c r="QO26" i="1"/>
  <c r="QO25" i="1"/>
  <c r="QO24" i="1"/>
  <c r="QO23" i="1"/>
  <c r="QO22" i="1"/>
  <c r="QO17" i="1"/>
  <c r="QO16" i="1"/>
  <c r="QO15" i="1"/>
  <c r="QO13" i="1"/>
  <c r="QO10" i="1"/>
  <c r="LP71" i="1"/>
  <c r="LQ71" i="1" s="1"/>
  <c r="LN71" i="1"/>
  <c r="LO71" i="1" s="1"/>
  <c r="LL71" i="1"/>
  <c r="LM71" i="1" s="1"/>
  <c r="LJ71" i="1"/>
  <c r="LK71" i="1" s="1"/>
  <c r="LH71" i="1"/>
  <c r="LI71" i="1" s="1"/>
  <c r="LF71" i="1"/>
  <c r="LG71" i="1" s="1"/>
  <c r="LD71" i="1"/>
  <c r="LE71" i="1" s="1"/>
  <c r="LB71" i="1"/>
  <c r="LC71" i="1" s="1"/>
  <c r="KZ71" i="1"/>
  <c r="LA71" i="1" s="1"/>
  <c r="KX71" i="1"/>
  <c r="KY71" i="1" s="1"/>
  <c r="KV71" i="1"/>
  <c r="KW71" i="1" s="1"/>
  <c r="KT71" i="1"/>
  <c r="KU71" i="1" s="1"/>
  <c r="LP70" i="1"/>
  <c r="LQ70" i="1" s="1"/>
  <c r="LN70" i="1"/>
  <c r="LO70" i="1" s="1"/>
  <c r="LL70" i="1"/>
  <c r="LM70" i="1" s="1"/>
  <c r="LJ70" i="1"/>
  <c r="LK70" i="1" s="1"/>
  <c r="LH70" i="1"/>
  <c r="LI70" i="1" s="1"/>
  <c r="LF70" i="1"/>
  <c r="LG70" i="1" s="1"/>
  <c r="LD70" i="1"/>
  <c r="LE70" i="1" s="1"/>
  <c r="LB70" i="1"/>
  <c r="LC70" i="1" s="1"/>
  <c r="KZ70" i="1"/>
  <c r="LA70" i="1" s="1"/>
  <c r="KX70" i="1"/>
  <c r="KY70" i="1" s="1"/>
  <c r="KV70" i="1"/>
  <c r="KT70" i="1"/>
  <c r="KU70" i="1" s="1"/>
  <c r="LP69" i="1"/>
  <c r="LQ69" i="1" s="1"/>
  <c r="LN69" i="1"/>
  <c r="LO69" i="1" s="1"/>
  <c r="LL69" i="1"/>
  <c r="LM69" i="1" s="1"/>
  <c r="LJ69" i="1"/>
  <c r="LK69" i="1" s="1"/>
  <c r="LH69" i="1"/>
  <c r="LI69" i="1" s="1"/>
  <c r="LF69" i="1"/>
  <c r="LG69" i="1" s="1"/>
  <c r="LD69" i="1"/>
  <c r="LE69" i="1" s="1"/>
  <c r="LB69" i="1"/>
  <c r="LC69" i="1" s="1"/>
  <c r="KZ69" i="1"/>
  <c r="LA69" i="1" s="1"/>
  <c r="KX69" i="1"/>
  <c r="KY69" i="1" s="1"/>
  <c r="KV69" i="1"/>
  <c r="KW69" i="1" s="1"/>
  <c r="KT69" i="1"/>
  <c r="KU69" i="1" s="1"/>
  <c r="LP68" i="1"/>
  <c r="LQ68" i="1" s="1"/>
  <c r="LN68" i="1"/>
  <c r="LO68" i="1" s="1"/>
  <c r="LL68" i="1"/>
  <c r="LM68" i="1" s="1"/>
  <c r="LJ68" i="1"/>
  <c r="LK68" i="1" s="1"/>
  <c r="LH68" i="1"/>
  <c r="LI68" i="1" s="1"/>
  <c r="LF68" i="1"/>
  <c r="LG68" i="1" s="1"/>
  <c r="LD68" i="1"/>
  <c r="LE68" i="1" s="1"/>
  <c r="LB68" i="1"/>
  <c r="LC68" i="1" s="1"/>
  <c r="KZ68" i="1"/>
  <c r="LA68" i="1" s="1"/>
  <c r="KX68" i="1"/>
  <c r="KY68" i="1" s="1"/>
  <c r="KV68" i="1"/>
  <c r="KT68" i="1"/>
  <c r="KU68" i="1" s="1"/>
  <c r="LP67" i="1"/>
  <c r="LQ67" i="1" s="1"/>
  <c r="LN67" i="1"/>
  <c r="LO67" i="1" s="1"/>
  <c r="LL67" i="1"/>
  <c r="LM67" i="1" s="1"/>
  <c r="LJ67" i="1"/>
  <c r="LK67" i="1" s="1"/>
  <c r="LH67" i="1"/>
  <c r="LI67" i="1" s="1"/>
  <c r="LF67" i="1"/>
  <c r="LG67" i="1" s="1"/>
  <c r="LD67" i="1"/>
  <c r="LE67" i="1" s="1"/>
  <c r="LB67" i="1"/>
  <c r="LC67" i="1" s="1"/>
  <c r="KZ67" i="1"/>
  <c r="LA67" i="1" s="1"/>
  <c r="KX67" i="1"/>
  <c r="KY67" i="1" s="1"/>
  <c r="KV67" i="1"/>
  <c r="KW67" i="1" s="1"/>
  <c r="KT67" i="1"/>
  <c r="KU67" i="1" s="1"/>
  <c r="LP65" i="1"/>
  <c r="LQ65" i="1" s="1"/>
  <c r="LN65" i="1"/>
  <c r="LO65" i="1" s="1"/>
  <c r="LL65" i="1"/>
  <c r="LM65" i="1" s="1"/>
  <c r="LJ65" i="1"/>
  <c r="LK65" i="1" s="1"/>
  <c r="LH65" i="1"/>
  <c r="LI65" i="1" s="1"/>
  <c r="LF65" i="1"/>
  <c r="LG65" i="1" s="1"/>
  <c r="LD65" i="1"/>
  <c r="LE65" i="1" s="1"/>
  <c r="LB65" i="1"/>
  <c r="LC65" i="1" s="1"/>
  <c r="KZ65" i="1"/>
  <c r="LA65" i="1" s="1"/>
  <c r="KX65" i="1"/>
  <c r="KY65" i="1" s="1"/>
  <c r="KV65" i="1"/>
  <c r="KW65" i="1" s="1"/>
  <c r="KT65" i="1"/>
  <c r="LP64" i="1"/>
  <c r="LQ64" i="1" s="1"/>
  <c r="LN64" i="1"/>
  <c r="LO64" i="1" s="1"/>
  <c r="LL64" i="1"/>
  <c r="LM64" i="1" s="1"/>
  <c r="LJ64" i="1"/>
  <c r="LK64" i="1" s="1"/>
  <c r="LH64" i="1"/>
  <c r="LI64" i="1" s="1"/>
  <c r="LF64" i="1"/>
  <c r="LG64" i="1" s="1"/>
  <c r="LD64" i="1"/>
  <c r="LE64" i="1" s="1"/>
  <c r="LB64" i="1"/>
  <c r="LC64" i="1" s="1"/>
  <c r="KZ64" i="1"/>
  <c r="LA64" i="1" s="1"/>
  <c r="KX64" i="1"/>
  <c r="KY64" i="1" s="1"/>
  <c r="KV64" i="1"/>
  <c r="KW64" i="1" s="1"/>
  <c r="KT64" i="1"/>
  <c r="KU64" i="1" s="1"/>
  <c r="LP63" i="1"/>
  <c r="LQ63" i="1" s="1"/>
  <c r="LN63" i="1"/>
  <c r="LO63" i="1" s="1"/>
  <c r="LL63" i="1"/>
  <c r="LM63" i="1" s="1"/>
  <c r="LJ63" i="1"/>
  <c r="LK63" i="1" s="1"/>
  <c r="LH63" i="1"/>
  <c r="LI63" i="1" s="1"/>
  <c r="LF63" i="1"/>
  <c r="LG63" i="1" s="1"/>
  <c r="LD63" i="1"/>
  <c r="LE63" i="1" s="1"/>
  <c r="LB63" i="1"/>
  <c r="LC63" i="1" s="1"/>
  <c r="KZ63" i="1"/>
  <c r="LA63" i="1" s="1"/>
  <c r="KX63" i="1"/>
  <c r="KY63" i="1" s="1"/>
  <c r="KV63" i="1"/>
  <c r="KT63" i="1"/>
  <c r="LP62" i="1"/>
  <c r="LQ62" i="1" s="1"/>
  <c r="LN62" i="1"/>
  <c r="LO62" i="1" s="1"/>
  <c r="LL62" i="1"/>
  <c r="LM62" i="1" s="1"/>
  <c r="LJ62" i="1"/>
  <c r="LK62" i="1" s="1"/>
  <c r="LH62" i="1"/>
  <c r="LI62" i="1" s="1"/>
  <c r="LF62" i="1"/>
  <c r="LG62" i="1" s="1"/>
  <c r="LD62" i="1"/>
  <c r="LE62" i="1" s="1"/>
  <c r="LB62" i="1"/>
  <c r="LC62" i="1" s="1"/>
  <c r="KZ62" i="1"/>
  <c r="LA62" i="1" s="1"/>
  <c r="KX62" i="1"/>
  <c r="KY62" i="1" s="1"/>
  <c r="KV62" i="1"/>
  <c r="KW62" i="1" s="1"/>
  <c r="KT62" i="1"/>
  <c r="LP61" i="1"/>
  <c r="LQ61" i="1" s="1"/>
  <c r="LN61" i="1"/>
  <c r="LO61" i="1" s="1"/>
  <c r="LL61" i="1"/>
  <c r="LM61" i="1" s="1"/>
  <c r="LJ61" i="1"/>
  <c r="LK61" i="1" s="1"/>
  <c r="LH61" i="1"/>
  <c r="LI61" i="1" s="1"/>
  <c r="LF61" i="1"/>
  <c r="LG61" i="1" s="1"/>
  <c r="LD61" i="1"/>
  <c r="LE61" i="1" s="1"/>
  <c r="LB61" i="1"/>
  <c r="LC61" i="1" s="1"/>
  <c r="KZ61" i="1"/>
  <c r="LA61" i="1" s="1"/>
  <c r="KX61" i="1"/>
  <c r="KY61" i="1" s="1"/>
  <c r="KV61" i="1"/>
  <c r="KW61" i="1" s="1"/>
  <c r="KT61" i="1"/>
  <c r="LP60" i="1"/>
  <c r="LQ60" i="1" s="1"/>
  <c r="LN60" i="1"/>
  <c r="LO60" i="1" s="1"/>
  <c r="LL60" i="1"/>
  <c r="LM60" i="1" s="1"/>
  <c r="LJ60" i="1"/>
  <c r="LK60" i="1" s="1"/>
  <c r="LH60" i="1"/>
  <c r="LI60" i="1" s="1"/>
  <c r="LF60" i="1"/>
  <c r="LG60" i="1" s="1"/>
  <c r="LD60" i="1"/>
  <c r="LE60" i="1" s="1"/>
  <c r="LB60" i="1"/>
  <c r="LC60" i="1" s="1"/>
  <c r="KZ60" i="1"/>
  <c r="LA60" i="1" s="1"/>
  <c r="KX60" i="1"/>
  <c r="KY60" i="1" s="1"/>
  <c r="KV60" i="1"/>
  <c r="KT60" i="1"/>
  <c r="LP59" i="1"/>
  <c r="LQ59" i="1" s="1"/>
  <c r="LN59" i="1"/>
  <c r="LO59" i="1" s="1"/>
  <c r="LL59" i="1"/>
  <c r="LM59" i="1" s="1"/>
  <c r="LJ59" i="1"/>
  <c r="LK59" i="1" s="1"/>
  <c r="LH59" i="1"/>
  <c r="LI59" i="1" s="1"/>
  <c r="LF59" i="1"/>
  <c r="LG59" i="1" s="1"/>
  <c r="LD59" i="1"/>
  <c r="LE59" i="1" s="1"/>
  <c r="LB59" i="1"/>
  <c r="LC59" i="1" s="1"/>
  <c r="KZ59" i="1"/>
  <c r="LA59" i="1" s="1"/>
  <c r="KX59" i="1"/>
  <c r="KY59" i="1" s="1"/>
  <c r="KV59" i="1"/>
  <c r="KW59" i="1" s="1"/>
  <c r="KT59" i="1"/>
  <c r="KU59" i="1" s="1"/>
  <c r="LP58" i="1"/>
  <c r="LQ58" i="1" s="1"/>
  <c r="LN58" i="1"/>
  <c r="LO58" i="1" s="1"/>
  <c r="LL58" i="1"/>
  <c r="LM58" i="1" s="1"/>
  <c r="LJ58" i="1"/>
  <c r="LK58" i="1" s="1"/>
  <c r="LH58" i="1"/>
  <c r="LI58" i="1" s="1"/>
  <c r="LF58" i="1"/>
  <c r="LG58" i="1" s="1"/>
  <c r="LD58" i="1"/>
  <c r="LE58" i="1" s="1"/>
  <c r="LB58" i="1"/>
  <c r="LC58" i="1" s="1"/>
  <c r="KZ58" i="1"/>
  <c r="LA58" i="1" s="1"/>
  <c r="KX58" i="1"/>
  <c r="KY58" i="1" s="1"/>
  <c r="KV58" i="1"/>
  <c r="KW58" i="1" s="1"/>
  <c r="KT58" i="1"/>
  <c r="LP57" i="1"/>
  <c r="LQ57" i="1" s="1"/>
  <c r="LN57" i="1"/>
  <c r="LO57" i="1" s="1"/>
  <c r="LL57" i="1"/>
  <c r="LM57" i="1" s="1"/>
  <c r="LJ57" i="1"/>
  <c r="LK57" i="1" s="1"/>
  <c r="LH57" i="1"/>
  <c r="LI57" i="1" s="1"/>
  <c r="LF57" i="1"/>
  <c r="LG57" i="1" s="1"/>
  <c r="LD57" i="1"/>
  <c r="LE57" i="1" s="1"/>
  <c r="LB57" i="1"/>
  <c r="LC57" i="1" s="1"/>
  <c r="KZ57" i="1"/>
  <c r="LA57" i="1" s="1"/>
  <c r="KX57" i="1"/>
  <c r="KY57" i="1" s="1"/>
  <c r="KV57" i="1"/>
  <c r="KT57" i="1"/>
  <c r="LP56" i="1"/>
  <c r="LQ56" i="1" s="1"/>
  <c r="LN56" i="1"/>
  <c r="LO56" i="1" s="1"/>
  <c r="LL56" i="1"/>
  <c r="LM56" i="1" s="1"/>
  <c r="LJ56" i="1"/>
  <c r="LK56" i="1" s="1"/>
  <c r="LH56" i="1"/>
  <c r="LI56" i="1" s="1"/>
  <c r="LF56" i="1"/>
  <c r="LG56" i="1" s="1"/>
  <c r="LD56" i="1"/>
  <c r="LE56" i="1" s="1"/>
  <c r="LB56" i="1"/>
  <c r="LC56" i="1" s="1"/>
  <c r="KZ56" i="1"/>
  <c r="LA56" i="1" s="1"/>
  <c r="KX56" i="1"/>
  <c r="KY56" i="1" s="1"/>
  <c r="KV56" i="1"/>
  <c r="KT56" i="1"/>
  <c r="LP55" i="1"/>
  <c r="LQ55" i="1" s="1"/>
  <c r="LN55" i="1"/>
  <c r="LO55" i="1" s="1"/>
  <c r="LL55" i="1"/>
  <c r="LM55" i="1" s="1"/>
  <c r="LJ55" i="1"/>
  <c r="LK55" i="1" s="1"/>
  <c r="LH55" i="1"/>
  <c r="LI55" i="1" s="1"/>
  <c r="LF55" i="1"/>
  <c r="LG55" i="1" s="1"/>
  <c r="LD55" i="1"/>
  <c r="LE55" i="1" s="1"/>
  <c r="LB55" i="1"/>
  <c r="LC55" i="1" s="1"/>
  <c r="KZ55" i="1"/>
  <c r="LA55" i="1" s="1"/>
  <c r="KX55" i="1"/>
  <c r="KY55" i="1" s="1"/>
  <c r="KV55" i="1"/>
  <c r="KW55" i="1" s="1"/>
  <c r="KT55" i="1"/>
  <c r="KU55" i="1" s="1"/>
  <c r="LP54" i="1"/>
  <c r="LQ54" i="1" s="1"/>
  <c r="LN54" i="1"/>
  <c r="LO54" i="1" s="1"/>
  <c r="LL54" i="1"/>
  <c r="LM54" i="1" s="1"/>
  <c r="LJ54" i="1"/>
  <c r="LK54" i="1" s="1"/>
  <c r="LH54" i="1"/>
  <c r="LI54" i="1" s="1"/>
  <c r="LF54" i="1"/>
  <c r="LG54" i="1" s="1"/>
  <c r="LD54" i="1"/>
  <c r="LE54" i="1" s="1"/>
  <c r="LB54" i="1"/>
  <c r="LC54" i="1" s="1"/>
  <c r="KZ54" i="1"/>
  <c r="LA54" i="1" s="1"/>
  <c r="KX54" i="1"/>
  <c r="KY54" i="1" s="1"/>
  <c r="KV54" i="1"/>
  <c r="KT54" i="1"/>
  <c r="LP53" i="1"/>
  <c r="LQ53" i="1" s="1"/>
  <c r="LN53" i="1"/>
  <c r="LO53" i="1" s="1"/>
  <c r="LL53" i="1"/>
  <c r="LM53" i="1" s="1"/>
  <c r="LJ53" i="1"/>
  <c r="LK53" i="1" s="1"/>
  <c r="LH53" i="1"/>
  <c r="LI53" i="1" s="1"/>
  <c r="LF53" i="1"/>
  <c r="LG53" i="1" s="1"/>
  <c r="LD53" i="1"/>
  <c r="LE53" i="1" s="1"/>
  <c r="LB53" i="1"/>
  <c r="LC53" i="1" s="1"/>
  <c r="KZ53" i="1"/>
  <c r="LA53" i="1" s="1"/>
  <c r="KX53" i="1"/>
  <c r="KY53" i="1" s="1"/>
  <c r="KV53" i="1"/>
  <c r="KT53" i="1"/>
  <c r="LP52" i="1"/>
  <c r="LQ52" i="1" s="1"/>
  <c r="LN52" i="1"/>
  <c r="LO52" i="1" s="1"/>
  <c r="LL52" i="1"/>
  <c r="LM52" i="1" s="1"/>
  <c r="KV52" i="1"/>
  <c r="KW52" i="1" s="1"/>
  <c r="LP50" i="1"/>
  <c r="LQ50" i="1" s="1"/>
  <c r="LN50" i="1"/>
  <c r="LO50" i="1" s="1"/>
  <c r="LH50" i="1"/>
  <c r="LI50" i="1" s="1"/>
  <c r="LD50" i="1"/>
  <c r="LE50" i="1" s="1"/>
  <c r="LP49" i="1"/>
  <c r="LQ49" i="1" s="1"/>
  <c r="LN49" i="1"/>
  <c r="LO49" i="1" s="1"/>
  <c r="LL49" i="1"/>
  <c r="LM49" i="1" s="1"/>
  <c r="LP48" i="1"/>
  <c r="LQ48" i="1" s="1"/>
  <c r="LN48" i="1"/>
  <c r="LO48" i="1" s="1"/>
  <c r="LL48" i="1"/>
  <c r="LM48" i="1" s="1"/>
  <c r="LJ48" i="1"/>
  <c r="LK48" i="1" s="1"/>
  <c r="LH48" i="1"/>
  <c r="LI48" i="1" s="1"/>
  <c r="LF48" i="1"/>
  <c r="LG48" i="1" s="1"/>
  <c r="LD48" i="1"/>
  <c r="LE48" i="1" s="1"/>
  <c r="LB48" i="1"/>
  <c r="LC48" i="1" s="1"/>
  <c r="KZ48" i="1"/>
  <c r="LA48" i="1" s="1"/>
  <c r="KX48" i="1"/>
  <c r="KY48" i="1" s="1"/>
  <c r="KV48" i="1"/>
  <c r="KW48" i="1" s="1"/>
  <c r="KT48" i="1"/>
  <c r="KU48" i="1" s="1"/>
  <c r="LP46" i="1"/>
  <c r="LQ46" i="1" s="1"/>
  <c r="LN46" i="1"/>
  <c r="LO46" i="1" s="1"/>
  <c r="LP45" i="1"/>
  <c r="LQ45" i="1" s="1"/>
  <c r="LN45" i="1"/>
  <c r="LO45" i="1" s="1"/>
  <c r="LL45" i="1"/>
  <c r="LM45" i="1" s="1"/>
  <c r="LJ45" i="1"/>
  <c r="LK45" i="1" s="1"/>
  <c r="LH45" i="1"/>
  <c r="LI45" i="1" s="1"/>
  <c r="LF45" i="1"/>
  <c r="LG45" i="1" s="1"/>
  <c r="LD45" i="1"/>
  <c r="LE45" i="1" s="1"/>
  <c r="LB45" i="1"/>
  <c r="LC45" i="1" s="1"/>
  <c r="KZ45" i="1"/>
  <c r="LA45" i="1" s="1"/>
  <c r="KX45" i="1"/>
  <c r="KY45" i="1" s="1"/>
  <c r="KV45" i="1"/>
  <c r="KW45" i="1" s="1"/>
  <c r="KT45" i="1"/>
  <c r="KU45" i="1" s="1"/>
  <c r="LP43" i="1"/>
  <c r="LQ43" i="1" s="1"/>
  <c r="LN43" i="1"/>
  <c r="LO43" i="1" s="1"/>
  <c r="LP42" i="1"/>
  <c r="LQ42" i="1" s="1"/>
  <c r="LN42" i="1"/>
  <c r="LO42" i="1" s="1"/>
  <c r="LL42" i="1"/>
  <c r="LM42" i="1" s="1"/>
  <c r="LJ42" i="1"/>
  <c r="LK42" i="1" s="1"/>
  <c r="LH42" i="1"/>
  <c r="LI42" i="1" s="1"/>
  <c r="LF42" i="1"/>
  <c r="LG42" i="1" s="1"/>
  <c r="LD42" i="1"/>
  <c r="LE42" i="1" s="1"/>
  <c r="LB42" i="1"/>
  <c r="LC42" i="1" s="1"/>
  <c r="KZ42" i="1"/>
  <c r="LA42" i="1" s="1"/>
  <c r="KX42" i="1"/>
  <c r="KY42" i="1" s="1"/>
  <c r="KV42" i="1"/>
  <c r="KW42" i="1" s="1"/>
  <c r="KT42" i="1"/>
  <c r="KU42" i="1" s="1"/>
  <c r="LP40" i="1"/>
  <c r="LQ40" i="1" s="1"/>
  <c r="LN40" i="1"/>
  <c r="LO40" i="1" s="1"/>
  <c r="LP39" i="1"/>
  <c r="LQ39" i="1" s="1"/>
  <c r="LN39" i="1"/>
  <c r="LO39" i="1" s="1"/>
  <c r="KZ39" i="1"/>
  <c r="LA39" i="1" s="1"/>
  <c r="LP38" i="1"/>
  <c r="LQ38" i="1" s="1"/>
  <c r="LN38" i="1"/>
  <c r="LO38" i="1" s="1"/>
  <c r="LL38" i="1"/>
  <c r="LM38" i="1" s="1"/>
  <c r="KX38" i="1"/>
  <c r="KY38" i="1" s="1"/>
  <c r="LP37" i="1"/>
  <c r="LQ37" i="1" s="1"/>
  <c r="LN37" i="1"/>
  <c r="LO37" i="1" s="1"/>
  <c r="LL37" i="1"/>
  <c r="LM37" i="1" s="1"/>
  <c r="LJ37" i="1"/>
  <c r="LK37" i="1" s="1"/>
  <c r="KT37" i="1"/>
  <c r="KU37" i="1" s="1"/>
  <c r="LP35" i="1"/>
  <c r="LQ35" i="1" s="1"/>
  <c r="LN35" i="1"/>
  <c r="LO35" i="1" s="1"/>
  <c r="LP34" i="1"/>
  <c r="LQ34" i="1" s="1"/>
  <c r="LN34" i="1"/>
  <c r="LO34" i="1" s="1"/>
  <c r="LP33" i="1"/>
  <c r="LQ33" i="1" s="1"/>
  <c r="LN33" i="1"/>
  <c r="LO33" i="1" s="1"/>
  <c r="LL33" i="1"/>
  <c r="LM33" i="1" s="1"/>
  <c r="LJ33" i="1"/>
  <c r="LK33" i="1" s="1"/>
  <c r="LH33" i="1"/>
  <c r="LI33" i="1" s="1"/>
  <c r="LF33" i="1"/>
  <c r="LG33" i="1" s="1"/>
  <c r="LD33" i="1"/>
  <c r="LE33" i="1" s="1"/>
  <c r="LB33" i="1"/>
  <c r="LC33" i="1" s="1"/>
  <c r="KZ33" i="1"/>
  <c r="LA33" i="1" s="1"/>
  <c r="KX33" i="1"/>
  <c r="KY33" i="1" s="1"/>
  <c r="KV33" i="1"/>
  <c r="KW33" i="1" s="1"/>
  <c r="KT33" i="1"/>
  <c r="KU33" i="1" s="1"/>
  <c r="LP32" i="1"/>
  <c r="LQ32" i="1" s="1"/>
  <c r="LN32" i="1"/>
  <c r="LO32" i="1" s="1"/>
  <c r="LL32" i="1"/>
  <c r="LM32" i="1" s="1"/>
  <c r="LJ32" i="1"/>
  <c r="LK32" i="1" s="1"/>
  <c r="LH32" i="1"/>
  <c r="LI32" i="1" s="1"/>
  <c r="LF32" i="1"/>
  <c r="LG32" i="1" s="1"/>
  <c r="LD32" i="1"/>
  <c r="LE32" i="1" s="1"/>
  <c r="LB32" i="1"/>
  <c r="LC32" i="1" s="1"/>
  <c r="KZ32" i="1"/>
  <c r="LA32" i="1" s="1"/>
  <c r="KX32" i="1"/>
  <c r="KY32" i="1" s="1"/>
  <c r="KV32" i="1"/>
  <c r="KW32" i="1" s="1"/>
  <c r="KT32" i="1"/>
  <c r="KU32" i="1" s="1"/>
  <c r="LP30" i="1"/>
  <c r="LQ30" i="1" s="1"/>
  <c r="LN30" i="1"/>
  <c r="LO30" i="1" s="1"/>
  <c r="LL30" i="1"/>
  <c r="LM30" i="1" s="1"/>
  <c r="LJ30" i="1"/>
  <c r="LK30" i="1" s="1"/>
  <c r="LH30" i="1"/>
  <c r="LI30" i="1" s="1"/>
  <c r="LF30" i="1"/>
  <c r="LG30" i="1" s="1"/>
  <c r="LD30" i="1"/>
  <c r="LE30" i="1" s="1"/>
  <c r="LB30" i="1"/>
  <c r="LC30" i="1" s="1"/>
  <c r="KZ30" i="1"/>
  <c r="LA30" i="1" s="1"/>
  <c r="KX30" i="1"/>
  <c r="KY30" i="1" s="1"/>
  <c r="KV30" i="1"/>
  <c r="KW30" i="1" s="1"/>
  <c r="KT30" i="1"/>
  <c r="KU30" i="1" s="1"/>
  <c r="LP29" i="1"/>
  <c r="LQ29" i="1" s="1"/>
  <c r="LN29" i="1"/>
  <c r="LO29" i="1" s="1"/>
  <c r="LL29" i="1"/>
  <c r="LM29" i="1" s="1"/>
  <c r="LJ29" i="1"/>
  <c r="LK29" i="1" s="1"/>
  <c r="LH29" i="1"/>
  <c r="LI29" i="1" s="1"/>
  <c r="LF29" i="1"/>
  <c r="LG29" i="1" s="1"/>
  <c r="LD29" i="1"/>
  <c r="LE29" i="1" s="1"/>
  <c r="LB29" i="1"/>
  <c r="LC29" i="1" s="1"/>
  <c r="KZ29" i="1"/>
  <c r="LA29" i="1" s="1"/>
  <c r="KX29" i="1"/>
  <c r="KY29" i="1" s="1"/>
  <c r="KV29" i="1"/>
  <c r="KW29" i="1" s="1"/>
  <c r="KT29" i="1"/>
  <c r="KU29" i="1" s="1"/>
  <c r="LP28" i="1"/>
  <c r="LQ28" i="1" s="1"/>
  <c r="LN28" i="1"/>
  <c r="LO28" i="1" s="1"/>
  <c r="LL28" i="1"/>
  <c r="LM28" i="1" s="1"/>
  <c r="LJ28" i="1"/>
  <c r="LK28" i="1" s="1"/>
  <c r="LH28" i="1"/>
  <c r="LI28" i="1" s="1"/>
  <c r="LF28" i="1"/>
  <c r="LG28" i="1" s="1"/>
  <c r="LD28" i="1"/>
  <c r="LE28" i="1" s="1"/>
  <c r="LB28" i="1"/>
  <c r="LC28" i="1" s="1"/>
  <c r="KZ28" i="1"/>
  <c r="LA28" i="1" s="1"/>
  <c r="KX28" i="1"/>
  <c r="KY28" i="1" s="1"/>
  <c r="KV28" i="1"/>
  <c r="KW28" i="1" s="1"/>
  <c r="KT28" i="1"/>
  <c r="KU28" i="1" s="1"/>
  <c r="LP27" i="1"/>
  <c r="LQ27" i="1" s="1"/>
  <c r="LN27" i="1"/>
  <c r="LO27" i="1" s="1"/>
  <c r="LL27" i="1"/>
  <c r="LJ27" i="1"/>
  <c r="LK27" i="1" s="1"/>
  <c r="LH27" i="1"/>
  <c r="LI27" i="1" s="1"/>
  <c r="LF27" i="1"/>
  <c r="LG27" i="1" s="1"/>
  <c r="LD27" i="1"/>
  <c r="LE27" i="1" s="1"/>
  <c r="LB27" i="1"/>
  <c r="LC27" i="1" s="1"/>
  <c r="KZ27" i="1"/>
  <c r="LA27" i="1" s="1"/>
  <c r="KX27" i="1"/>
  <c r="KY27" i="1" s="1"/>
  <c r="KV27" i="1"/>
  <c r="KW27" i="1" s="1"/>
  <c r="KT27" i="1"/>
  <c r="KU27" i="1" s="1"/>
  <c r="LP26" i="1"/>
  <c r="LQ26" i="1" s="1"/>
  <c r="LN26" i="1"/>
  <c r="LO26" i="1" s="1"/>
  <c r="LL26" i="1"/>
  <c r="LM26" i="1" s="1"/>
  <c r="LJ26" i="1"/>
  <c r="LK26" i="1" s="1"/>
  <c r="LH26" i="1"/>
  <c r="LI26" i="1" s="1"/>
  <c r="LF26" i="1"/>
  <c r="LG26" i="1" s="1"/>
  <c r="LD26" i="1"/>
  <c r="LE26" i="1" s="1"/>
  <c r="LB26" i="1"/>
  <c r="LC26" i="1" s="1"/>
  <c r="KZ26" i="1"/>
  <c r="LA26" i="1" s="1"/>
  <c r="KX26" i="1"/>
  <c r="KY26" i="1" s="1"/>
  <c r="KV26" i="1"/>
  <c r="KW26" i="1" s="1"/>
  <c r="KT26" i="1"/>
  <c r="KU26" i="1" s="1"/>
  <c r="LP25" i="1"/>
  <c r="LQ25" i="1" s="1"/>
  <c r="LN25" i="1"/>
  <c r="LO25" i="1" s="1"/>
  <c r="LL25" i="1"/>
  <c r="LM25" i="1" s="1"/>
  <c r="LJ25" i="1"/>
  <c r="LK25" i="1" s="1"/>
  <c r="LH25" i="1"/>
  <c r="LI25" i="1" s="1"/>
  <c r="LF25" i="1"/>
  <c r="LG25" i="1" s="1"/>
  <c r="LD25" i="1"/>
  <c r="LE25" i="1" s="1"/>
  <c r="LB25" i="1"/>
  <c r="LC25" i="1" s="1"/>
  <c r="KZ25" i="1"/>
  <c r="LA25" i="1" s="1"/>
  <c r="KX25" i="1"/>
  <c r="KY25" i="1" s="1"/>
  <c r="KV25" i="1"/>
  <c r="KW25" i="1" s="1"/>
  <c r="KT25" i="1"/>
  <c r="KU25" i="1" s="1"/>
  <c r="LP24" i="1"/>
  <c r="LQ24" i="1" s="1"/>
  <c r="LN24" i="1"/>
  <c r="LO24" i="1" s="1"/>
  <c r="LL24" i="1"/>
  <c r="LM24" i="1" s="1"/>
  <c r="LJ24" i="1"/>
  <c r="LK24" i="1" s="1"/>
  <c r="LH24" i="1"/>
  <c r="LI24" i="1" s="1"/>
  <c r="LF24" i="1"/>
  <c r="LG24" i="1" s="1"/>
  <c r="LD24" i="1"/>
  <c r="LE24" i="1" s="1"/>
  <c r="LB24" i="1"/>
  <c r="LC24" i="1" s="1"/>
  <c r="KZ24" i="1"/>
  <c r="LA24" i="1" s="1"/>
  <c r="KX24" i="1"/>
  <c r="KY24" i="1" s="1"/>
  <c r="KV24" i="1"/>
  <c r="KW24" i="1" s="1"/>
  <c r="KT24" i="1"/>
  <c r="KU24" i="1" s="1"/>
  <c r="LP23" i="1"/>
  <c r="LQ23" i="1" s="1"/>
  <c r="LN23" i="1"/>
  <c r="LO23" i="1" s="1"/>
  <c r="LL23" i="1"/>
  <c r="LM23" i="1" s="1"/>
  <c r="LJ23" i="1"/>
  <c r="LK23" i="1" s="1"/>
  <c r="LH23" i="1"/>
  <c r="LI23" i="1" s="1"/>
  <c r="LF23" i="1"/>
  <c r="LG23" i="1" s="1"/>
  <c r="LD23" i="1"/>
  <c r="LE23" i="1" s="1"/>
  <c r="LB23" i="1"/>
  <c r="LC23" i="1" s="1"/>
  <c r="KZ23" i="1"/>
  <c r="LA23" i="1" s="1"/>
  <c r="KX23" i="1"/>
  <c r="KY23" i="1" s="1"/>
  <c r="KV23" i="1"/>
  <c r="KW23" i="1" s="1"/>
  <c r="KT23" i="1"/>
  <c r="KU23" i="1" s="1"/>
  <c r="LP22" i="1"/>
  <c r="LQ22" i="1" s="1"/>
  <c r="LN22" i="1"/>
  <c r="LO22" i="1" s="1"/>
  <c r="KX22" i="1"/>
  <c r="KY22" i="1" s="1"/>
  <c r="LP20" i="1"/>
  <c r="LQ20" i="1" s="1"/>
  <c r="LN20" i="1"/>
  <c r="LO20" i="1" s="1"/>
  <c r="LP19" i="1"/>
  <c r="LQ19" i="1" s="1"/>
  <c r="LN19" i="1"/>
  <c r="LO19" i="1" s="1"/>
  <c r="LP18" i="1"/>
  <c r="LQ18" i="1" s="1"/>
  <c r="LN18" i="1"/>
  <c r="LO18" i="1" s="1"/>
  <c r="LP17" i="1"/>
  <c r="LQ17" i="1" s="1"/>
  <c r="LN17" i="1"/>
  <c r="LO17" i="1" s="1"/>
  <c r="LL17" i="1"/>
  <c r="LM17" i="1" s="1"/>
  <c r="LJ17" i="1"/>
  <c r="LK17" i="1" s="1"/>
  <c r="LH17" i="1"/>
  <c r="LI17" i="1" s="1"/>
  <c r="LF17" i="1"/>
  <c r="LG17" i="1" s="1"/>
  <c r="LD17" i="1"/>
  <c r="LE17" i="1" s="1"/>
  <c r="LB17" i="1"/>
  <c r="LC17" i="1" s="1"/>
  <c r="KZ17" i="1"/>
  <c r="LA17" i="1" s="1"/>
  <c r="KX17" i="1"/>
  <c r="KY17" i="1" s="1"/>
  <c r="KV17" i="1"/>
  <c r="KW17" i="1" s="1"/>
  <c r="KT17" i="1"/>
  <c r="KU17" i="1" s="1"/>
  <c r="LP16" i="1"/>
  <c r="LQ16" i="1" s="1"/>
  <c r="LN16" i="1"/>
  <c r="LO16" i="1" s="1"/>
  <c r="LL16" i="1"/>
  <c r="LM16" i="1" s="1"/>
  <c r="LJ16" i="1"/>
  <c r="LK16" i="1" s="1"/>
  <c r="LH16" i="1"/>
  <c r="LI16" i="1" s="1"/>
  <c r="LF16" i="1"/>
  <c r="LG16" i="1" s="1"/>
  <c r="LD16" i="1"/>
  <c r="LE16" i="1" s="1"/>
  <c r="LB16" i="1"/>
  <c r="LC16" i="1" s="1"/>
  <c r="KZ16" i="1"/>
  <c r="LA16" i="1" s="1"/>
  <c r="KX16" i="1"/>
  <c r="KY16" i="1" s="1"/>
  <c r="KV16" i="1"/>
  <c r="KW16" i="1" s="1"/>
  <c r="KT16" i="1"/>
  <c r="KU16" i="1" s="1"/>
  <c r="LP15" i="1"/>
  <c r="LQ15" i="1" s="1"/>
  <c r="LN15" i="1"/>
  <c r="LO15" i="1" s="1"/>
  <c r="LL15" i="1"/>
  <c r="LM15" i="1" s="1"/>
  <c r="LJ15" i="1"/>
  <c r="LK15" i="1" s="1"/>
  <c r="LH15" i="1"/>
  <c r="LI15" i="1" s="1"/>
  <c r="LF15" i="1"/>
  <c r="LG15" i="1" s="1"/>
  <c r="LD15" i="1"/>
  <c r="LE15" i="1" s="1"/>
  <c r="LB15" i="1"/>
  <c r="LC15" i="1" s="1"/>
  <c r="KZ15" i="1"/>
  <c r="LA15" i="1" s="1"/>
  <c r="KX15" i="1"/>
  <c r="KY15" i="1" s="1"/>
  <c r="KV15" i="1"/>
  <c r="KW15" i="1" s="1"/>
  <c r="KT15" i="1"/>
  <c r="KU15" i="1" s="1"/>
  <c r="LP13" i="1"/>
  <c r="LQ13" i="1" s="1"/>
  <c r="LN13" i="1"/>
  <c r="LO13" i="1" s="1"/>
  <c r="LL13" i="1"/>
  <c r="LM13" i="1" s="1"/>
  <c r="LJ13" i="1"/>
  <c r="LK13" i="1" s="1"/>
  <c r="LH13" i="1"/>
  <c r="LI13" i="1" s="1"/>
  <c r="LF13" i="1"/>
  <c r="LG13" i="1" s="1"/>
  <c r="LD13" i="1"/>
  <c r="LE13" i="1" s="1"/>
  <c r="LB13" i="1"/>
  <c r="LC13" i="1" s="1"/>
  <c r="KZ13" i="1"/>
  <c r="LA13" i="1" s="1"/>
  <c r="KX13" i="1"/>
  <c r="KY13" i="1" s="1"/>
  <c r="KV13" i="1"/>
  <c r="KW13" i="1" s="1"/>
  <c r="KT13" i="1"/>
  <c r="KU13" i="1" s="1"/>
  <c r="LP11" i="1"/>
  <c r="LQ11" i="1" s="1"/>
  <c r="LN11" i="1"/>
  <c r="LO11" i="1" s="1"/>
  <c r="KT6" i="1"/>
  <c r="KU6" i="1" s="1"/>
  <c r="KV6" i="1"/>
  <c r="KW6" i="1" s="1"/>
  <c r="KX6" i="1"/>
  <c r="KY6" i="1" s="1"/>
  <c r="KZ6" i="1"/>
  <c r="LA6" i="1" s="1"/>
  <c r="LB6" i="1"/>
  <c r="LC6" i="1" s="1"/>
  <c r="LD6" i="1"/>
  <c r="LE6" i="1" s="1"/>
  <c r="LF6" i="1"/>
  <c r="LG6" i="1" s="1"/>
  <c r="LH6" i="1"/>
  <c r="LI6" i="1" s="1"/>
  <c r="LJ6" i="1"/>
  <c r="LK6" i="1" s="1"/>
  <c r="LL6" i="1"/>
  <c r="LM6" i="1" s="1"/>
  <c r="LN6" i="1"/>
  <c r="LO6" i="1" s="1"/>
  <c r="LP6" i="1"/>
  <c r="LQ6" i="1" s="1"/>
  <c r="KT7" i="1"/>
  <c r="KU7" i="1" s="1"/>
  <c r="KV7" i="1"/>
  <c r="KW7" i="1" s="1"/>
  <c r="KX7" i="1"/>
  <c r="KY7" i="1" s="1"/>
  <c r="KZ7" i="1"/>
  <c r="LA7" i="1" s="1"/>
  <c r="LB7" i="1"/>
  <c r="LC7" i="1" s="1"/>
  <c r="LD7" i="1"/>
  <c r="LE7" i="1" s="1"/>
  <c r="LF7" i="1"/>
  <c r="LG7" i="1" s="1"/>
  <c r="LH7" i="1"/>
  <c r="LI7" i="1" s="1"/>
  <c r="LJ7" i="1"/>
  <c r="LK7" i="1" s="1"/>
  <c r="LL7" i="1"/>
  <c r="LM7" i="1" s="1"/>
  <c r="LN7" i="1"/>
  <c r="LO7" i="1" s="1"/>
  <c r="LP7" i="1"/>
  <c r="LQ7" i="1" s="1"/>
  <c r="LP5" i="1"/>
  <c r="LQ5" i="1" s="1"/>
  <c r="LN5" i="1"/>
  <c r="LO5" i="1" s="1"/>
  <c r="LL5" i="1"/>
  <c r="LM5" i="1" s="1"/>
  <c r="LJ5" i="1"/>
  <c r="LK5" i="1" s="1"/>
  <c r="LH5" i="1"/>
  <c r="LI5" i="1" s="1"/>
  <c r="KZ5" i="1"/>
  <c r="LA5" i="1" s="1"/>
  <c r="KX5" i="1"/>
  <c r="KY5" i="1" s="1"/>
  <c r="KT5" i="1"/>
  <c r="KU5" i="1" s="1"/>
  <c r="EP64" i="1"/>
  <c r="AH62" i="22" s="1"/>
  <c r="EP7" i="1"/>
  <c r="AH6" i="22" s="1"/>
  <c r="AM6" i="22" s="1"/>
  <c r="EP48" i="1"/>
  <c r="KT31" i="1"/>
  <c r="KT21" i="1"/>
  <c r="KV5" i="1"/>
  <c r="KW5" i="1" s="1"/>
  <c r="LB5" i="1"/>
  <c r="LC5" i="1" s="1"/>
  <c r="LF5" i="1"/>
  <c r="LG5" i="1" s="1"/>
  <c r="EO236" i="1"/>
  <c r="EN236" i="1"/>
  <c r="EM236" i="1"/>
  <c r="EL236" i="1"/>
  <c r="EK236" i="1"/>
  <c r="EJ236" i="1"/>
  <c r="EI236" i="1"/>
  <c r="EH236" i="1"/>
  <c r="EG236" i="1"/>
  <c r="EF236" i="1"/>
  <c r="EE236" i="1"/>
  <c r="ED236" i="1"/>
  <c r="EP65" i="1"/>
  <c r="AH63" i="22" s="1"/>
  <c r="EP63" i="1"/>
  <c r="AH61" i="22" s="1"/>
  <c r="EP62" i="1"/>
  <c r="AH60" i="22" s="1"/>
  <c r="EP61" i="1"/>
  <c r="AH59" i="22" s="1"/>
  <c r="EP60" i="1"/>
  <c r="AH58" i="22" s="1"/>
  <c r="EP59" i="1"/>
  <c r="AH57" i="22" s="1"/>
  <c r="EP58" i="1"/>
  <c r="AH56" i="22" s="1"/>
  <c r="EP57" i="1"/>
  <c r="AH55" i="22" s="1"/>
  <c r="EP55" i="1"/>
  <c r="AH53" i="22" s="1"/>
  <c r="EP54" i="1"/>
  <c r="AH52" i="22" s="1"/>
  <c r="EP53" i="1"/>
  <c r="AH51" i="22" s="1"/>
  <c r="QW52" i="1"/>
  <c r="LH52" i="1"/>
  <c r="LI52" i="1" s="1"/>
  <c r="LF52" i="1"/>
  <c r="LG52" i="1" s="1"/>
  <c r="LD52" i="1"/>
  <c r="LE52" i="1" s="1"/>
  <c r="QS52" i="1"/>
  <c r="QR52" i="1"/>
  <c r="QQ52" i="1"/>
  <c r="QP52" i="1"/>
  <c r="KT52" i="1"/>
  <c r="KU52" i="1" s="1"/>
  <c r="LL50" i="1"/>
  <c r="LM50" i="1" s="1"/>
  <c r="QV50" i="1"/>
  <c r="QU50" i="1"/>
  <c r="QT50" i="1"/>
  <c r="LB50" i="1"/>
  <c r="LC50" i="1" s="1"/>
  <c r="QR50" i="1"/>
  <c r="KX50" i="1"/>
  <c r="KY50" i="1" s="1"/>
  <c r="KV50" i="1"/>
  <c r="KW50" i="1" s="1"/>
  <c r="KT50" i="1"/>
  <c r="KU50" i="1" s="1"/>
  <c r="EP45" i="1"/>
  <c r="AH43" i="22" s="1"/>
  <c r="AM43" i="22" s="1"/>
  <c r="QW46" i="1"/>
  <c r="QV38" i="1"/>
  <c r="LF38" i="1"/>
  <c r="LG38" i="1" s="1"/>
  <c r="LD38" i="1"/>
  <c r="LE38" i="1" s="1"/>
  <c r="QS38" i="1"/>
  <c r="QR38" i="1"/>
  <c r="QQ38" i="1"/>
  <c r="QP38" i="1"/>
  <c r="KT38" i="1"/>
  <c r="KU38" i="1" s="1"/>
  <c r="EK11" i="1"/>
  <c r="LF46" i="1"/>
  <c r="LG46" i="1" s="1"/>
  <c r="QT46" i="1"/>
  <c r="LB39" i="1"/>
  <c r="LC39" i="1" s="1"/>
  <c r="KZ46" i="1"/>
  <c r="LA46" i="1" s="1"/>
  <c r="KV37" i="1"/>
  <c r="KW37" i="1" s="1"/>
  <c r="KT39" i="1"/>
  <c r="KU39" i="1" s="1"/>
  <c r="LL34" i="1"/>
  <c r="LM34" i="1" s="1"/>
  <c r="QV34" i="1"/>
  <c r="QU34" i="1"/>
  <c r="QT34" i="1"/>
  <c r="LB34" i="1"/>
  <c r="LC34" i="1" s="1"/>
  <c r="QR34" i="1"/>
  <c r="QQ34" i="1"/>
  <c r="KV34" i="1"/>
  <c r="KW34" i="1" s="1"/>
  <c r="QO34" i="1"/>
  <c r="EP28" i="1"/>
  <c r="AH27" i="22" s="1"/>
  <c r="EP27" i="1"/>
  <c r="AH26" i="22" s="1"/>
  <c r="EP25" i="1"/>
  <c r="AH24" i="22" s="1"/>
  <c r="EP23" i="1"/>
  <c r="AH22" i="22" s="1"/>
  <c r="LJ49" i="1"/>
  <c r="LK49" i="1" s="1"/>
  <c r="QV49" i="1"/>
  <c r="QU49" i="1"/>
  <c r="LD49" i="1"/>
  <c r="LE49" i="1" s="1"/>
  <c r="LB49" i="1"/>
  <c r="LC49" i="1" s="1"/>
  <c r="QP49" i="1"/>
  <c r="KT22" i="1"/>
  <c r="KU22" i="1" s="1"/>
  <c r="LL19" i="1"/>
  <c r="LM19" i="1" s="1"/>
  <c r="LH19" i="1"/>
  <c r="LI19" i="1" s="1"/>
  <c r="QS19" i="1"/>
  <c r="QR19" i="1"/>
  <c r="QQ19" i="1"/>
  <c r="QP19" i="1"/>
  <c r="KT19" i="1"/>
  <c r="KU19" i="1" s="1"/>
  <c r="LJ18" i="1"/>
  <c r="LK18" i="1" s="1"/>
  <c r="QV18" i="1"/>
  <c r="QU18" i="1"/>
  <c r="LD18" i="1"/>
  <c r="LE18" i="1" s="1"/>
  <c r="QS18" i="1"/>
  <c r="QP18" i="1"/>
  <c r="QO18" i="1"/>
  <c r="EP13" i="1"/>
  <c r="AH12" i="22" s="1"/>
  <c r="EL11" i="1"/>
  <c r="EF11" i="1"/>
  <c r="EP6" i="1"/>
  <c r="AH5" i="22" s="1"/>
  <c r="AM5" i="22" s="1"/>
  <c r="EO4" i="1"/>
  <c r="EN4" i="1"/>
  <c r="EM4" i="1"/>
  <c r="AN43" i="22" l="1"/>
  <c r="AO43" i="22"/>
  <c r="AN6" i="22"/>
  <c r="AO6" i="22"/>
  <c r="AN5" i="22"/>
  <c r="AO5" i="22"/>
  <c r="AH46" i="22"/>
  <c r="AM46" i="22" s="1"/>
  <c r="EP50" i="1"/>
  <c r="AH48" i="22" s="1"/>
  <c r="AM48" i="22" s="1"/>
  <c r="AN48" i="22" s="1"/>
  <c r="EP236" i="1"/>
  <c r="EL20" i="1"/>
  <c r="EL43" i="1"/>
  <c r="EL35" i="1"/>
  <c r="EL4" i="1"/>
  <c r="J7" i="23"/>
  <c r="J9" i="23" s="1"/>
  <c r="J10" i="23" s="1"/>
  <c r="EK35" i="1"/>
  <c r="EK43" i="1"/>
  <c r="EK20" i="1"/>
  <c r="LJ11" i="1"/>
  <c r="LK11" i="1" s="1"/>
  <c r="K7" i="23"/>
  <c r="K9" i="23" s="1"/>
  <c r="K10" i="23" s="1"/>
  <c r="EF20" i="1"/>
  <c r="EF43" i="1"/>
  <c r="EF35" i="1"/>
  <c r="E7" i="23"/>
  <c r="E9" i="23" s="1"/>
  <c r="E10" i="23" s="1"/>
  <c r="AH17" i="22"/>
  <c r="AM17" i="22" s="1"/>
  <c r="KT34" i="1"/>
  <c r="KU34" i="1" s="1"/>
  <c r="LF34" i="1"/>
  <c r="LG34" i="1" s="1"/>
  <c r="KZ18" i="1"/>
  <c r="LA18" i="1" s="1"/>
  <c r="LD19" i="1"/>
  <c r="LE19" i="1" s="1"/>
  <c r="LF19" i="1"/>
  <c r="LG19" i="1" s="1"/>
  <c r="QR18" i="1"/>
  <c r="QO19" i="1"/>
  <c r="KX18" i="1"/>
  <c r="KY18" i="1" s="1"/>
  <c r="QW19" i="1"/>
  <c r="QU19" i="1"/>
  <c r="KV18" i="1"/>
  <c r="KW18" i="1" s="1"/>
  <c r="LF18" i="1"/>
  <c r="LG18" i="1" s="1"/>
  <c r="LH38" i="1"/>
  <c r="LI38" i="1" s="1"/>
  <c r="QO38" i="1"/>
  <c r="QU46" i="1"/>
  <c r="QP34" i="1"/>
  <c r="LL11" i="1"/>
  <c r="LM11" i="1" s="1"/>
  <c r="LH18" i="1"/>
  <c r="LI18" i="1" s="1"/>
  <c r="KV19" i="1"/>
  <c r="KW19" i="1" s="1"/>
  <c r="LJ19" i="1"/>
  <c r="LK19" i="1" s="1"/>
  <c r="KZ22" i="1"/>
  <c r="LA22" i="1" s="1"/>
  <c r="LL22" i="1"/>
  <c r="LM22" i="1" s="1"/>
  <c r="LD34" i="1"/>
  <c r="LE34" i="1" s="1"/>
  <c r="LH37" i="1"/>
  <c r="LI37" i="1" s="1"/>
  <c r="KV38" i="1"/>
  <c r="KW38" i="1" s="1"/>
  <c r="LJ38" i="1"/>
  <c r="LK38" i="1" s="1"/>
  <c r="LL39" i="1"/>
  <c r="LM39" i="1" s="1"/>
  <c r="LF50" i="1"/>
  <c r="LG50" i="1" s="1"/>
  <c r="KX52" i="1"/>
  <c r="KY52" i="1" s="1"/>
  <c r="QO39" i="1"/>
  <c r="QU52" i="1"/>
  <c r="QP50" i="1"/>
  <c r="QS49" i="1"/>
  <c r="QS39" i="1"/>
  <c r="QQ37" i="1"/>
  <c r="QW34" i="1"/>
  <c r="QP22" i="1"/>
  <c r="QV19" i="1"/>
  <c r="QQ18" i="1"/>
  <c r="LL18" i="1"/>
  <c r="LM18" i="1" s="1"/>
  <c r="KZ19" i="1"/>
  <c r="LA19" i="1" s="1"/>
  <c r="LD22" i="1"/>
  <c r="LE22" i="1" s="1"/>
  <c r="LH34" i="1"/>
  <c r="LI34" i="1" s="1"/>
  <c r="KX37" i="1"/>
  <c r="KY37" i="1" s="1"/>
  <c r="KZ38" i="1"/>
  <c r="LA38" i="1" s="1"/>
  <c r="LJ50" i="1"/>
  <c r="LK50" i="1" s="1"/>
  <c r="LB52" i="1"/>
  <c r="LC52" i="1" s="1"/>
  <c r="QO52" i="1"/>
  <c r="QR46" i="1"/>
  <c r="QQ39" i="1"/>
  <c r="QT38" i="1"/>
  <c r="QV22" i="1"/>
  <c r="QT19" i="1"/>
  <c r="QW18" i="1"/>
  <c r="QQ11" i="1"/>
  <c r="KT18" i="1"/>
  <c r="KU18" i="1" s="1"/>
  <c r="LF37" i="1"/>
  <c r="LG37" i="1" s="1"/>
  <c r="QU38" i="1"/>
  <c r="LD5" i="1"/>
  <c r="LE5" i="1" s="1"/>
  <c r="LB19" i="1"/>
  <c r="LC19" i="1" s="1"/>
  <c r="LJ34" i="1"/>
  <c r="LK34" i="1" s="1"/>
  <c r="KZ37" i="1"/>
  <c r="LA37" i="1" s="1"/>
  <c r="LB38" i="1"/>
  <c r="LC38" i="1" s="1"/>
  <c r="LL46" i="1"/>
  <c r="LM46" i="1" s="1"/>
  <c r="QQ46" i="1"/>
  <c r="QV37" i="1"/>
  <c r="QU22" i="1"/>
  <c r="KZ52" i="1"/>
  <c r="LA52" i="1" s="1"/>
  <c r="EJ11" i="1"/>
  <c r="LB18" i="1"/>
  <c r="LC18" i="1" s="1"/>
  <c r="LF22" i="1"/>
  <c r="LG22" i="1" s="1"/>
  <c r="KX34" i="1"/>
  <c r="KY34" i="1" s="1"/>
  <c r="LB37" i="1"/>
  <c r="LC37" i="1" s="1"/>
  <c r="LD39" i="1"/>
  <c r="LE39" i="1" s="1"/>
  <c r="LF49" i="1"/>
  <c r="LG49" i="1" s="1"/>
  <c r="QW49" i="1"/>
  <c r="QW39" i="1"/>
  <c r="QU37" i="1"/>
  <c r="QS34" i="1"/>
  <c r="QT22" i="1"/>
  <c r="QW11" i="1"/>
  <c r="EH11" i="1"/>
  <c r="LH22" i="1"/>
  <c r="LI22" i="1" s="1"/>
  <c r="KZ34" i="1"/>
  <c r="LA34" i="1" s="1"/>
  <c r="LF39" i="1"/>
  <c r="LG39" i="1" s="1"/>
  <c r="LH49" i="1"/>
  <c r="LI49" i="1" s="1"/>
  <c r="KZ50" i="1"/>
  <c r="LA50" i="1" s="1"/>
  <c r="QS50" i="1"/>
  <c r="QT37" i="1"/>
  <c r="QS22" i="1"/>
  <c r="QT18" i="1"/>
  <c r="QV11" i="1"/>
  <c r="KX19" i="1"/>
  <c r="KY19" i="1" s="1"/>
  <c r="LB22" i="1"/>
  <c r="LC22" i="1" s="1"/>
  <c r="KV22" i="1"/>
  <c r="KW22" i="1" s="1"/>
  <c r="LJ22" i="1"/>
  <c r="LK22" i="1" s="1"/>
  <c r="LD37" i="1"/>
  <c r="LE37" i="1" s="1"/>
  <c r="LJ52" i="1"/>
  <c r="LK52" i="1" s="1"/>
  <c r="QO37" i="1"/>
  <c r="QU39" i="1"/>
  <c r="QS37" i="1"/>
  <c r="QR22" i="1"/>
  <c r="EP26" i="1"/>
  <c r="AH25" i="22" s="1"/>
  <c r="EP24" i="1"/>
  <c r="AH23" i="22" s="1"/>
  <c r="EP56" i="1"/>
  <c r="AH54" i="22" s="1"/>
  <c r="EP22" i="1"/>
  <c r="EI11" i="1"/>
  <c r="EP5" i="1"/>
  <c r="AH4" i="22" s="1"/>
  <c r="AM4" i="22" s="1"/>
  <c r="EP38" i="1"/>
  <c r="AH36" i="22" s="1"/>
  <c r="EG11" i="1"/>
  <c r="EE11" i="1"/>
  <c r="EF4" i="1"/>
  <c r="EK4" i="1"/>
  <c r="EP52" i="1"/>
  <c r="AH50" i="22" s="1"/>
  <c r="EP37" i="1"/>
  <c r="AH35" i="22" s="1"/>
  <c r="DX52" i="1"/>
  <c r="DX50" i="1"/>
  <c r="DX39" i="1"/>
  <c r="DX22" i="1"/>
  <c r="DX49" i="1" s="1"/>
  <c r="DX18" i="1"/>
  <c r="DX11" i="1"/>
  <c r="DX43" i="1" s="1"/>
  <c r="AO46" i="22" l="1"/>
  <c r="AN46" i="22"/>
  <c r="AO17" i="22"/>
  <c r="AN17" i="22"/>
  <c r="AN4" i="22"/>
  <c r="AO4" i="22"/>
  <c r="AH21" i="22"/>
  <c r="EP49" i="1"/>
  <c r="AH47" i="22" s="1"/>
  <c r="AM47" i="22" s="1"/>
  <c r="LL35" i="1"/>
  <c r="LM35" i="1" s="1"/>
  <c r="QW35" i="1"/>
  <c r="H7" i="23"/>
  <c r="H9" i="23" s="1"/>
  <c r="H10" i="23" s="1"/>
  <c r="EI43" i="1"/>
  <c r="EI20" i="1"/>
  <c r="EI35" i="1"/>
  <c r="I7" i="23"/>
  <c r="I9" i="23" s="1"/>
  <c r="I10" i="23" s="1"/>
  <c r="EJ35" i="1"/>
  <c r="EJ43" i="1"/>
  <c r="EJ20" i="1"/>
  <c r="G7" i="23"/>
  <c r="G9" i="23" s="1"/>
  <c r="G10" i="23" s="1"/>
  <c r="EH35" i="1"/>
  <c r="EH20" i="1"/>
  <c r="QS20" i="1" s="1"/>
  <c r="EH43" i="1"/>
  <c r="QQ20" i="1"/>
  <c r="EH4" i="1"/>
  <c r="EG35" i="1"/>
  <c r="EG43" i="1"/>
  <c r="EG20" i="1"/>
  <c r="F7" i="23"/>
  <c r="F9" i="23" s="1"/>
  <c r="F10" i="23" s="1"/>
  <c r="EE35" i="1"/>
  <c r="EE43" i="1"/>
  <c r="EE20" i="1"/>
  <c r="KX11" i="1"/>
  <c r="KY11" i="1" s="1"/>
  <c r="D7" i="23"/>
  <c r="ED35" i="1"/>
  <c r="ED20" i="1"/>
  <c r="ED43" i="1"/>
  <c r="QO40" i="1"/>
  <c r="KT40" i="1"/>
  <c r="KU40" i="1" s="1"/>
  <c r="LD11" i="1"/>
  <c r="LE11" i="1" s="1"/>
  <c r="QT11" i="1"/>
  <c r="QV20" i="1"/>
  <c r="LB46" i="1"/>
  <c r="LC46" i="1" s="1"/>
  <c r="QS46" i="1"/>
  <c r="LD46" i="1"/>
  <c r="LE46" i="1" s="1"/>
  <c r="QQ40" i="1"/>
  <c r="QO35" i="1"/>
  <c r="KV11" i="1"/>
  <c r="KW11" i="1" s="1"/>
  <c r="QP11" i="1"/>
  <c r="QW40" i="1"/>
  <c r="LL40" i="1"/>
  <c r="LM40" i="1" s="1"/>
  <c r="QV35" i="1"/>
  <c r="LJ35" i="1"/>
  <c r="LK35" i="1" s="1"/>
  <c r="DX46" i="1"/>
  <c r="QQ43" i="1"/>
  <c r="QV43" i="1"/>
  <c r="KZ11" i="1"/>
  <c r="LA11" i="1" s="1"/>
  <c r="QR11" i="1"/>
  <c r="QS40" i="1"/>
  <c r="LB40" i="1"/>
  <c r="LC40" i="1" s="1"/>
  <c r="KZ49" i="1"/>
  <c r="LA49" i="1" s="1"/>
  <c r="QQ49" i="1"/>
  <c r="KX49" i="1"/>
  <c r="KY49" i="1" s="1"/>
  <c r="LF40" i="1"/>
  <c r="LG40" i="1" s="1"/>
  <c r="QU40" i="1"/>
  <c r="EI4" i="1"/>
  <c r="QR40" i="1"/>
  <c r="KZ40" i="1"/>
  <c r="LA40" i="1" s="1"/>
  <c r="QU11" i="1"/>
  <c r="LF11" i="1"/>
  <c r="LG11" i="1" s="1"/>
  <c r="EJ4" i="1"/>
  <c r="QW43" i="1"/>
  <c r="LL43" i="1"/>
  <c r="LM43" i="1" s="1"/>
  <c r="LJ43" i="1"/>
  <c r="LK43" i="1" s="1"/>
  <c r="QT40" i="1"/>
  <c r="LD40" i="1"/>
  <c r="LE40" i="1" s="1"/>
  <c r="QW20" i="1"/>
  <c r="LL20" i="1"/>
  <c r="LM20" i="1" s="1"/>
  <c r="LJ20" i="1"/>
  <c r="LK20" i="1" s="1"/>
  <c r="QQ35" i="1"/>
  <c r="QO46" i="1"/>
  <c r="KT46" i="1"/>
  <c r="KU46" i="1" s="1"/>
  <c r="LH39" i="1"/>
  <c r="LI39" i="1" s="1"/>
  <c r="QV39" i="1"/>
  <c r="LJ39" i="1"/>
  <c r="LK39" i="1" s="1"/>
  <c r="KT49" i="1"/>
  <c r="KU49" i="1" s="1"/>
  <c r="QO49" i="1"/>
  <c r="KV49" i="1"/>
  <c r="KW49" i="1" s="1"/>
  <c r="LB11" i="1"/>
  <c r="LC11" i="1" s="1"/>
  <c r="QS11" i="1"/>
  <c r="KT11" i="1"/>
  <c r="KU11" i="1" s="1"/>
  <c r="ED4" i="1"/>
  <c r="QO11" i="1"/>
  <c r="LH11" i="1"/>
  <c r="LI11" i="1" s="1"/>
  <c r="EP11" i="1"/>
  <c r="AH10" i="22" s="1"/>
  <c r="EE4" i="1"/>
  <c r="EG4" i="1"/>
  <c r="LJ40" i="1"/>
  <c r="LK40" i="1" s="1"/>
  <c r="DX34" i="1"/>
  <c r="DX19" i="1"/>
  <c r="DX35" i="1"/>
  <c r="DX40" i="1"/>
  <c r="DX20" i="1"/>
  <c r="AN47" i="22" l="1"/>
  <c r="AO47" i="22"/>
  <c r="KX43" i="1"/>
  <c r="KY43" i="1" s="1"/>
  <c r="LH43" i="1"/>
  <c r="LI43" i="1" s="1"/>
  <c r="LF43" i="1"/>
  <c r="LG43" i="1" s="1"/>
  <c r="QU43" i="1"/>
  <c r="LB43" i="1"/>
  <c r="LC43" i="1" s="1"/>
  <c r="LH35" i="1"/>
  <c r="LI35" i="1" s="1"/>
  <c r="QS43" i="1"/>
  <c r="LB35" i="1"/>
  <c r="LC35" i="1" s="1"/>
  <c r="QS35" i="1"/>
  <c r="LB20" i="1"/>
  <c r="LC20" i="1" s="1"/>
  <c r="KX39" i="1"/>
  <c r="KY39" i="1" s="1"/>
  <c r="D9" i="23"/>
  <c r="O7" i="23"/>
  <c r="QP39" i="1"/>
  <c r="EP4" i="1"/>
  <c r="EQ43" i="1" s="1"/>
  <c r="KV39" i="1"/>
  <c r="KW39" i="1" s="1"/>
  <c r="EP39" i="1"/>
  <c r="KT43" i="1"/>
  <c r="KU43" i="1" s="1"/>
  <c r="QO43" i="1"/>
  <c r="KT35" i="1"/>
  <c r="KU35" i="1" s="1"/>
  <c r="KV40" i="1"/>
  <c r="KW40" i="1" s="1"/>
  <c r="QP40" i="1"/>
  <c r="LD35" i="1"/>
  <c r="LE35" i="1" s="1"/>
  <c r="QT35" i="1"/>
  <c r="KZ20" i="1"/>
  <c r="LA20" i="1" s="1"/>
  <c r="QR20" i="1"/>
  <c r="LF35" i="1"/>
  <c r="LG35" i="1" s="1"/>
  <c r="QU35" i="1"/>
  <c r="QU20" i="1"/>
  <c r="LF20" i="1"/>
  <c r="LG20" i="1" s="1"/>
  <c r="QV46" i="1"/>
  <c r="LH46" i="1"/>
  <c r="LI46" i="1" s="1"/>
  <c r="LJ46" i="1"/>
  <c r="LK46" i="1" s="1"/>
  <c r="QT43" i="1"/>
  <c r="LD43" i="1"/>
  <c r="LE43" i="1" s="1"/>
  <c r="KX40" i="1"/>
  <c r="KY40" i="1" s="1"/>
  <c r="LH20" i="1"/>
  <c r="LI20" i="1" s="1"/>
  <c r="QP35" i="1"/>
  <c r="KV35" i="1"/>
  <c r="KW35" i="1" s="1"/>
  <c r="KZ43" i="1"/>
  <c r="LA43" i="1" s="1"/>
  <c r="QR43" i="1"/>
  <c r="KX35" i="1"/>
  <c r="KY35" i="1" s="1"/>
  <c r="LD20" i="1"/>
  <c r="LE20" i="1" s="1"/>
  <c r="QT20" i="1"/>
  <c r="KZ35" i="1"/>
  <c r="LA35" i="1" s="1"/>
  <c r="QR35" i="1"/>
  <c r="LH40" i="1"/>
  <c r="LI40" i="1" s="1"/>
  <c r="QV40" i="1"/>
  <c r="QP46" i="1"/>
  <c r="KV46" i="1"/>
  <c r="KW46" i="1" s="1"/>
  <c r="KX46" i="1"/>
  <c r="KY46" i="1" s="1"/>
  <c r="QP43" i="1"/>
  <c r="KV43" i="1"/>
  <c r="KW43" i="1" s="1"/>
  <c r="KT20" i="1"/>
  <c r="KU20" i="1" s="1"/>
  <c r="QO20" i="1"/>
  <c r="KV20" i="1"/>
  <c r="KW20" i="1" s="1"/>
  <c r="QP20" i="1"/>
  <c r="KX20" i="1"/>
  <c r="KY20" i="1" s="1"/>
  <c r="QJ57" i="1"/>
  <c r="QJ56" i="1"/>
  <c r="D10" i="23" l="1"/>
  <c r="P10" i="23" s="1"/>
  <c r="P9" i="23"/>
  <c r="AH37" i="22"/>
  <c r="EP46" i="1"/>
  <c r="EP40" i="1"/>
  <c r="AH38" i="22" s="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AH44" i="22"/>
  <c r="AM44" i="22" s="1"/>
  <c r="DW5" i="1"/>
  <c r="DW38" i="1"/>
  <c r="AN44" i="22" l="1"/>
  <c r="AO44" i="22"/>
  <c r="AN38" i="22"/>
  <c r="AO38" i="22"/>
  <c r="FE46" i="1"/>
  <c r="FE236" i="1"/>
  <c r="FE49" i="1"/>
  <c r="DW52" i="1"/>
  <c r="DW50" i="1"/>
  <c r="DW39" i="1"/>
  <c r="DW34" i="1"/>
  <c r="DW22" i="1"/>
  <c r="DW49" i="1" s="1"/>
  <c r="DW19" i="1"/>
  <c r="DW18" i="1"/>
  <c r="DW11" i="1"/>
  <c r="DW43" i="1" l="1"/>
  <c r="DW46" i="1"/>
  <c r="DW40" i="1"/>
  <c r="DW35" i="1"/>
  <c r="DW20" i="1"/>
  <c r="DV38" i="1" l="1"/>
  <c r="DV37" i="1"/>
  <c r="DV5" i="1"/>
  <c r="DV11" i="1" l="1"/>
  <c r="QI57" i="1"/>
  <c r="QI56" i="1"/>
  <c r="DU5" i="1" l="1"/>
  <c r="DV52" i="1"/>
  <c r="DV50" i="1"/>
  <c r="DV43" i="1"/>
  <c r="DV39" i="1"/>
  <c r="DV35" i="1"/>
  <c r="DV34" i="1"/>
  <c r="DV22" i="1"/>
  <c r="DV20" i="1"/>
  <c r="DV19" i="1"/>
  <c r="DV18" i="1"/>
  <c r="DV49" i="1" l="1"/>
  <c r="DV46" i="1"/>
  <c r="DV40" i="1"/>
  <c r="DU38" i="1"/>
  <c r="DU37" i="1"/>
  <c r="DT18" i="1" l="1"/>
  <c r="QH57" i="1" l="1"/>
  <c r="QH56" i="1"/>
  <c r="DU22" i="1" l="1"/>
  <c r="DU49" i="1" s="1"/>
  <c r="DU34" i="1"/>
  <c r="DU52" i="1"/>
  <c r="DU50" i="1"/>
  <c r="DU39" i="1"/>
  <c r="DU46" i="1" s="1"/>
  <c r="DU19" i="1"/>
  <c r="DU18" i="1"/>
  <c r="DU11" i="1"/>
  <c r="DU20" i="1" l="1"/>
  <c r="DU35" i="1"/>
  <c r="DU43" i="1"/>
  <c r="DU40" i="1"/>
  <c r="DT37" i="1"/>
  <c r="DS37" i="1"/>
  <c r="DT38" i="1" l="1"/>
  <c r="DT11" i="1" s="1"/>
  <c r="DT5" i="1" l="1"/>
  <c r="QG57" i="1" l="1"/>
  <c r="QG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I34" i="22"/>
  <c r="AI33" i="22"/>
  <c r="AI32" i="22"/>
  <c r="AI31" i="22"/>
  <c r="AI30" i="22"/>
  <c r="AI29" i="22"/>
  <c r="AI28" i="22"/>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JX52" i="1" s="1"/>
  <c r="DP50" i="1"/>
  <c r="DP34" i="1"/>
  <c r="DP22" i="1"/>
  <c r="DP49" i="1" s="1"/>
  <c r="DP19" i="1"/>
  <c r="DP20" i="1" l="1"/>
  <c r="C12" i="23"/>
  <c r="DP35" i="1"/>
  <c r="DP18" i="1"/>
  <c r="DP43" i="1"/>
  <c r="DP39" i="1"/>
  <c r="DM37" i="1"/>
  <c r="DM38" i="1"/>
  <c r="DM5" i="1"/>
  <c r="DP46" i="1" l="1"/>
  <c r="DP40" i="1"/>
  <c r="QB57" i="1"/>
  <c r="QB56" i="1"/>
  <c r="DM11" i="1" l="1"/>
  <c r="JT32" i="1" l="1"/>
  <c r="JU32" i="1" s="1"/>
  <c r="DM20" i="1"/>
  <c r="DM52" i="1"/>
  <c r="DM50" i="1"/>
  <c r="DM43" i="1"/>
  <c r="DM39" i="1"/>
  <c r="DM46" i="1" s="1"/>
  <c r="DM34" i="1"/>
  <c r="DM22" i="1"/>
  <c r="DM49" i="1" s="1"/>
  <c r="DM19" i="1"/>
  <c r="DM18" i="1"/>
  <c r="JT71" i="1"/>
  <c r="JU71" i="1" s="1"/>
  <c r="JT70" i="1"/>
  <c r="JT69" i="1"/>
  <c r="JU69" i="1" s="1"/>
  <c r="JT68" i="1"/>
  <c r="JT67" i="1"/>
  <c r="JU67" i="1" s="1"/>
  <c r="JT65" i="1"/>
  <c r="JU65" i="1" s="1"/>
  <c r="JT64" i="1"/>
  <c r="JU64" i="1" s="1"/>
  <c r="JT63" i="1"/>
  <c r="JT62" i="1"/>
  <c r="JU62" i="1" s="1"/>
  <c r="JT61" i="1"/>
  <c r="JU61" i="1" s="1"/>
  <c r="JT60" i="1"/>
  <c r="JT59" i="1"/>
  <c r="JU59" i="1" s="1"/>
  <c r="JT58" i="1"/>
  <c r="JU58" i="1" s="1"/>
  <c r="JT57" i="1"/>
  <c r="JU57" i="1" s="1"/>
  <c r="JT56" i="1"/>
  <c r="JT55" i="1"/>
  <c r="JT54" i="1"/>
  <c r="JT53" i="1"/>
  <c r="JT48" i="1"/>
  <c r="JU48" i="1" s="1"/>
  <c r="JT45" i="1"/>
  <c r="JU45" i="1" s="1"/>
  <c r="JT42" i="1"/>
  <c r="JU42" i="1" s="1"/>
  <c r="JT33" i="1"/>
  <c r="JU33" i="1" s="1"/>
  <c r="JT30" i="1"/>
  <c r="JU30" i="1" s="1"/>
  <c r="JT29" i="1"/>
  <c r="JU29" i="1" s="1"/>
  <c r="JT28" i="1"/>
  <c r="JU28" i="1" s="1"/>
  <c r="JT27" i="1"/>
  <c r="JU27" i="1" s="1"/>
  <c r="JT26" i="1"/>
  <c r="JU26" i="1" s="1"/>
  <c r="JT25" i="1"/>
  <c r="JU25" i="1" s="1"/>
  <c r="JT24" i="1"/>
  <c r="JU24" i="1" s="1"/>
  <c r="JT23" i="1"/>
  <c r="JU23" i="1" s="1"/>
  <c r="JT17" i="1"/>
  <c r="JU17" i="1" s="1"/>
  <c r="JT16" i="1"/>
  <c r="JU16" i="1" s="1"/>
  <c r="JT15" i="1"/>
  <c r="JU15" i="1" s="1"/>
  <c r="JT13" i="1"/>
  <c r="JU13" i="1" s="1"/>
  <c r="JT7" i="1"/>
  <c r="JU7" i="1" s="1"/>
  <c r="JT6" i="1"/>
  <c r="JU6" i="1" s="1"/>
  <c r="DM35" i="1" l="1"/>
  <c r="DM40" i="1"/>
  <c r="QA57" i="1" l="1"/>
  <c r="QA56" i="1"/>
  <c r="P55" i="22"/>
  <c r="T55" i="22"/>
  <c r="D55" i="22"/>
  <c r="G55" i="22"/>
  <c r="J55" i="22"/>
  <c r="A55" i="22"/>
  <c r="DN57" i="1"/>
  <c r="Z55" i="22" s="1"/>
  <c r="EB57" i="1"/>
  <c r="AD55" i="22" s="1"/>
  <c r="AI55" i="22" s="1"/>
  <c r="AJ55" i="22" s="1"/>
  <c r="FF57" i="1"/>
  <c r="FH57" i="1"/>
  <c r="FI57" i="1" s="1"/>
  <c r="FJ57" i="1"/>
  <c r="FK57" i="1" s="1"/>
  <c r="FL57" i="1"/>
  <c r="FM57" i="1" s="1"/>
  <c r="FN57" i="1"/>
  <c r="FO57" i="1" s="1"/>
  <c r="FP57" i="1"/>
  <c r="FR57" i="1"/>
  <c r="FS57" i="1" s="1"/>
  <c r="FT57" i="1"/>
  <c r="FU57" i="1" s="1"/>
  <c r="FV57" i="1"/>
  <c r="FW57" i="1" s="1"/>
  <c r="FX57" i="1"/>
  <c r="FY57" i="1" s="1"/>
  <c r="FZ57" i="1"/>
  <c r="GA57" i="1" s="1"/>
  <c r="GB57" i="1"/>
  <c r="GD57" i="1"/>
  <c r="GE57" i="1" s="1"/>
  <c r="GF57" i="1"/>
  <c r="GG57" i="1" s="1"/>
  <c r="GH57" i="1"/>
  <c r="GI57" i="1" s="1"/>
  <c r="GJ57" i="1"/>
  <c r="GK57" i="1" s="1"/>
  <c r="GL57" i="1"/>
  <c r="GN57" i="1"/>
  <c r="GO57" i="1" s="1"/>
  <c r="GP57" i="1"/>
  <c r="GR57" i="1"/>
  <c r="GT57" i="1"/>
  <c r="GU57" i="1" s="1"/>
  <c r="GV57" i="1"/>
  <c r="GX57" i="1"/>
  <c r="GY57" i="1" s="1"/>
  <c r="GZ57" i="1"/>
  <c r="HB57" i="1"/>
  <c r="HD57" i="1"/>
  <c r="HF57" i="1"/>
  <c r="HH57" i="1"/>
  <c r="HJ57" i="1"/>
  <c r="HL57" i="1"/>
  <c r="HM57" i="1" s="1"/>
  <c r="HN57" i="1"/>
  <c r="HP57" i="1"/>
  <c r="HR57" i="1"/>
  <c r="HS57" i="1" s="1"/>
  <c r="HT57" i="1"/>
  <c r="HU57" i="1" s="1"/>
  <c r="HV57" i="1"/>
  <c r="HX57" i="1"/>
  <c r="HY57" i="1" s="1"/>
  <c r="HZ57" i="1"/>
  <c r="IB57" i="1"/>
  <c r="ID57" i="1"/>
  <c r="IF57" i="1"/>
  <c r="IH57" i="1"/>
  <c r="IJ57" i="1"/>
  <c r="IL57" i="1"/>
  <c r="IN57" i="1"/>
  <c r="IP57" i="1"/>
  <c r="IQ57" i="1" s="1"/>
  <c r="IR57" i="1"/>
  <c r="IT57" i="1"/>
  <c r="IV57" i="1"/>
  <c r="IX57" i="1"/>
  <c r="IZ57" i="1"/>
  <c r="JB57" i="1"/>
  <c r="JD57" i="1"/>
  <c r="JF57" i="1"/>
  <c r="JH57" i="1"/>
  <c r="JI57" i="1" s="1"/>
  <c r="JJ57" i="1"/>
  <c r="JL57" i="1"/>
  <c r="JN57" i="1"/>
  <c r="JP57" i="1"/>
  <c r="JR57" i="1"/>
  <c r="JV57" i="1"/>
  <c r="JW57" i="1" s="1"/>
  <c r="JX57" i="1"/>
  <c r="JY57" i="1" s="1"/>
  <c r="JZ57" i="1"/>
  <c r="KA57" i="1" s="1"/>
  <c r="KB57" i="1"/>
  <c r="KC57" i="1" s="1"/>
  <c r="KD57" i="1"/>
  <c r="KE57" i="1" s="1"/>
  <c r="KF57" i="1"/>
  <c r="KH57" i="1"/>
  <c r="KI57" i="1" s="1"/>
  <c r="KJ57" i="1"/>
  <c r="KL57" i="1"/>
  <c r="KN57" i="1"/>
  <c r="KP57" i="1"/>
  <c r="KR57" i="1"/>
  <c r="MR57" i="1"/>
  <c r="MS57" i="1" s="1"/>
  <c r="MW57" i="1"/>
  <c r="OL57" i="1"/>
  <c r="OM57" i="1"/>
  <c r="ON57" i="1"/>
  <c r="OO57" i="1"/>
  <c r="OQ57" i="1"/>
  <c r="OS57" i="1"/>
  <c r="OT57" i="1"/>
  <c r="OU57" i="1"/>
  <c r="OV57" i="1"/>
  <c r="OW57" i="1"/>
  <c r="OX57" i="1"/>
  <c r="OY57" i="1"/>
  <c r="PC57" i="1"/>
  <c r="PE57" i="1"/>
  <c r="PF57" i="1"/>
  <c r="PG57" i="1"/>
  <c r="PH57" i="1"/>
  <c r="PI57" i="1"/>
  <c r="PK57" i="1"/>
  <c r="PL57" i="1"/>
  <c r="PM57" i="1"/>
  <c r="PN57" i="1"/>
  <c r="PO57" i="1"/>
  <c r="PP57" i="1"/>
  <c r="PQ57" i="1"/>
  <c r="PR57" i="1"/>
  <c r="PS57" i="1"/>
  <c r="PT57" i="1"/>
  <c r="PU57" i="1"/>
  <c r="PV57" i="1"/>
  <c r="PW57" i="1"/>
  <c r="PX57" i="1"/>
  <c r="PY57" i="1"/>
  <c r="PZ57" i="1"/>
  <c r="QC57" i="1"/>
  <c r="QD57" i="1"/>
  <c r="QE57" i="1"/>
  <c r="QF57" i="1"/>
  <c r="AA55" i="22" l="1"/>
  <c r="AB55" i="22" s="1"/>
  <c r="AE55" i="22"/>
  <c r="AF55" i="22" s="1"/>
  <c r="DL5" i="1"/>
  <c r="DL38" i="1"/>
  <c r="JT38" i="1" s="1"/>
  <c r="JU38" i="1" s="1"/>
  <c r="DL37" i="1"/>
  <c r="JT37" i="1" s="1"/>
  <c r="JU37" i="1" s="1"/>
  <c r="KR7" i="1" l="1"/>
  <c r="KS7" i="1" s="1"/>
  <c r="KP7" i="1"/>
  <c r="KQ7" i="1" s="1"/>
  <c r="KN7" i="1"/>
  <c r="KO7" i="1" s="1"/>
  <c r="KL7" i="1"/>
  <c r="KM7" i="1" s="1"/>
  <c r="KJ7" i="1"/>
  <c r="KK7" i="1" s="1"/>
  <c r="KH7" i="1"/>
  <c r="KI7" i="1" s="1"/>
  <c r="KF7" i="1"/>
  <c r="KG7" i="1" s="1"/>
  <c r="KD7" i="1"/>
  <c r="KE7" i="1" s="1"/>
  <c r="KB7" i="1"/>
  <c r="KC7" i="1" s="1"/>
  <c r="JZ7" i="1"/>
  <c r="KA7" i="1" s="1"/>
  <c r="JX7" i="1"/>
  <c r="JY7" i="1" s="1"/>
  <c r="JV7" i="1"/>
  <c r="JW7" i="1" s="1"/>
  <c r="KR6" i="1"/>
  <c r="KS6" i="1" s="1"/>
  <c r="KP6" i="1"/>
  <c r="KQ6" i="1" s="1"/>
  <c r="KN6" i="1"/>
  <c r="KO6" i="1" s="1"/>
  <c r="KL6" i="1"/>
  <c r="KM6" i="1" s="1"/>
  <c r="KJ6" i="1"/>
  <c r="KK6" i="1" s="1"/>
  <c r="KH6" i="1"/>
  <c r="KI6" i="1" s="1"/>
  <c r="KF6" i="1"/>
  <c r="KG6" i="1" s="1"/>
  <c r="KD6" i="1"/>
  <c r="KE6" i="1" s="1"/>
  <c r="KB6" i="1"/>
  <c r="KC6" i="1" s="1"/>
  <c r="JZ6" i="1"/>
  <c r="KA6" i="1" s="1"/>
  <c r="JX6" i="1"/>
  <c r="JY6" i="1" s="1"/>
  <c r="JV6" i="1"/>
  <c r="JW6" i="1" s="1"/>
  <c r="KR5" i="1"/>
  <c r="KS5" i="1" s="1"/>
  <c r="KP5" i="1"/>
  <c r="KQ5" i="1" s="1"/>
  <c r="KN5" i="1"/>
  <c r="KO5" i="1" s="1"/>
  <c r="KL5" i="1"/>
  <c r="KM5" i="1" s="1"/>
  <c r="KJ5" i="1"/>
  <c r="KK5" i="1" s="1"/>
  <c r="KH5" i="1"/>
  <c r="KI5" i="1" s="1"/>
  <c r="KF5" i="1"/>
  <c r="KG5" i="1" s="1"/>
  <c r="KD5" i="1"/>
  <c r="KE5" i="1" s="1"/>
  <c r="KB5" i="1"/>
  <c r="KC5" i="1" s="1"/>
  <c r="JZ5" i="1"/>
  <c r="KA5" i="1" s="1"/>
  <c r="JX5" i="1"/>
  <c r="JY5" i="1" s="1"/>
  <c r="JV5" i="1"/>
  <c r="JW5" i="1" s="1"/>
  <c r="KR71" i="1"/>
  <c r="KS71" i="1" s="1"/>
  <c r="KP71" i="1"/>
  <c r="KQ71" i="1" s="1"/>
  <c r="KN71" i="1"/>
  <c r="KO71" i="1" s="1"/>
  <c r="KL71" i="1"/>
  <c r="KM71" i="1" s="1"/>
  <c r="KJ71" i="1"/>
  <c r="KK71" i="1" s="1"/>
  <c r="KH71" i="1"/>
  <c r="KI71" i="1" s="1"/>
  <c r="KF71" i="1"/>
  <c r="KG71" i="1" s="1"/>
  <c r="KD71" i="1"/>
  <c r="KE71" i="1" s="1"/>
  <c r="KB71" i="1"/>
  <c r="KC71" i="1" s="1"/>
  <c r="JZ71" i="1"/>
  <c r="KA71" i="1" s="1"/>
  <c r="KR70" i="1"/>
  <c r="KP70" i="1"/>
  <c r="KN70" i="1"/>
  <c r="KL70" i="1"/>
  <c r="KJ70" i="1"/>
  <c r="KH70" i="1"/>
  <c r="KI70" i="1" s="1"/>
  <c r="KF70" i="1"/>
  <c r="KG70" i="1" s="1"/>
  <c r="KD70" i="1"/>
  <c r="KB70" i="1"/>
  <c r="KC70" i="1" s="1"/>
  <c r="JZ70" i="1"/>
  <c r="KR69" i="1"/>
  <c r="KS69" i="1" s="1"/>
  <c r="KP69" i="1"/>
  <c r="KQ69" i="1" s="1"/>
  <c r="KN69" i="1"/>
  <c r="KO69" i="1" s="1"/>
  <c r="KL69" i="1"/>
  <c r="KM69" i="1" s="1"/>
  <c r="KJ69" i="1"/>
  <c r="KK69" i="1" s="1"/>
  <c r="KH69" i="1"/>
  <c r="KI69" i="1" s="1"/>
  <c r="KF69" i="1"/>
  <c r="KG69" i="1" s="1"/>
  <c r="KD69" i="1"/>
  <c r="KE69" i="1" s="1"/>
  <c r="KB69" i="1"/>
  <c r="KC69" i="1" s="1"/>
  <c r="JZ69" i="1"/>
  <c r="KA69" i="1" s="1"/>
  <c r="KR68" i="1"/>
  <c r="KP68" i="1"/>
  <c r="KQ68" i="1" s="1"/>
  <c r="KN68" i="1"/>
  <c r="KL68" i="1"/>
  <c r="KJ68" i="1"/>
  <c r="KH68" i="1"/>
  <c r="KF68" i="1"/>
  <c r="KD68" i="1"/>
  <c r="KB68" i="1"/>
  <c r="KC68" i="1" s="1"/>
  <c r="JZ68" i="1"/>
  <c r="KR67" i="1"/>
  <c r="KS67" i="1" s="1"/>
  <c r="KP67" i="1"/>
  <c r="KQ67" i="1" s="1"/>
  <c r="KN67" i="1"/>
  <c r="KO67" i="1" s="1"/>
  <c r="KL67" i="1"/>
  <c r="KM67" i="1" s="1"/>
  <c r="KJ67" i="1"/>
  <c r="KK67" i="1" s="1"/>
  <c r="KH67" i="1"/>
  <c r="KI67" i="1" s="1"/>
  <c r="KF67" i="1"/>
  <c r="KG67" i="1" s="1"/>
  <c r="KD67" i="1"/>
  <c r="KE67" i="1" s="1"/>
  <c r="KB67" i="1"/>
  <c r="KC67" i="1" s="1"/>
  <c r="JZ67" i="1"/>
  <c r="KA67" i="1" s="1"/>
  <c r="KR65" i="1"/>
  <c r="KS65" i="1" s="1"/>
  <c r="KP65" i="1"/>
  <c r="KQ65" i="1" s="1"/>
  <c r="KN65" i="1"/>
  <c r="KO65" i="1" s="1"/>
  <c r="KL65" i="1"/>
  <c r="KM65" i="1" s="1"/>
  <c r="KJ65" i="1"/>
  <c r="KK65" i="1" s="1"/>
  <c r="KH65" i="1"/>
  <c r="KF65" i="1"/>
  <c r="KG65" i="1" s="1"/>
  <c r="KD65" i="1"/>
  <c r="KE65" i="1" s="1"/>
  <c r="KB65" i="1"/>
  <c r="KC65" i="1" s="1"/>
  <c r="JZ65" i="1"/>
  <c r="KA65" i="1" s="1"/>
  <c r="KR64" i="1"/>
  <c r="KS64" i="1" s="1"/>
  <c r="KP64" i="1"/>
  <c r="KQ64" i="1" s="1"/>
  <c r="KN64" i="1"/>
  <c r="KO64" i="1" s="1"/>
  <c r="KL64" i="1"/>
  <c r="KM64" i="1" s="1"/>
  <c r="KJ64" i="1"/>
  <c r="KK64" i="1" s="1"/>
  <c r="KH64" i="1"/>
  <c r="KI64" i="1" s="1"/>
  <c r="KF64" i="1"/>
  <c r="KG64" i="1" s="1"/>
  <c r="KD64" i="1"/>
  <c r="KE64" i="1" s="1"/>
  <c r="KB64" i="1"/>
  <c r="KC64" i="1" s="1"/>
  <c r="JZ64" i="1"/>
  <c r="KA64" i="1" s="1"/>
  <c r="KR63" i="1"/>
  <c r="KP63" i="1"/>
  <c r="KN63" i="1"/>
  <c r="KL63" i="1"/>
  <c r="KJ63" i="1"/>
  <c r="KH63" i="1"/>
  <c r="KF63" i="1"/>
  <c r="KD63" i="1"/>
  <c r="KE63" i="1" s="1"/>
  <c r="KB63" i="1"/>
  <c r="JZ63" i="1"/>
  <c r="KR62" i="1"/>
  <c r="KP62" i="1"/>
  <c r="KQ62" i="1" s="1"/>
  <c r="KN62" i="1"/>
  <c r="KL62" i="1"/>
  <c r="KJ62" i="1"/>
  <c r="KK62" i="1" s="1"/>
  <c r="KH62" i="1"/>
  <c r="KF62" i="1"/>
  <c r="KG62" i="1" s="1"/>
  <c r="KD62" i="1"/>
  <c r="KB62" i="1"/>
  <c r="JZ62" i="1"/>
  <c r="KA62" i="1" s="1"/>
  <c r="KR61" i="1"/>
  <c r="KS61" i="1" s="1"/>
  <c r="KP61" i="1"/>
  <c r="KQ61" i="1" s="1"/>
  <c r="KN61" i="1"/>
  <c r="KO61" i="1" s="1"/>
  <c r="KL61" i="1"/>
  <c r="KM61" i="1" s="1"/>
  <c r="KJ61" i="1"/>
  <c r="KK61" i="1" s="1"/>
  <c r="KH61" i="1"/>
  <c r="KF61" i="1"/>
  <c r="KG61" i="1" s="1"/>
  <c r="KD61" i="1"/>
  <c r="KE61" i="1" s="1"/>
  <c r="KB61" i="1"/>
  <c r="KC61" i="1" s="1"/>
  <c r="JZ61" i="1"/>
  <c r="KA61" i="1" s="1"/>
  <c r="KR60" i="1"/>
  <c r="KP60" i="1"/>
  <c r="KQ60" i="1" s="1"/>
  <c r="KN60" i="1"/>
  <c r="KL60" i="1"/>
  <c r="KM60" i="1" s="1"/>
  <c r="KJ60" i="1"/>
  <c r="KH60" i="1"/>
  <c r="KF60" i="1"/>
  <c r="KG60" i="1" s="1"/>
  <c r="KD60" i="1"/>
  <c r="KE60" i="1" s="1"/>
  <c r="KB60" i="1"/>
  <c r="KC60" i="1" s="1"/>
  <c r="JZ60" i="1"/>
  <c r="KR59" i="1"/>
  <c r="KS59" i="1" s="1"/>
  <c r="KP59" i="1"/>
  <c r="KQ59" i="1" s="1"/>
  <c r="KN59" i="1"/>
  <c r="KO59" i="1" s="1"/>
  <c r="KL59" i="1"/>
  <c r="KM59" i="1" s="1"/>
  <c r="KJ59" i="1"/>
  <c r="KK59" i="1" s="1"/>
  <c r="KH59" i="1"/>
  <c r="KI59" i="1" s="1"/>
  <c r="KF59" i="1"/>
  <c r="KG59" i="1" s="1"/>
  <c r="KD59" i="1"/>
  <c r="KE59" i="1" s="1"/>
  <c r="KB59" i="1"/>
  <c r="KC59" i="1" s="1"/>
  <c r="JZ59" i="1"/>
  <c r="KA59" i="1" s="1"/>
  <c r="KR58" i="1"/>
  <c r="KS58" i="1" s="1"/>
  <c r="KP58" i="1"/>
  <c r="KQ58" i="1" s="1"/>
  <c r="KN58" i="1"/>
  <c r="KO58" i="1" s="1"/>
  <c r="KL58" i="1"/>
  <c r="KM58" i="1" s="1"/>
  <c r="KJ58" i="1"/>
  <c r="KK58" i="1" s="1"/>
  <c r="KH58" i="1"/>
  <c r="KI58" i="1" s="1"/>
  <c r="KF58" i="1"/>
  <c r="KD58" i="1"/>
  <c r="KE58" i="1" s="1"/>
  <c r="KB58" i="1"/>
  <c r="KC58" i="1" s="1"/>
  <c r="JZ58" i="1"/>
  <c r="KA58" i="1" s="1"/>
  <c r="KR56" i="1"/>
  <c r="KP56" i="1"/>
  <c r="KN56" i="1"/>
  <c r="KL56" i="1"/>
  <c r="KJ56" i="1"/>
  <c r="KH56" i="1"/>
  <c r="KF56" i="1"/>
  <c r="KD56" i="1"/>
  <c r="KB56" i="1"/>
  <c r="JZ56" i="1"/>
  <c r="KR55" i="1"/>
  <c r="KS55" i="1" s="1"/>
  <c r="KP55" i="1"/>
  <c r="KQ55" i="1" s="1"/>
  <c r="KN55" i="1"/>
  <c r="KO55" i="1" s="1"/>
  <c r="KL55" i="1"/>
  <c r="KM55" i="1" s="1"/>
  <c r="KJ55" i="1"/>
  <c r="KK55" i="1" s="1"/>
  <c r="KH55" i="1"/>
  <c r="KI55" i="1" s="1"/>
  <c r="KF55" i="1"/>
  <c r="KG55" i="1" s="1"/>
  <c r="KD55" i="1"/>
  <c r="KB55" i="1"/>
  <c r="KC55" i="1" s="1"/>
  <c r="JZ55" i="1"/>
  <c r="KA55" i="1" s="1"/>
  <c r="KR54" i="1"/>
  <c r="KP54" i="1"/>
  <c r="KN54" i="1"/>
  <c r="KL54" i="1"/>
  <c r="KJ54" i="1"/>
  <c r="KH54" i="1"/>
  <c r="KF54" i="1"/>
  <c r="KD54" i="1"/>
  <c r="KB54" i="1"/>
  <c r="JZ54" i="1"/>
  <c r="KR53" i="1"/>
  <c r="KS53" i="1" s="1"/>
  <c r="KP53" i="1"/>
  <c r="KN53" i="1"/>
  <c r="KL53" i="1"/>
  <c r="KM53" i="1" s="1"/>
  <c r="KJ53" i="1"/>
  <c r="KH53" i="1"/>
  <c r="KF53" i="1"/>
  <c r="KD53" i="1"/>
  <c r="KB53" i="1"/>
  <c r="KC53" i="1" s="1"/>
  <c r="JZ53" i="1"/>
  <c r="KR52" i="1"/>
  <c r="KS52" i="1" s="1"/>
  <c r="KP52" i="1"/>
  <c r="KQ52" i="1" s="1"/>
  <c r="KN52" i="1"/>
  <c r="KO52" i="1" s="1"/>
  <c r="KL52" i="1"/>
  <c r="KM52" i="1" s="1"/>
  <c r="KJ52" i="1"/>
  <c r="KK52" i="1" s="1"/>
  <c r="KH52" i="1"/>
  <c r="KI52" i="1" s="1"/>
  <c r="KF52" i="1"/>
  <c r="KG52" i="1" s="1"/>
  <c r="KD52" i="1"/>
  <c r="KE52" i="1" s="1"/>
  <c r="KB52" i="1"/>
  <c r="KC52" i="1" s="1"/>
  <c r="JZ52" i="1"/>
  <c r="KA52" i="1" s="1"/>
  <c r="KR50" i="1"/>
  <c r="KS50" i="1" s="1"/>
  <c r="KP50" i="1"/>
  <c r="KQ50" i="1" s="1"/>
  <c r="KN50" i="1"/>
  <c r="KO50" i="1" s="1"/>
  <c r="KL50" i="1"/>
  <c r="KM50" i="1" s="1"/>
  <c r="KJ50" i="1"/>
  <c r="KK50" i="1" s="1"/>
  <c r="KH50" i="1"/>
  <c r="KI50" i="1" s="1"/>
  <c r="KF50" i="1"/>
  <c r="KG50" i="1" s="1"/>
  <c r="KD50" i="1"/>
  <c r="KE50" i="1" s="1"/>
  <c r="KB50" i="1"/>
  <c r="KC50" i="1" s="1"/>
  <c r="JZ50" i="1"/>
  <c r="KA50" i="1" s="1"/>
  <c r="KR49" i="1"/>
  <c r="KS49" i="1" s="1"/>
  <c r="KP49" i="1"/>
  <c r="KQ49" i="1" s="1"/>
  <c r="KN49" i="1"/>
  <c r="KO49" i="1" s="1"/>
  <c r="KL49" i="1"/>
  <c r="KM49" i="1" s="1"/>
  <c r="KJ49" i="1"/>
  <c r="KK49" i="1" s="1"/>
  <c r="KH49" i="1"/>
  <c r="KI49" i="1" s="1"/>
  <c r="KF49" i="1"/>
  <c r="KG49" i="1" s="1"/>
  <c r="KD49" i="1"/>
  <c r="KE49" i="1" s="1"/>
  <c r="KB49" i="1"/>
  <c r="KC49" i="1" s="1"/>
  <c r="JZ49" i="1"/>
  <c r="KA49" i="1" s="1"/>
  <c r="KR48" i="1"/>
  <c r="KS48" i="1" s="1"/>
  <c r="KP48" i="1"/>
  <c r="KQ48" i="1" s="1"/>
  <c r="KN48" i="1"/>
  <c r="KO48" i="1" s="1"/>
  <c r="KL48" i="1"/>
  <c r="KM48" i="1" s="1"/>
  <c r="KJ48" i="1"/>
  <c r="KK48" i="1" s="1"/>
  <c r="KH48" i="1"/>
  <c r="KI48" i="1" s="1"/>
  <c r="KF48" i="1"/>
  <c r="KG48" i="1" s="1"/>
  <c r="KD48" i="1"/>
  <c r="KE48" i="1" s="1"/>
  <c r="KB48" i="1"/>
  <c r="KC48" i="1" s="1"/>
  <c r="JZ48" i="1"/>
  <c r="KA48" i="1" s="1"/>
  <c r="KR46" i="1"/>
  <c r="KS46" i="1" s="1"/>
  <c r="KP46" i="1"/>
  <c r="KQ46" i="1" s="1"/>
  <c r="KN46" i="1"/>
  <c r="KO46" i="1" s="1"/>
  <c r="KL46" i="1"/>
  <c r="KM46" i="1" s="1"/>
  <c r="KJ46" i="1"/>
  <c r="KK46" i="1" s="1"/>
  <c r="KH46" i="1"/>
  <c r="KI46" i="1" s="1"/>
  <c r="KF46" i="1"/>
  <c r="KG46" i="1" s="1"/>
  <c r="KD46" i="1"/>
  <c r="KE46" i="1" s="1"/>
  <c r="KB46" i="1"/>
  <c r="KC46" i="1" s="1"/>
  <c r="JZ46" i="1"/>
  <c r="KA46" i="1" s="1"/>
  <c r="KR45" i="1"/>
  <c r="KS45" i="1" s="1"/>
  <c r="KP45" i="1"/>
  <c r="KQ45" i="1" s="1"/>
  <c r="KN45" i="1"/>
  <c r="KO45" i="1" s="1"/>
  <c r="KL45" i="1"/>
  <c r="KM45" i="1" s="1"/>
  <c r="KJ45" i="1"/>
  <c r="KK45" i="1" s="1"/>
  <c r="KH45" i="1"/>
  <c r="KI45" i="1" s="1"/>
  <c r="KF45" i="1"/>
  <c r="KG45" i="1" s="1"/>
  <c r="KD45" i="1"/>
  <c r="KE45" i="1" s="1"/>
  <c r="KB45" i="1"/>
  <c r="KC45" i="1" s="1"/>
  <c r="JZ45" i="1"/>
  <c r="KA45" i="1" s="1"/>
  <c r="KR43" i="1"/>
  <c r="KS43" i="1" s="1"/>
  <c r="KP43" i="1"/>
  <c r="KQ43" i="1" s="1"/>
  <c r="KN43" i="1"/>
  <c r="KO43" i="1" s="1"/>
  <c r="KL43" i="1"/>
  <c r="KM43" i="1" s="1"/>
  <c r="KJ43" i="1"/>
  <c r="KK43" i="1" s="1"/>
  <c r="KH43" i="1"/>
  <c r="KI43" i="1" s="1"/>
  <c r="KF43" i="1"/>
  <c r="KG43" i="1" s="1"/>
  <c r="KD43" i="1"/>
  <c r="KE43" i="1" s="1"/>
  <c r="KB43" i="1"/>
  <c r="KC43" i="1" s="1"/>
  <c r="JZ43" i="1"/>
  <c r="KA43" i="1" s="1"/>
  <c r="KR42" i="1"/>
  <c r="KS42" i="1" s="1"/>
  <c r="KP42" i="1"/>
  <c r="KQ42" i="1" s="1"/>
  <c r="KN42" i="1"/>
  <c r="KO42" i="1" s="1"/>
  <c r="KL42" i="1"/>
  <c r="KM42" i="1" s="1"/>
  <c r="KJ42" i="1"/>
  <c r="KK42" i="1" s="1"/>
  <c r="KH42" i="1"/>
  <c r="KI42" i="1" s="1"/>
  <c r="KF42" i="1"/>
  <c r="KG42" i="1" s="1"/>
  <c r="KD42" i="1"/>
  <c r="KE42" i="1" s="1"/>
  <c r="KB42" i="1"/>
  <c r="KC42" i="1" s="1"/>
  <c r="JZ42" i="1"/>
  <c r="KA42" i="1" s="1"/>
  <c r="KR40" i="1"/>
  <c r="KS40" i="1" s="1"/>
  <c r="KP40" i="1"/>
  <c r="KQ40" i="1" s="1"/>
  <c r="KN40" i="1"/>
  <c r="KO40" i="1" s="1"/>
  <c r="KL40" i="1"/>
  <c r="KM40" i="1" s="1"/>
  <c r="KJ40" i="1"/>
  <c r="KK40" i="1" s="1"/>
  <c r="KH40" i="1"/>
  <c r="KI40" i="1" s="1"/>
  <c r="KF40" i="1"/>
  <c r="KG40" i="1" s="1"/>
  <c r="KD40" i="1"/>
  <c r="KE40" i="1" s="1"/>
  <c r="KB40" i="1"/>
  <c r="KC40" i="1" s="1"/>
  <c r="JZ40" i="1"/>
  <c r="KA40" i="1" s="1"/>
  <c r="KR39" i="1"/>
  <c r="KS39" i="1" s="1"/>
  <c r="KP39" i="1"/>
  <c r="KQ39" i="1" s="1"/>
  <c r="KN39" i="1"/>
  <c r="KO39" i="1" s="1"/>
  <c r="KL39" i="1"/>
  <c r="KM39" i="1" s="1"/>
  <c r="KJ39" i="1"/>
  <c r="KK39" i="1" s="1"/>
  <c r="KH39" i="1"/>
  <c r="KI39" i="1" s="1"/>
  <c r="KF39" i="1"/>
  <c r="KG39" i="1" s="1"/>
  <c r="KD39" i="1"/>
  <c r="KE39" i="1" s="1"/>
  <c r="KB39" i="1"/>
  <c r="KC39" i="1" s="1"/>
  <c r="JZ39" i="1"/>
  <c r="KA39" i="1" s="1"/>
  <c r="KR38" i="1"/>
  <c r="KS38" i="1" s="1"/>
  <c r="KP38" i="1"/>
  <c r="KQ38" i="1" s="1"/>
  <c r="KN38" i="1"/>
  <c r="KO38" i="1" s="1"/>
  <c r="KL38" i="1"/>
  <c r="KM38" i="1" s="1"/>
  <c r="KJ38" i="1"/>
  <c r="KK38" i="1" s="1"/>
  <c r="KH38" i="1"/>
  <c r="KI38" i="1" s="1"/>
  <c r="KF38" i="1"/>
  <c r="KG38" i="1" s="1"/>
  <c r="KD38" i="1"/>
  <c r="KE38" i="1" s="1"/>
  <c r="KB38" i="1"/>
  <c r="KC38" i="1" s="1"/>
  <c r="JZ38" i="1"/>
  <c r="KA38" i="1" s="1"/>
  <c r="KR37" i="1"/>
  <c r="KS37" i="1" s="1"/>
  <c r="KP37" i="1"/>
  <c r="KQ37" i="1" s="1"/>
  <c r="KN37" i="1"/>
  <c r="KO37" i="1" s="1"/>
  <c r="KL37" i="1"/>
  <c r="KM37" i="1" s="1"/>
  <c r="KJ37" i="1"/>
  <c r="KK37" i="1" s="1"/>
  <c r="KH37" i="1"/>
  <c r="KI37" i="1" s="1"/>
  <c r="KF37" i="1"/>
  <c r="KG37" i="1" s="1"/>
  <c r="KD37" i="1"/>
  <c r="KE37" i="1" s="1"/>
  <c r="KB37" i="1"/>
  <c r="KC37" i="1" s="1"/>
  <c r="JZ37" i="1"/>
  <c r="KA37" i="1" s="1"/>
  <c r="KR35" i="1"/>
  <c r="KS35" i="1" s="1"/>
  <c r="KP35" i="1"/>
  <c r="KQ35" i="1" s="1"/>
  <c r="KN35" i="1"/>
  <c r="KO35" i="1" s="1"/>
  <c r="KL35" i="1"/>
  <c r="KM35" i="1" s="1"/>
  <c r="KJ35" i="1"/>
  <c r="KK35" i="1" s="1"/>
  <c r="KH35" i="1"/>
  <c r="KI35" i="1" s="1"/>
  <c r="KF35" i="1"/>
  <c r="KG35" i="1" s="1"/>
  <c r="KD35" i="1"/>
  <c r="KE35" i="1" s="1"/>
  <c r="KB35" i="1"/>
  <c r="KC35" i="1" s="1"/>
  <c r="JZ35" i="1"/>
  <c r="KA35" i="1" s="1"/>
  <c r="KR34" i="1"/>
  <c r="KS34" i="1" s="1"/>
  <c r="KP34" i="1"/>
  <c r="KQ34" i="1" s="1"/>
  <c r="KN34" i="1"/>
  <c r="KO34" i="1" s="1"/>
  <c r="KL34" i="1"/>
  <c r="KM34" i="1" s="1"/>
  <c r="KJ34" i="1"/>
  <c r="KK34" i="1" s="1"/>
  <c r="KH34" i="1"/>
  <c r="KI34" i="1" s="1"/>
  <c r="KF34" i="1"/>
  <c r="KG34" i="1" s="1"/>
  <c r="KD34" i="1"/>
  <c r="KE34" i="1" s="1"/>
  <c r="KB34" i="1"/>
  <c r="KC34" i="1" s="1"/>
  <c r="JZ34" i="1"/>
  <c r="KA34" i="1" s="1"/>
  <c r="KR33" i="1"/>
  <c r="KS33" i="1" s="1"/>
  <c r="KP33" i="1"/>
  <c r="KQ33" i="1" s="1"/>
  <c r="KN33" i="1"/>
  <c r="KO33" i="1" s="1"/>
  <c r="KL33" i="1"/>
  <c r="KM33" i="1" s="1"/>
  <c r="KJ33" i="1"/>
  <c r="KK33" i="1" s="1"/>
  <c r="KH33" i="1"/>
  <c r="KI33" i="1" s="1"/>
  <c r="KF33" i="1"/>
  <c r="KG33" i="1" s="1"/>
  <c r="KD33" i="1"/>
  <c r="KE33" i="1" s="1"/>
  <c r="KB33" i="1"/>
  <c r="KC33" i="1" s="1"/>
  <c r="JZ33" i="1"/>
  <c r="KA33" i="1" s="1"/>
  <c r="KR32" i="1"/>
  <c r="KS32" i="1" s="1"/>
  <c r="KP32" i="1"/>
  <c r="KQ32" i="1" s="1"/>
  <c r="KN32" i="1"/>
  <c r="KO32" i="1" s="1"/>
  <c r="KL32" i="1"/>
  <c r="KM32" i="1" s="1"/>
  <c r="KJ32" i="1"/>
  <c r="KK32" i="1" s="1"/>
  <c r="KH32" i="1"/>
  <c r="KI32" i="1" s="1"/>
  <c r="KF32" i="1"/>
  <c r="KG32" i="1" s="1"/>
  <c r="KD32" i="1"/>
  <c r="KE32" i="1" s="1"/>
  <c r="KB32" i="1"/>
  <c r="KC32" i="1" s="1"/>
  <c r="JZ32" i="1"/>
  <c r="KA32" i="1" s="1"/>
  <c r="KR30" i="1"/>
  <c r="KS30" i="1" s="1"/>
  <c r="KP30" i="1"/>
  <c r="KQ30" i="1" s="1"/>
  <c r="KN30" i="1"/>
  <c r="KO30" i="1" s="1"/>
  <c r="KL30" i="1"/>
  <c r="KM30" i="1" s="1"/>
  <c r="KJ30" i="1"/>
  <c r="KK30" i="1" s="1"/>
  <c r="KH30" i="1"/>
  <c r="KI30" i="1" s="1"/>
  <c r="KF30" i="1"/>
  <c r="KG30" i="1" s="1"/>
  <c r="KD30" i="1"/>
  <c r="KE30" i="1" s="1"/>
  <c r="KB30" i="1"/>
  <c r="KC30" i="1" s="1"/>
  <c r="JZ30" i="1"/>
  <c r="KA30" i="1" s="1"/>
  <c r="KR29" i="1"/>
  <c r="KS29" i="1" s="1"/>
  <c r="KP29" i="1"/>
  <c r="KQ29" i="1" s="1"/>
  <c r="KN29" i="1"/>
  <c r="KO29" i="1" s="1"/>
  <c r="KL29" i="1"/>
  <c r="KM29" i="1" s="1"/>
  <c r="KJ29" i="1"/>
  <c r="KK29" i="1" s="1"/>
  <c r="KH29" i="1"/>
  <c r="KI29" i="1" s="1"/>
  <c r="KF29" i="1"/>
  <c r="KG29" i="1" s="1"/>
  <c r="KD29" i="1"/>
  <c r="KE29" i="1" s="1"/>
  <c r="KB29" i="1"/>
  <c r="KC29" i="1" s="1"/>
  <c r="JZ29" i="1"/>
  <c r="KA29" i="1" s="1"/>
  <c r="KR28" i="1"/>
  <c r="KS28" i="1" s="1"/>
  <c r="KP28" i="1"/>
  <c r="KQ28" i="1" s="1"/>
  <c r="KN28" i="1"/>
  <c r="KO28" i="1" s="1"/>
  <c r="KL28" i="1"/>
  <c r="KM28" i="1" s="1"/>
  <c r="KJ28" i="1"/>
  <c r="KK28" i="1" s="1"/>
  <c r="KH28" i="1"/>
  <c r="KI28" i="1" s="1"/>
  <c r="KF28" i="1"/>
  <c r="KG28" i="1" s="1"/>
  <c r="KD28" i="1"/>
  <c r="KE28" i="1" s="1"/>
  <c r="KB28" i="1"/>
  <c r="KC28" i="1" s="1"/>
  <c r="JZ28" i="1"/>
  <c r="KA28" i="1" s="1"/>
  <c r="KR27" i="1"/>
  <c r="KS27" i="1" s="1"/>
  <c r="KP27" i="1"/>
  <c r="KQ27" i="1" s="1"/>
  <c r="KN27" i="1"/>
  <c r="KO27" i="1" s="1"/>
  <c r="KL27" i="1"/>
  <c r="KM27" i="1" s="1"/>
  <c r="KJ27" i="1"/>
  <c r="KK27" i="1" s="1"/>
  <c r="KH27" i="1"/>
  <c r="KI27" i="1" s="1"/>
  <c r="KF27" i="1"/>
  <c r="KG27" i="1" s="1"/>
  <c r="KD27" i="1"/>
  <c r="KE27" i="1" s="1"/>
  <c r="KB27" i="1"/>
  <c r="KC27" i="1" s="1"/>
  <c r="JZ27" i="1"/>
  <c r="KA27" i="1" s="1"/>
  <c r="KR26" i="1"/>
  <c r="KS26" i="1" s="1"/>
  <c r="KP26" i="1"/>
  <c r="KQ26" i="1" s="1"/>
  <c r="KN26" i="1"/>
  <c r="KO26" i="1" s="1"/>
  <c r="KL26" i="1"/>
  <c r="KM26" i="1" s="1"/>
  <c r="KJ26" i="1"/>
  <c r="KK26" i="1" s="1"/>
  <c r="KH26" i="1"/>
  <c r="KI26" i="1" s="1"/>
  <c r="KF26" i="1"/>
  <c r="KG26" i="1" s="1"/>
  <c r="KD26" i="1"/>
  <c r="KE26" i="1" s="1"/>
  <c r="KB26" i="1"/>
  <c r="KC26" i="1" s="1"/>
  <c r="JZ26" i="1"/>
  <c r="KA26" i="1" s="1"/>
  <c r="KR25" i="1"/>
  <c r="KS25" i="1" s="1"/>
  <c r="KP25" i="1"/>
  <c r="KQ25" i="1" s="1"/>
  <c r="KN25" i="1"/>
  <c r="KO25" i="1" s="1"/>
  <c r="KL25" i="1"/>
  <c r="KM25" i="1" s="1"/>
  <c r="KJ25" i="1"/>
  <c r="KK25" i="1" s="1"/>
  <c r="KH25" i="1"/>
  <c r="KI25" i="1" s="1"/>
  <c r="KF25" i="1"/>
  <c r="KG25" i="1" s="1"/>
  <c r="KD25" i="1"/>
  <c r="KE25" i="1" s="1"/>
  <c r="KB25" i="1"/>
  <c r="KC25" i="1" s="1"/>
  <c r="JZ25" i="1"/>
  <c r="KA25" i="1" s="1"/>
  <c r="KR24" i="1"/>
  <c r="KS24" i="1" s="1"/>
  <c r="KP24" i="1"/>
  <c r="KQ24" i="1" s="1"/>
  <c r="KN24" i="1"/>
  <c r="KO24" i="1" s="1"/>
  <c r="KL24" i="1"/>
  <c r="KM24" i="1" s="1"/>
  <c r="KJ24" i="1"/>
  <c r="KK24" i="1" s="1"/>
  <c r="KH24" i="1"/>
  <c r="KI24" i="1" s="1"/>
  <c r="KF24" i="1"/>
  <c r="KG24" i="1" s="1"/>
  <c r="KD24" i="1"/>
  <c r="KE24" i="1" s="1"/>
  <c r="KB24" i="1"/>
  <c r="KC24" i="1" s="1"/>
  <c r="JZ24" i="1"/>
  <c r="KA24" i="1" s="1"/>
  <c r="KR23" i="1"/>
  <c r="KS23" i="1" s="1"/>
  <c r="KP23" i="1"/>
  <c r="KQ23" i="1" s="1"/>
  <c r="KN23" i="1"/>
  <c r="KO23" i="1" s="1"/>
  <c r="KL23" i="1"/>
  <c r="KM23" i="1" s="1"/>
  <c r="KJ23" i="1"/>
  <c r="KK23" i="1" s="1"/>
  <c r="KH23" i="1"/>
  <c r="KI23" i="1" s="1"/>
  <c r="KF23" i="1"/>
  <c r="KG23" i="1" s="1"/>
  <c r="KD23" i="1"/>
  <c r="KE23" i="1" s="1"/>
  <c r="KB23" i="1"/>
  <c r="KC23" i="1" s="1"/>
  <c r="JZ23" i="1"/>
  <c r="KA23" i="1" s="1"/>
  <c r="KR22" i="1"/>
  <c r="KS22" i="1" s="1"/>
  <c r="KP22" i="1"/>
  <c r="KQ22" i="1" s="1"/>
  <c r="KN22" i="1"/>
  <c r="KO22" i="1" s="1"/>
  <c r="KL22" i="1"/>
  <c r="KM22" i="1" s="1"/>
  <c r="KJ22" i="1"/>
  <c r="KK22" i="1" s="1"/>
  <c r="KH22" i="1"/>
  <c r="KI22" i="1" s="1"/>
  <c r="KF22" i="1"/>
  <c r="KG22" i="1" s="1"/>
  <c r="KD22" i="1"/>
  <c r="KE22" i="1" s="1"/>
  <c r="KB22" i="1"/>
  <c r="KC22" i="1" s="1"/>
  <c r="JZ22" i="1"/>
  <c r="KA22" i="1" s="1"/>
  <c r="KR20" i="1"/>
  <c r="KS20" i="1" s="1"/>
  <c r="KP20" i="1"/>
  <c r="KQ20" i="1" s="1"/>
  <c r="KN20" i="1"/>
  <c r="KO20" i="1" s="1"/>
  <c r="KL20" i="1"/>
  <c r="KM20" i="1" s="1"/>
  <c r="KJ20" i="1"/>
  <c r="KK20" i="1" s="1"/>
  <c r="KH20" i="1"/>
  <c r="KI20" i="1" s="1"/>
  <c r="KF20" i="1"/>
  <c r="KG20" i="1" s="1"/>
  <c r="KD20" i="1"/>
  <c r="KE20" i="1" s="1"/>
  <c r="KB20" i="1"/>
  <c r="KC20" i="1" s="1"/>
  <c r="JZ20" i="1"/>
  <c r="KA20" i="1" s="1"/>
  <c r="KR19" i="1"/>
  <c r="KS19" i="1" s="1"/>
  <c r="KP19" i="1"/>
  <c r="KQ19" i="1" s="1"/>
  <c r="KN19" i="1"/>
  <c r="KO19" i="1" s="1"/>
  <c r="KL19" i="1"/>
  <c r="KM19" i="1" s="1"/>
  <c r="KJ19" i="1"/>
  <c r="KK19" i="1" s="1"/>
  <c r="KH19" i="1"/>
  <c r="KI19" i="1" s="1"/>
  <c r="KF19" i="1"/>
  <c r="KG19" i="1" s="1"/>
  <c r="KD19" i="1"/>
  <c r="KE19" i="1" s="1"/>
  <c r="KB19" i="1"/>
  <c r="KC19" i="1" s="1"/>
  <c r="JZ19" i="1"/>
  <c r="KA19" i="1" s="1"/>
  <c r="KR18" i="1"/>
  <c r="KS18" i="1" s="1"/>
  <c r="KP18" i="1"/>
  <c r="KQ18" i="1" s="1"/>
  <c r="KN18" i="1"/>
  <c r="KO18" i="1" s="1"/>
  <c r="KL18" i="1"/>
  <c r="KM18" i="1" s="1"/>
  <c r="KJ18" i="1"/>
  <c r="KK18" i="1" s="1"/>
  <c r="KH18" i="1"/>
  <c r="KI18" i="1" s="1"/>
  <c r="KF18" i="1"/>
  <c r="KG18" i="1" s="1"/>
  <c r="KD18" i="1"/>
  <c r="KE18" i="1" s="1"/>
  <c r="KB18" i="1"/>
  <c r="KC18" i="1" s="1"/>
  <c r="JZ18" i="1"/>
  <c r="KA18" i="1" s="1"/>
  <c r="KR17" i="1"/>
  <c r="KS17" i="1" s="1"/>
  <c r="KP17" i="1"/>
  <c r="KQ17" i="1" s="1"/>
  <c r="KN17" i="1"/>
  <c r="KO17" i="1" s="1"/>
  <c r="KL17" i="1"/>
  <c r="KM17" i="1" s="1"/>
  <c r="KJ17" i="1"/>
  <c r="KK17" i="1" s="1"/>
  <c r="KH17" i="1"/>
  <c r="KI17" i="1" s="1"/>
  <c r="KF17" i="1"/>
  <c r="KG17" i="1" s="1"/>
  <c r="KD17" i="1"/>
  <c r="KE17" i="1" s="1"/>
  <c r="KB17" i="1"/>
  <c r="KC17" i="1" s="1"/>
  <c r="JZ17" i="1"/>
  <c r="KA17" i="1" s="1"/>
  <c r="KR16" i="1"/>
  <c r="KS16" i="1" s="1"/>
  <c r="KP16" i="1"/>
  <c r="KQ16" i="1" s="1"/>
  <c r="KN16" i="1"/>
  <c r="KO16" i="1" s="1"/>
  <c r="KL16" i="1"/>
  <c r="KM16" i="1" s="1"/>
  <c r="KJ16" i="1"/>
  <c r="KK16" i="1" s="1"/>
  <c r="KH16" i="1"/>
  <c r="KI16" i="1" s="1"/>
  <c r="KF16" i="1"/>
  <c r="KG16" i="1" s="1"/>
  <c r="KD16" i="1"/>
  <c r="KE16" i="1" s="1"/>
  <c r="KB16" i="1"/>
  <c r="KC16" i="1" s="1"/>
  <c r="JZ16" i="1"/>
  <c r="KA16" i="1" s="1"/>
  <c r="KR15" i="1"/>
  <c r="KS15" i="1" s="1"/>
  <c r="KP15" i="1"/>
  <c r="KQ15" i="1" s="1"/>
  <c r="KN15" i="1"/>
  <c r="KO15" i="1" s="1"/>
  <c r="KL15" i="1"/>
  <c r="KM15" i="1" s="1"/>
  <c r="KJ15" i="1"/>
  <c r="KK15" i="1" s="1"/>
  <c r="KH15" i="1"/>
  <c r="KI15" i="1" s="1"/>
  <c r="KF15" i="1"/>
  <c r="KG15" i="1" s="1"/>
  <c r="KD15" i="1"/>
  <c r="KE15" i="1" s="1"/>
  <c r="KB15" i="1"/>
  <c r="KC15" i="1" s="1"/>
  <c r="JZ15" i="1"/>
  <c r="KA15" i="1" s="1"/>
  <c r="KR13" i="1"/>
  <c r="KS13" i="1" s="1"/>
  <c r="KP13" i="1"/>
  <c r="KQ13" i="1" s="1"/>
  <c r="KN13" i="1"/>
  <c r="KO13" i="1" s="1"/>
  <c r="KL13" i="1"/>
  <c r="KM13" i="1" s="1"/>
  <c r="KJ13" i="1"/>
  <c r="KK13" i="1" s="1"/>
  <c r="KH13" i="1"/>
  <c r="KI13" i="1" s="1"/>
  <c r="KF13" i="1"/>
  <c r="KG13" i="1" s="1"/>
  <c r="KD13" i="1"/>
  <c r="KE13" i="1" s="1"/>
  <c r="KB13" i="1"/>
  <c r="KC13" i="1" s="1"/>
  <c r="JZ13" i="1"/>
  <c r="KA13" i="1" s="1"/>
  <c r="JX11" i="1"/>
  <c r="JY11" i="1" s="1"/>
  <c r="JX64" i="1"/>
  <c r="JY64" i="1" s="1"/>
  <c r="JX62" i="1"/>
  <c r="JX60" i="1"/>
  <c r="JX58" i="1"/>
  <c r="JY58" i="1" s="1"/>
  <c r="JX55" i="1"/>
  <c r="JY55" i="1" s="1"/>
  <c r="JX53" i="1"/>
  <c r="JX43" i="1"/>
  <c r="JY43" i="1" s="1"/>
  <c r="JX35" i="1"/>
  <c r="JY35" i="1" s="1"/>
  <c r="JX33" i="1"/>
  <c r="JY33" i="1" s="1"/>
  <c r="JX19" i="1"/>
  <c r="JY19" i="1" s="1"/>
  <c r="JX17" i="1"/>
  <c r="JY17" i="1" s="1"/>
  <c r="JX15" i="1"/>
  <c r="JY15" i="1" s="1"/>
  <c r="JX13" i="1"/>
  <c r="JY13" i="1" s="1"/>
  <c r="JV71" i="1"/>
  <c r="JW71" i="1" s="1"/>
  <c r="JV70" i="1"/>
  <c r="JV69" i="1"/>
  <c r="JW69" i="1" s="1"/>
  <c r="JV68" i="1"/>
  <c r="JV67" i="1"/>
  <c r="JW67" i="1" s="1"/>
  <c r="JV65" i="1"/>
  <c r="JW65" i="1" s="1"/>
  <c r="JV64" i="1"/>
  <c r="JW64" i="1" s="1"/>
  <c r="JV63" i="1"/>
  <c r="JV62" i="1"/>
  <c r="JV61" i="1"/>
  <c r="JW61" i="1" s="1"/>
  <c r="JV60" i="1"/>
  <c r="JW60" i="1" s="1"/>
  <c r="JV59" i="1"/>
  <c r="JW59" i="1" s="1"/>
  <c r="JV58" i="1"/>
  <c r="JW58" i="1" s="1"/>
  <c r="JV56" i="1"/>
  <c r="JV55" i="1"/>
  <c r="JW55" i="1" s="1"/>
  <c r="JV54" i="1"/>
  <c r="JV53" i="1"/>
  <c r="JW53" i="1" s="1"/>
  <c r="JV52" i="1"/>
  <c r="JW52" i="1" s="1"/>
  <c r="JV50" i="1"/>
  <c r="JW50" i="1" s="1"/>
  <c r="JV49" i="1"/>
  <c r="JW49" i="1" s="1"/>
  <c r="JV48" i="1"/>
  <c r="JW48" i="1" s="1"/>
  <c r="JV46" i="1"/>
  <c r="JW46" i="1" s="1"/>
  <c r="JV45" i="1"/>
  <c r="JW45" i="1" s="1"/>
  <c r="JV43" i="1"/>
  <c r="JW43" i="1" s="1"/>
  <c r="JV42" i="1"/>
  <c r="JW42" i="1" s="1"/>
  <c r="JV40" i="1"/>
  <c r="JW40" i="1" s="1"/>
  <c r="JV39" i="1"/>
  <c r="JW39" i="1" s="1"/>
  <c r="JV38" i="1"/>
  <c r="JW38" i="1" s="1"/>
  <c r="JV37" i="1"/>
  <c r="JW37" i="1" s="1"/>
  <c r="JV35" i="1"/>
  <c r="JW35" i="1" s="1"/>
  <c r="JV34" i="1"/>
  <c r="JW34" i="1" s="1"/>
  <c r="JV33" i="1"/>
  <c r="JW33" i="1" s="1"/>
  <c r="JV32" i="1"/>
  <c r="JW32" i="1" s="1"/>
  <c r="JV30" i="1"/>
  <c r="JW30" i="1" s="1"/>
  <c r="JV29" i="1"/>
  <c r="JW29" i="1" s="1"/>
  <c r="JV28" i="1"/>
  <c r="JW28" i="1" s="1"/>
  <c r="JV27" i="1"/>
  <c r="JW27" i="1" s="1"/>
  <c r="JV26" i="1"/>
  <c r="JW26" i="1" s="1"/>
  <c r="JV25" i="1"/>
  <c r="JW25" i="1" s="1"/>
  <c r="JV24" i="1"/>
  <c r="JW24" i="1" s="1"/>
  <c r="JV23" i="1"/>
  <c r="JW23" i="1" s="1"/>
  <c r="JV22" i="1"/>
  <c r="JW22" i="1" s="1"/>
  <c r="JV20" i="1"/>
  <c r="JW20" i="1" s="1"/>
  <c r="JV19" i="1"/>
  <c r="JW19" i="1" s="1"/>
  <c r="JV18" i="1"/>
  <c r="JW18" i="1" s="1"/>
  <c r="JV17" i="1"/>
  <c r="JW17" i="1" s="1"/>
  <c r="JV16" i="1"/>
  <c r="JW16" i="1" s="1"/>
  <c r="JV15" i="1"/>
  <c r="JW15" i="1" s="1"/>
  <c r="JV13" i="1"/>
  <c r="JW13" i="1" s="1"/>
  <c r="KR11" i="1"/>
  <c r="KS11" i="1" s="1"/>
  <c r="KP11" i="1"/>
  <c r="KQ11" i="1" s="1"/>
  <c r="KN11" i="1"/>
  <c r="KO11" i="1" s="1"/>
  <c r="KL11" i="1"/>
  <c r="KM11" i="1" s="1"/>
  <c r="KJ11" i="1"/>
  <c r="KK11" i="1" s="1"/>
  <c r="KH11" i="1"/>
  <c r="KI11" i="1" s="1"/>
  <c r="KF11" i="1"/>
  <c r="KG11" i="1" s="1"/>
  <c r="KD11" i="1"/>
  <c r="KE11" i="1" s="1"/>
  <c r="KB11" i="1"/>
  <c r="KC11" i="1" s="1"/>
  <c r="JV11" i="1"/>
  <c r="JW11" i="1" s="1"/>
  <c r="JZ11" i="1"/>
  <c r="KA11" i="1" s="1"/>
  <c r="JX71" i="1"/>
  <c r="JY71" i="1" s="1"/>
  <c r="JX70" i="1"/>
  <c r="JX69" i="1"/>
  <c r="JY69" i="1" s="1"/>
  <c r="JX68" i="1"/>
  <c r="JX67" i="1"/>
  <c r="JY67" i="1" s="1"/>
  <c r="JX65" i="1"/>
  <c r="JY65" i="1" s="1"/>
  <c r="JX63" i="1"/>
  <c r="JX61" i="1"/>
  <c r="JX59" i="1"/>
  <c r="JY59" i="1" s="1"/>
  <c r="JX56" i="1"/>
  <c r="JX54" i="1"/>
  <c r="JY52" i="1"/>
  <c r="JX50" i="1"/>
  <c r="JY50" i="1" s="1"/>
  <c r="JX49" i="1"/>
  <c r="JY49" i="1" s="1"/>
  <c r="JX48" i="1"/>
  <c r="JY48" i="1" s="1"/>
  <c r="JX46" i="1"/>
  <c r="JY46" i="1" s="1"/>
  <c r="JX45" i="1"/>
  <c r="JY45" i="1" s="1"/>
  <c r="JX42" i="1"/>
  <c r="JY42" i="1" s="1"/>
  <c r="JX40" i="1"/>
  <c r="JY40" i="1" s="1"/>
  <c r="JX39" i="1"/>
  <c r="JY39" i="1" s="1"/>
  <c r="JX38" i="1"/>
  <c r="JY38" i="1" s="1"/>
  <c r="JX37" i="1"/>
  <c r="JY37" i="1" s="1"/>
  <c r="JX34" i="1"/>
  <c r="JY34" i="1" s="1"/>
  <c r="JX32" i="1"/>
  <c r="JY32" i="1" s="1"/>
  <c r="JX30" i="1"/>
  <c r="JY30" i="1" s="1"/>
  <c r="JX29" i="1"/>
  <c r="JY29" i="1" s="1"/>
  <c r="JX28" i="1"/>
  <c r="JY28" i="1" s="1"/>
  <c r="JX27" i="1"/>
  <c r="JY27" i="1" s="1"/>
  <c r="JX26" i="1"/>
  <c r="JY26" i="1" s="1"/>
  <c r="JX25" i="1"/>
  <c r="JY25" i="1" s="1"/>
  <c r="JX24" i="1"/>
  <c r="JY24" i="1" s="1"/>
  <c r="JX23" i="1"/>
  <c r="JY23" i="1" s="1"/>
  <c r="JX22" i="1"/>
  <c r="JY22" i="1" s="1"/>
  <c r="JX20" i="1"/>
  <c r="JY20" i="1" s="1"/>
  <c r="JX18" i="1"/>
  <c r="JY18" i="1" s="1"/>
  <c r="JX16" i="1"/>
  <c r="JY16" i="1" s="1"/>
  <c r="DL22" i="1" l="1"/>
  <c r="DL52" i="1"/>
  <c r="JT52" i="1" s="1"/>
  <c r="JU52" i="1" s="1"/>
  <c r="DL50" i="1"/>
  <c r="JT50" i="1" s="1"/>
  <c r="JU50" i="1" s="1"/>
  <c r="DL39" i="1"/>
  <c r="DL11" i="1"/>
  <c r="DL43" i="1" l="1"/>
  <c r="JT43" i="1" s="1"/>
  <c r="JU43" i="1" s="1"/>
  <c r="JT11" i="1"/>
  <c r="JU11" i="1" s="1"/>
  <c r="DL46" i="1"/>
  <c r="JT46" i="1" s="1"/>
  <c r="JU46" i="1" s="1"/>
  <c r="JT39" i="1"/>
  <c r="JU39" i="1" s="1"/>
  <c r="DL49" i="1"/>
  <c r="JT49" i="1" s="1"/>
  <c r="JU49" i="1" s="1"/>
  <c r="JT22" i="1"/>
  <c r="JU22" i="1" s="1"/>
  <c r="DL19" i="1"/>
  <c r="DL34" i="1"/>
  <c r="JT34" i="1" s="1"/>
  <c r="JU34" i="1" s="1"/>
  <c r="DL18" i="1"/>
  <c r="DL35" i="1"/>
  <c r="JT35" i="1" s="1"/>
  <c r="JU35" i="1" s="1"/>
  <c r="DL40" i="1"/>
  <c r="DL20" i="1"/>
  <c r="JT20" i="1" s="1"/>
  <c r="JU20" i="1" s="1"/>
  <c r="DK38" i="1"/>
  <c r="DK37" i="1"/>
  <c r="DK5" i="1"/>
  <c r="JT19" i="1" l="1"/>
  <c r="JU19" i="1" s="1"/>
  <c r="JT40" i="1"/>
  <c r="JU40" i="1" s="1"/>
  <c r="JT18" i="1"/>
  <c r="JU18" i="1" s="1"/>
  <c r="PZ56" i="1"/>
  <c r="DK19" i="1" l="1"/>
  <c r="DK52" i="1"/>
  <c r="DK50" i="1"/>
  <c r="DK39" i="1"/>
  <c r="DK22" i="1"/>
  <c r="DK49" i="1" s="1"/>
  <c r="DK18" i="1"/>
  <c r="DK11" i="1"/>
  <c r="DK35" i="1" s="1"/>
  <c r="DK34" i="1" l="1"/>
  <c r="DK40" i="1"/>
  <c r="DK46" i="1"/>
  <c r="DK20" i="1"/>
  <c r="DK43" i="1"/>
  <c r="DJ38" i="1"/>
  <c r="DJ37" i="1"/>
  <c r="DJ5" i="1"/>
  <c r="DJ11" i="1" l="1"/>
  <c r="PY56" i="1"/>
  <c r="DJ52" i="1"/>
  <c r="DJ50" i="1"/>
  <c r="DJ39" i="1"/>
  <c r="DJ34" i="1"/>
  <c r="DJ22" i="1"/>
  <c r="DJ19" i="1"/>
  <c r="DJ18" i="1"/>
  <c r="MR30" i="1"/>
  <c r="MS30" i="1" s="1"/>
  <c r="MR26" i="1"/>
  <c r="MS26" i="1" s="1"/>
  <c r="MR17" i="1"/>
  <c r="MS17" i="1" s="1"/>
  <c r="MR16" i="1"/>
  <c r="MS16" i="1" s="1"/>
  <c r="JN71" i="1"/>
  <c r="JO71" i="1" s="1"/>
  <c r="JN70" i="1"/>
  <c r="JN69" i="1"/>
  <c r="JO69" i="1" s="1"/>
  <c r="JN68" i="1"/>
  <c r="JN67" i="1"/>
  <c r="JO67" i="1" s="1"/>
  <c r="JN65" i="1"/>
  <c r="JO65" i="1" s="1"/>
  <c r="JN64" i="1"/>
  <c r="JO64" i="1" s="1"/>
  <c r="JN63" i="1"/>
  <c r="JN62" i="1"/>
  <c r="JO62" i="1" s="1"/>
  <c r="JN61" i="1"/>
  <c r="JO61" i="1" s="1"/>
  <c r="JN60" i="1"/>
  <c r="JN59" i="1"/>
  <c r="JO59" i="1" s="1"/>
  <c r="JN58" i="1"/>
  <c r="JO58" i="1" s="1"/>
  <c r="JN56" i="1"/>
  <c r="JN55" i="1"/>
  <c r="JO55" i="1" s="1"/>
  <c r="JN54" i="1"/>
  <c r="JN53" i="1"/>
  <c r="DI38" i="1"/>
  <c r="DI37" i="1"/>
  <c r="PX37" i="1" s="1"/>
  <c r="DI5" i="1"/>
  <c r="PX56" i="1"/>
  <c r="DI52" i="1"/>
  <c r="DI50" i="1"/>
  <c r="DI34" i="1"/>
  <c r="DI22" i="1"/>
  <c r="DI19" i="1"/>
  <c r="DI18" i="1"/>
  <c r="DH37" i="1"/>
  <c r="DH38" i="1"/>
  <c r="DH5" i="1"/>
  <c r="DH18" i="1"/>
  <c r="PW56" i="1"/>
  <c r="A21" i="22"/>
  <c r="MW22" i="1"/>
  <c r="DH19" i="1"/>
  <c r="DH52" i="1"/>
  <c r="DH50" i="1"/>
  <c r="DH22" i="1"/>
  <c r="DH34" i="1"/>
  <c r="DG38" i="1"/>
  <c r="DG37" i="1"/>
  <c r="PV37" i="1" s="1"/>
  <c r="DG5" i="1"/>
  <c r="D12" i="23"/>
  <c r="E12" i="23"/>
  <c r="F12" i="23"/>
  <c r="G12" i="23"/>
  <c r="H12" i="23"/>
  <c r="I12" i="23"/>
  <c r="J12" i="23"/>
  <c r="K12" i="23"/>
  <c r="L12" i="23"/>
  <c r="M12" i="23"/>
  <c r="N12" i="23"/>
  <c r="D13" i="23"/>
  <c r="E13" i="23"/>
  <c r="F13" i="23"/>
  <c r="G13" i="23"/>
  <c r="H13" i="23"/>
  <c r="I13" i="23"/>
  <c r="J13" i="23"/>
  <c r="K13" i="23"/>
  <c r="L13" i="23"/>
  <c r="M13" i="23"/>
  <c r="N13" i="23"/>
  <c r="C13" i="23"/>
  <c r="C14" i="23" s="1"/>
  <c r="C15" i="23" s="1"/>
  <c r="QM10" i="1"/>
  <c r="QN10" i="1"/>
  <c r="QM11" i="1"/>
  <c r="QN11" i="1"/>
  <c r="QM13" i="1"/>
  <c r="QN13" i="1"/>
  <c r="QM15" i="1"/>
  <c r="QN15" i="1"/>
  <c r="QM16" i="1"/>
  <c r="QN16" i="1"/>
  <c r="QM17" i="1"/>
  <c r="QN17" i="1"/>
  <c r="QM18" i="1"/>
  <c r="QN18" i="1"/>
  <c r="QM19" i="1"/>
  <c r="QN19" i="1"/>
  <c r="QM20" i="1"/>
  <c r="QN20" i="1"/>
  <c r="QM22" i="1"/>
  <c r="QN22" i="1"/>
  <c r="QM23" i="1"/>
  <c r="QN23" i="1"/>
  <c r="QM24" i="1"/>
  <c r="QN24" i="1"/>
  <c r="QM25" i="1"/>
  <c r="QN25" i="1"/>
  <c r="QM26" i="1"/>
  <c r="QN26" i="1"/>
  <c r="QM27" i="1"/>
  <c r="QN27" i="1"/>
  <c r="QM28" i="1"/>
  <c r="QN28" i="1"/>
  <c r="QM29" i="1"/>
  <c r="QN29" i="1"/>
  <c r="QM30" i="1"/>
  <c r="QN30" i="1"/>
  <c r="QM32" i="1"/>
  <c r="QN32" i="1"/>
  <c r="QM33" i="1"/>
  <c r="QN33" i="1"/>
  <c r="QM34" i="1"/>
  <c r="QN34" i="1"/>
  <c r="QM35" i="1"/>
  <c r="QN35" i="1"/>
  <c r="QM37" i="1"/>
  <c r="QN37" i="1"/>
  <c r="QM38" i="1"/>
  <c r="QN38" i="1"/>
  <c r="QM39" i="1"/>
  <c r="QN39" i="1"/>
  <c r="QM40" i="1"/>
  <c r="QN40" i="1"/>
  <c r="QM42" i="1"/>
  <c r="QN42" i="1"/>
  <c r="QM43" i="1"/>
  <c r="QN43" i="1"/>
  <c r="QM45" i="1"/>
  <c r="QN45" i="1"/>
  <c r="QM46" i="1"/>
  <c r="QN46" i="1"/>
  <c r="QM48" i="1"/>
  <c r="QN48" i="1"/>
  <c r="QM49" i="1"/>
  <c r="QN49" i="1"/>
  <c r="QM50" i="1"/>
  <c r="QN50" i="1"/>
  <c r="QM52" i="1"/>
  <c r="QN52" i="1"/>
  <c r="QM53" i="1"/>
  <c r="QN53" i="1"/>
  <c r="QM54" i="1"/>
  <c r="QN54" i="1"/>
  <c r="QM55" i="1"/>
  <c r="QN55" i="1"/>
  <c r="QM58" i="1"/>
  <c r="QN58" i="1"/>
  <c r="QM59" i="1"/>
  <c r="QN59" i="1"/>
  <c r="QM60" i="1"/>
  <c r="QN60" i="1"/>
  <c r="QM61" i="1"/>
  <c r="QN61" i="1"/>
  <c r="QM62" i="1"/>
  <c r="QN62" i="1"/>
  <c r="QM63" i="1"/>
  <c r="QN63" i="1"/>
  <c r="QM64" i="1"/>
  <c r="QN64" i="1"/>
  <c r="QM65" i="1"/>
  <c r="QN65" i="1"/>
  <c r="QM67" i="1"/>
  <c r="QN67" i="1"/>
  <c r="QM68" i="1"/>
  <c r="QN68" i="1"/>
  <c r="QM69" i="1"/>
  <c r="QN69" i="1"/>
  <c r="QM70" i="1"/>
  <c r="QN70" i="1"/>
  <c r="QM71" i="1"/>
  <c r="QN71" i="1"/>
  <c r="QL71" i="1"/>
  <c r="QK71" i="1"/>
  <c r="QJ71" i="1"/>
  <c r="QI71" i="1"/>
  <c r="QH71" i="1"/>
  <c r="QG71" i="1"/>
  <c r="QF71" i="1"/>
  <c r="QE71" i="1"/>
  <c r="QD71" i="1"/>
  <c r="QC71" i="1"/>
  <c r="QL70" i="1"/>
  <c r="QK70" i="1"/>
  <c r="QJ70" i="1"/>
  <c r="QI70" i="1"/>
  <c r="QH70" i="1"/>
  <c r="QG70" i="1"/>
  <c r="QF70" i="1"/>
  <c r="QE70" i="1"/>
  <c r="QD70" i="1"/>
  <c r="QC70" i="1"/>
  <c r="QL69" i="1"/>
  <c r="QK69" i="1"/>
  <c r="QJ69" i="1"/>
  <c r="QI69" i="1"/>
  <c r="QH69" i="1"/>
  <c r="QG69" i="1"/>
  <c r="QF69" i="1"/>
  <c r="QE69" i="1"/>
  <c r="QD69" i="1"/>
  <c r="QC69" i="1"/>
  <c r="QL68" i="1"/>
  <c r="QK68" i="1"/>
  <c r="QJ68" i="1"/>
  <c r="QI68" i="1"/>
  <c r="QH68" i="1"/>
  <c r="QG68" i="1"/>
  <c r="QF68" i="1"/>
  <c r="QE68" i="1"/>
  <c r="QD68" i="1"/>
  <c r="QC68" i="1"/>
  <c r="QL67" i="1"/>
  <c r="QK67" i="1"/>
  <c r="QJ67" i="1"/>
  <c r="QI67" i="1"/>
  <c r="QH67" i="1"/>
  <c r="QG67" i="1"/>
  <c r="QF67" i="1"/>
  <c r="QE67" i="1"/>
  <c r="QD67" i="1"/>
  <c r="QC67" i="1"/>
  <c r="QL65" i="1"/>
  <c r="QK65" i="1"/>
  <c r="QJ65" i="1"/>
  <c r="QI65" i="1"/>
  <c r="QH65" i="1"/>
  <c r="QG65" i="1"/>
  <c r="QF65" i="1"/>
  <c r="QE65" i="1"/>
  <c r="QD65" i="1"/>
  <c r="QC65" i="1"/>
  <c r="QL64" i="1"/>
  <c r="QK64" i="1"/>
  <c r="QJ64" i="1"/>
  <c r="QI64" i="1"/>
  <c r="QH64" i="1"/>
  <c r="QG64" i="1"/>
  <c r="QF64" i="1"/>
  <c r="QE64" i="1"/>
  <c r="QD64" i="1"/>
  <c r="QC64" i="1"/>
  <c r="QL63" i="1"/>
  <c r="QK63" i="1"/>
  <c r="QJ63" i="1"/>
  <c r="QI63" i="1"/>
  <c r="QH63" i="1"/>
  <c r="QG63" i="1"/>
  <c r="QF63" i="1"/>
  <c r="QE63" i="1"/>
  <c r="QD63" i="1"/>
  <c r="QC63" i="1"/>
  <c r="QL62" i="1"/>
  <c r="QK62" i="1"/>
  <c r="QJ62" i="1"/>
  <c r="QI62" i="1"/>
  <c r="QH62" i="1"/>
  <c r="QG62" i="1"/>
  <c r="QF62" i="1"/>
  <c r="QE62" i="1"/>
  <c r="QD62" i="1"/>
  <c r="QC62" i="1"/>
  <c r="QL61" i="1"/>
  <c r="QK61" i="1"/>
  <c r="QJ61" i="1"/>
  <c r="QI61" i="1"/>
  <c r="QH61" i="1"/>
  <c r="QG61" i="1"/>
  <c r="QF61" i="1"/>
  <c r="QE61" i="1"/>
  <c r="QD61" i="1"/>
  <c r="QC61" i="1"/>
  <c r="QL60" i="1"/>
  <c r="QK60" i="1"/>
  <c r="QJ60" i="1"/>
  <c r="QI60" i="1"/>
  <c r="QH60" i="1"/>
  <c r="QG60" i="1"/>
  <c r="QF60" i="1"/>
  <c r="QE60" i="1"/>
  <c r="QD60" i="1"/>
  <c r="QC60" i="1"/>
  <c r="QL59" i="1"/>
  <c r="QK59" i="1"/>
  <c r="QJ59" i="1"/>
  <c r="QI59" i="1"/>
  <c r="QH59" i="1"/>
  <c r="QG59" i="1"/>
  <c r="QF59" i="1"/>
  <c r="QE59" i="1"/>
  <c r="QD59" i="1"/>
  <c r="QC59" i="1"/>
  <c r="QL58" i="1"/>
  <c r="QK58" i="1"/>
  <c r="QJ58" i="1"/>
  <c r="QI58" i="1"/>
  <c r="QH58" i="1"/>
  <c r="QG58" i="1"/>
  <c r="QF58" i="1"/>
  <c r="QE58" i="1"/>
  <c r="QD58" i="1"/>
  <c r="QC58" i="1"/>
  <c r="QF56" i="1"/>
  <c r="QE56" i="1"/>
  <c r="QD56" i="1"/>
  <c r="QC56" i="1"/>
  <c r="QL55" i="1"/>
  <c r="QK55" i="1"/>
  <c r="QJ55" i="1"/>
  <c r="QI55" i="1"/>
  <c r="QH55" i="1"/>
  <c r="QG55" i="1"/>
  <c r="QF55" i="1"/>
  <c r="QE55" i="1"/>
  <c r="QD55" i="1"/>
  <c r="QC55" i="1"/>
  <c r="QL54" i="1"/>
  <c r="QK54" i="1"/>
  <c r="QJ54" i="1"/>
  <c r="QI54" i="1"/>
  <c r="QH54" i="1"/>
  <c r="QG54" i="1"/>
  <c r="QF54" i="1"/>
  <c r="QE54" i="1"/>
  <c r="QD54" i="1"/>
  <c r="QC54" i="1"/>
  <c r="QL53" i="1"/>
  <c r="QK53" i="1"/>
  <c r="QJ53" i="1"/>
  <c r="QI53" i="1"/>
  <c r="QH53" i="1"/>
  <c r="QG53" i="1"/>
  <c r="QF53" i="1"/>
  <c r="QE53" i="1"/>
  <c r="QD53" i="1"/>
  <c r="QC53" i="1"/>
  <c r="QL52" i="1"/>
  <c r="QK52" i="1"/>
  <c r="QJ52" i="1"/>
  <c r="QI52" i="1"/>
  <c r="QH52" i="1"/>
  <c r="QG52" i="1"/>
  <c r="QF52" i="1"/>
  <c r="QE52" i="1"/>
  <c r="QD52" i="1"/>
  <c r="QC52" i="1"/>
  <c r="QL50" i="1"/>
  <c r="QK50" i="1"/>
  <c r="QJ50" i="1"/>
  <c r="QI50" i="1"/>
  <c r="QH50" i="1"/>
  <c r="QG50" i="1"/>
  <c r="QF50" i="1"/>
  <c r="QE50" i="1"/>
  <c r="QD50" i="1"/>
  <c r="QC50" i="1"/>
  <c r="QL49" i="1"/>
  <c r="QK49" i="1"/>
  <c r="QJ49" i="1"/>
  <c r="QI49" i="1"/>
  <c r="QH49" i="1"/>
  <c r="QG49" i="1"/>
  <c r="QF49" i="1"/>
  <c r="QE49" i="1"/>
  <c r="QD49" i="1"/>
  <c r="QC49" i="1"/>
  <c r="QL48" i="1"/>
  <c r="QK48" i="1"/>
  <c r="QJ48" i="1"/>
  <c r="QI48" i="1"/>
  <c r="QH48" i="1"/>
  <c r="QG48" i="1"/>
  <c r="QF48" i="1"/>
  <c r="QE48" i="1"/>
  <c r="QD48" i="1"/>
  <c r="QC48" i="1"/>
  <c r="QL46" i="1"/>
  <c r="QK46" i="1"/>
  <c r="QJ46" i="1"/>
  <c r="QI46" i="1"/>
  <c r="QH46" i="1"/>
  <c r="QG46" i="1"/>
  <c r="QF46" i="1"/>
  <c r="QE46" i="1"/>
  <c r="QD46" i="1"/>
  <c r="QC46" i="1"/>
  <c r="QL45" i="1"/>
  <c r="QK45" i="1"/>
  <c r="QJ45" i="1"/>
  <c r="QI45" i="1"/>
  <c r="QH45" i="1"/>
  <c r="QG45" i="1"/>
  <c r="QF45" i="1"/>
  <c r="QE45" i="1"/>
  <c r="QD45" i="1"/>
  <c r="QC45" i="1"/>
  <c r="QL43" i="1"/>
  <c r="QK43" i="1"/>
  <c r="QJ43" i="1"/>
  <c r="QI43" i="1"/>
  <c r="QH43" i="1"/>
  <c r="QG43" i="1"/>
  <c r="QF43" i="1"/>
  <c r="QE43" i="1"/>
  <c r="QD43" i="1"/>
  <c r="QC43" i="1"/>
  <c r="QL42" i="1"/>
  <c r="QK42" i="1"/>
  <c r="QJ42" i="1"/>
  <c r="QI42" i="1"/>
  <c r="QH42" i="1"/>
  <c r="QG42" i="1"/>
  <c r="QF42" i="1"/>
  <c r="QE42" i="1"/>
  <c r="QD42" i="1"/>
  <c r="QC42" i="1"/>
  <c r="QL40" i="1"/>
  <c r="QK40" i="1"/>
  <c r="QJ40" i="1"/>
  <c r="QI40" i="1"/>
  <c r="QH40" i="1"/>
  <c r="QG40" i="1"/>
  <c r="QF40" i="1"/>
  <c r="QE40" i="1"/>
  <c r="QD40" i="1"/>
  <c r="QC40" i="1"/>
  <c r="QL39" i="1"/>
  <c r="QK39" i="1"/>
  <c r="QJ39" i="1"/>
  <c r="QI39" i="1"/>
  <c r="QH39" i="1"/>
  <c r="QG39" i="1"/>
  <c r="QF39" i="1"/>
  <c r="QE39" i="1"/>
  <c r="QD39" i="1"/>
  <c r="QC39" i="1"/>
  <c r="QL38" i="1"/>
  <c r="QK38" i="1"/>
  <c r="QJ38" i="1"/>
  <c r="QI38" i="1"/>
  <c r="QH38" i="1"/>
  <c r="QG38" i="1"/>
  <c r="QF38" i="1"/>
  <c r="QE38" i="1"/>
  <c r="QD38" i="1"/>
  <c r="QC38" i="1"/>
  <c r="QL37" i="1"/>
  <c r="QK37" i="1"/>
  <c r="QJ37" i="1"/>
  <c r="QI37" i="1"/>
  <c r="QH37" i="1"/>
  <c r="QG37" i="1"/>
  <c r="QF37" i="1"/>
  <c r="QE37" i="1"/>
  <c r="QD37" i="1"/>
  <c r="QC37" i="1"/>
  <c r="QL35" i="1"/>
  <c r="QK35" i="1"/>
  <c r="QJ35" i="1"/>
  <c r="QI35" i="1"/>
  <c r="QH35" i="1"/>
  <c r="QG35" i="1"/>
  <c r="QF35" i="1"/>
  <c r="QE35" i="1"/>
  <c r="QD35" i="1"/>
  <c r="QC35" i="1"/>
  <c r="QL34" i="1"/>
  <c r="QK34" i="1"/>
  <c r="QJ34" i="1"/>
  <c r="QI34" i="1"/>
  <c r="QH34" i="1"/>
  <c r="QG34" i="1"/>
  <c r="QF34" i="1"/>
  <c r="QE34" i="1"/>
  <c r="QD34" i="1"/>
  <c r="QC34" i="1"/>
  <c r="QL33" i="1"/>
  <c r="QK33" i="1"/>
  <c r="QJ33" i="1"/>
  <c r="QI33" i="1"/>
  <c r="QH33" i="1"/>
  <c r="QG33" i="1"/>
  <c r="QF33" i="1"/>
  <c r="QE33" i="1"/>
  <c r="QD33" i="1"/>
  <c r="QC33" i="1"/>
  <c r="QL32" i="1"/>
  <c r="QK32" i="1"/>
  <c r="QJ32" i="1"/>
  <c r="QI32" i="1"/>
  <c r="QH32" i="1"/>
  <c r="QG32" i="1"/>
  <c r="QF32" i="1"/>
  <c r="QE32" i="1"/>
  <c r="QD32" i="1"/>
  <c r="QC32" i="1"/>
  <c r="QL30" i="1"/>
  <c r="QK30" i="1"/>
  <c r="QJ30" i="1"/>
  <c r="QI30" i="1"/>
  <c r="QH30" i="1"/>
  <c r="QG30" i="1"/>
  <c r="QF30" i="1"/>
  <c r="QE30" i="1"/>
  <c r="QD30" i="1"/>
  <c r="QC30" i="1"/>
  <c r="QL29" i="1"/>
  <c r="QK29" i="1"/>
  <c r="QJ29" i="1"/>
  <c r="QI29" i="1"/>
  <c r="QH29" i="1"/>
  <c r="QG29" i="1"/>
  <c r="QF29" i="1"/>
  <c r="QE29" i="1"/>
  <c r="QD29" i="1"/>
  <c r="QC29" i="1"/>
  <c r="QL28" i="1"/>
  <c r="QK28" i="1"/>
  <c r="QJ28" i="1"/>
  <c r="QI28" i="1"/>
  <c r="QH28" i="1"/>
  <c r="QG28" i="1"/>
  <c r="QF28" i="1"/>
  <c r="QE28" i="1"/>
  <c r="QD28" i="1"/>
  <c r="QC28" i="1"/>
  <c r="QL27" i="1"/>
  <c r="QK27" i="1"/>
  <c r="QJ27" i="1"/>
  <c r="QI27" i="1"/>
  <c r="QH27" i="1"/>
  <c r="QG27" i="1"/>
  <c r="QF27" i="1"/>
  <c r="QE27" i="1"/>
  <c r="QD27" i="1"/>
  <c r="QC27" i="1"/>
  <c r="QL26" i="1"/>
  <c r="QK26" i="1"/>
  <c r="QJ26" i="1"/>
  <c r="QI26" i="1"/>
  <c r="QH26" i="1"/>
  <c r="QG26" i="1"/>
  <c r="QF26" i="1"/>
  <c r="QE26" i="1"/>
  <c r="QD26" i="1"/>
  <c r="QC26" i="1"/>
  <c r="QL25" i="1"/>
  <c r="QK25" i="1"/>
  <c r="QJ25" i="1"/>
  <c r="QI25" i="1"/>
  <c r="QH25" i="1"/>
  <c r="QG25" i="1"/>
  <c r="QF25" i="1"/>
  <c r="QE25" i="1"/>
  <c r="QD25" i="1"/>
  <c r="QC25" i="1"/>
  <c r="QL24" i="1"/>
  <c r="QK24" i="1"/>
  <c r="QJ24" i="1"/>
  <c r="QI24" i="1"/>
  <c r="QH24" i="1"/>
  <c r="QG24" i="1"/>
  <c r="QF24" i="1"/>
  <c r="QE24" i="1"/>
  <c r="QD24" i="1"/>
  <c r="QC24" i="1"/>
  <c r="QL23" i="1"/>
  <c r="QK23" i="1"/>
  <c r="QJ23" i="1"/>
  <c r="QI23" i="1"/>
  <c r="QH23" i="1"/>
  <c r="QG23" i="1"/>
  <c r="QF23" i="1"/>
  <c r="QE23" i="1"/>
  <c r="QD23" i="1"/>
  <c r="QC23" i="1"/>
  <c r="QL22" i="1"/>
  <c r="QK22" i="1"/>
  <c r="QJ22" i="1"/>
  <c r="QI22" i="1"/>
  <c r="QH22" i="1"/>
  <c r="QG22" i="1"/>
  <c r="QF22" i="1"/>
  <c r="QE22" i="1"/>
  <c r="QD22" i="1"/>
  <c r="QC22" i="1"/>
  <c r="QL20" i="1"/>
  <c r="QK20" i="1"/>
  <c r="QJ20" i="1"/>
  <c r="QI20" i="1"/>
  <c r="QH20" i="1"/>
  <c r="QG20" i="1"/>
  <c r="QF20" i="1"/>
  <c r="QE20" i="1"/>
  <c r="QD20" i="1"/>
  <c r="QC20" i="1"/>
  <c r="QL19" i="1"/>
  <c r="QK19" i="1"/>
  <c r="QJ19" i="1"/>
  <c r="QI19" i="1"/>
  <c r="QH19" i="1"/>
  <c r="QG19" i="1"/>
  <c r="QF19" i="1"/>
  <c r="QE19" i="1"/>
  <c r="QD19" i="1"/>
  <c r="QC19" i="1"/>
  <c r="QL18" i="1"/>
  <c r="QK18" i="1"/>
  <c r="QJ18" i="1"/>
  <c r="QI18" i="1"/>
  <c r="QH18" i="1"/>
  <c r="QG18" i="1"/>
  <c r="QF18" i="1"/>
  <c r="QE18" i="1"/>
  <c r="QD18" i="1"/>
  <c r="QC18" i="1"/>
  <c r="QL17" i="1"/>
  <c r="QK17" i="1"/>
  <c r="QJ17" i="1"/>
  <c r="QI17" i="1"/>
  <c r="QH17" i="1"/>
  <c r="QG17" i="1"/>
  <c r="QF17" i="1"/>
  <c r="QE17" i="1"/>
  <c r="QD17" i="1"/>
  <c r="QC17" i="1"/>
  <c r="QL16" i="1"/>
  <c r="QK16" i="1"/>
  <c r="QJ16" i="1"/>
  <c r="QI16" i="1"/>
  <c r="QH16" i="1"/>
  <c r="QG16" i="1"/>
  <c r="QF16" i="1"/>
  <c r="QE16" i="1"/>
  <c r="QD16" i="1"/>
  <c r="QC16" i="1"/>
  <c r="QL15" i="1"/>
  <c r="QK15" i="1"/>
  <c r="QJ15" i="1"/>
  <c r="QI15" i="1"/>
  <c r="QH15" i="1"/>
  <c r="QG15" i="1"/>
  <c r="QF15" i="1"/>
  <c r="QE15" i="1"/>
  <c r="QD15" i="1"/>
  <c r="QC15" i="1"/>
  <c r="QL13" i="1"/>
  <c r="QK13" i="1"/>
  <c r="QJ13" i="1"/>
  <c r="QI13" i="1"/>
  <c r="QH13" i="1"/>
  <c r="QG13" i="1"/>
  <c r="QF13" i="1"/>
  <c r="QE13" i="1"/>
  <c r="QD13" i="1"/>
  <c r="QC13" i="1"/>
  <c r="QK11" i="1"/>
  <c r="QJ11" i="1"/>
  <c r="QI11" i="1"/>
  <c r="QH11" i="1"/>
  <c r="QG11" i="1"/>
  <c r="QF11" i="1"/>
  <c r="QE11" i="1"/>
  <c r="QD11" i="1"/>
  <c r="QC11" i="1"/>
  <c r="QL10" i="1"/>
  <c r="QK10" i="1"/>
  <c r="QJ10" i="1"/>
  <c r="QI10" i="1"/>
  <c r="QH10" i="1"/>
  <c r="QG10" i="1"/>
  <c r="QF10" i="1"/>
  <c r="QE10" i="1"/>
  <c r="QD10" i="1"/>
  <c r="QC10" i="1"/>
  <c r="EA236" i="1"/>
  <c r="DZ236" i="1"/>
  <c r="DY236" i="1"/>
  <c r="DX236" i="1"/>
  <c r="DW236" i="1"/>
  <c r="DV236" i="1"/>
  <c r="DU236" i="1"/>
  <c r="DT236" i="1"/>
  <c r="DS236" i="1"/>
  <c r="DR236" i="1"/>
  <c r="DQ236" i="1"/>
  <c r="DP236"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EB55" i="1"/>
  <c r="AD53" i="22" s="1"/>
  <c r="AI53" i="22" s="1"/>
  <c r="AJ53" i="22" s="1"/>
  <c r="EB54" i="1"/>
  <c r="AD52" i="22" s="1"/>
  <c r="AI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PV52" i="1" s="1"/>
  <c r="DG50" i="1"/>
  <c r="DG34" i="1"/>
  <c r="DG22" i="1"/>
  <c r="DG19" i="1"/>
  <c r="DG18" i="1"/>
  <c r="DF38" i="1"/>
  <c r="PU38" i="1" s="1"/>
  <c r="DF37" i="1"/>
  <c r="DF5" i="1"/>
  <c r="DF52" i="1"/>
  <c r="DF50" i="1"/>
  <c r="PU50" i="1" s="1"/>
  <c r="DF34" i="1"/>
  <c r="DF22" i="1"/>
  <c r="DF19" i="1"/>
  <c r="DF18" i="1"/>
  <c r="DE38" i="1"/>
  <c r="PT38" i="1" s="1"/>
  <c r="DE37" i="1"/>
  <c r="DE5" i="1"/>
  <c r="PT56" i="1"/>
  <c r="DE34" i="1"/>
  <c r="DE52" i="1"/>
  <c r="PT52" i="1" s="1"/>
  <c r="DE50" i="1"/>
  <c r="DE22" i="1"/>
  <c r="DE19" i="1"/>
  <c r="DE18" i="1"/>
  <c r="DD38" i="1"/>
  <c r="PS38" i="1" s="1"/>
  <c r="DD37" i="1"/>
  <c r="DD5" i="1"/>
  <c r="DD52" i="1"/>
  <c r="PS52" i="1" s="1"/>
  <c r="DD50" i="1"/>
  <c r="PS50" i="1" s="1"/>
  <c r="DD34" i="1"/>
  <c r="PS34" i="1" s="1"/>
  <c r="DD22" i="1"/>
  <c r="DD49" i="1" s="1"/>
  <c r="DD19" i="1"/>
  <c r="DD18" i="1"/>
  <c r="DC38" i="1"/>
  <c r="DC37" i="1"/>
  <c r="PR37" i="1" s="1"/>
  <c r="DB37" i="1"/>
  <c r="DB38" i="1"/>
  <c r="DC5" i="1"/>
  <c r="IZ68" i="1"/>
  <c r="DC52" i="1"/>
  <c r="DC50" i="1"/>
  <c r="DC22" i="1"/>
  <c r="DC18" i="1"/>
  <c r="DC34" i="1"/>
  <c r="DC19" i="1"/>
  <c r="DB5" i="1"/>
  <c r="DB52" i="1"/>
  <c r="Z69" i="22"/>
  <c r="Z68" i="22"/>
  <c r="Z67" i="22"/>
  <c r="Z66" i="22"/>
  <c r="Z65" i="22"/>
  <c r="Z64" i="22"/>
  <c r="Z49" i="22"/>
  <c r="Z42" i="22"/>
  <c r="AE42" i="22" s="1"/>
  <c r="Z41" i="22"/>
  <c r="Z40" i="22"/>
  <c r="Z39" i="22"/>
  <c r="Z20" i="22"/>
  <c r="Z19" i="22"/>
  <c r="Z18" i="22"/>
  <c r="Z16" i="22"/>
  <c r="Z15" i="22"/>
  <c r="Z14" i="22"/>
  <c r="Z13" i="22"/>
  <c r="Z11" i="22"/>
  <c r="Z9" i="22"/>
  <c r="Z8" i="22"/>
  <c r="DB50" i="1"/>
  <c r="PQ50" i="1" s="1"/>
  <c r="DB34" i="1"/>
  <c r="DB22" i="1"/>
  <c r="DB19" i="1"/>
  <c r="DB18" i="1"/>
  <c r="CY5" i="1"/>
  <c r="CY38" i="1"/>
  <c r="CY37" i="1"/>
  <c r="PP37" i="1" s="1"/>
  <c r="PP56" i="1"/>
  <c r="CY52" i="1"/>
  <c r="CY50" i="1"/>
  <c r="PP50" i="1" s="1"/>
  <c r="CY34" i="1"/>
  <c r="PP34" i="1" s="1"/>
  <c r="CY22" i="1"/>
  <c r="CY19" i="1"/>
  <c r="CY18" i="1"/>
  <c r="CX38" i="1"/>
  <c r="CX37" i="1"/>
  <c r="CX5" i="1"/>
  <c r="PO56" i="1"/>
  <c r="CX52" i="1"/>
  <c r="CX50" i="1"/>
  <c r="CX34" i="1"/>
  <c r="CX22" i="1"/>
  <c r="PO22" i="1" s="1"/>
  <c r="CX19" i="1"/>
  <c r="CX18" i="1"/>
  <c r="CW5" i="1"/>
  <c r="CW38" i="1"/>
  <c r="PN38" i="1" s="1"/>
  <c r="CW37" i="1"/>
  <c r="PN56" i="1"/>
  <c r="CW22" i="1"/>
  <c r="CW49" i="1" s="1"/>
  <c r="CW19" i="1"/>
  <c r="CW52" i="1"/>
  <c r="CW50" i="1"/>
  <c r="PN50" i="1" s="1"/>
  <c r="CW34" i="1"/>
  <c r="CW18" i="1"/>
  <c r="MR13" i="1"/>
  <c r="MS13" i="1" s="1"/>
  <c r="MR71" i="1"/>
  <c r="MS71" i="1" s="1"/>
  <c r="MR70" i="1"/>
  <c r="MS70" i="1" s="1"/>
  <c r="MR69" i="1"/>
  <c r="MS69" i="1" s="1"/>
  <c r="MR68" i="1"/>
  <c r="MS68" i="1" s="1"/>
  <c r="MR67" i="1"/>
  <c r="MS67" i="1" s="1"/>
  <c r="MR65" i="1"/>
  <c r="MS65" i="1" s="1"/>
  <c r="MR64" i="1"/>
  <c r="MS64" i="1" s="1"/>
  <c r="MR63" i="1"/>
  <c r="MS63" i="1" s="1"/>
  <c r="MR62" i="1"/>
  <c r="MS62" i="1" s="1"/>
  <c r="MR61" i="1"/>
  <c r="MS61" i="1" s="1"/>
  <c r="MR60" i="1"/>
  <c r="MS60" i="1" s="1"/>
  <c r="MR59" i="1"/>
  <c r="MS59" i="1" s="1"/>
  <c r="MR58" i="1"/>
  <c r="MS58" i="1" s="1"/>
  <c r="MR56" i="1"/>
  <c r="MS56" i="1" s="1"/>
  <c r="MR55" i="1"/>
  <c r="MS55" i="1" s="1"/>
  <c r="MR54" i="1"/>
  <c r="MS54" i="1" s="1"/>
  <c r="MR53" i="1"/>
  <c r="MS53" i="1" s="1"/>
  <c r="MR48" i="1"/>
  <c r="MS48" i="1" s="1"/>
  <c r="MR45" i="1"/>
  <c r="MS45" i="1" s="1"/>
  <c r="MR42" i="1"/>
  <c r="MS42" i="1" s="1"/>
  <c r="MR33" i="1"/>
  <c r="MS33" i="1" s="1"/>
  <c r="MR32" i="1"/>
  <c r="MS32" i="1" s="1"/>
  <c r="MR29" i="1"/>
  <c r="MS29" i="1" s="1"/>
  <c r="MR28" i="1"/>
  <c r="MS28" i="1" s="1"/>
  <c r="MR27" i="1"/>
  <c r="MS27" i="1" s="1"/>
  <c r="MR25" i="1"/>
  <c r="MS25" i="1" s="1"/>
  <c r="MR24" i="1"/>
  <c r="MS24" i="1" s="1"/>
  <c r="MR23" i="1"/>
  <c r="MS23" i="1" s="1"/>
  <c r="MR15" i="1"/>
  <c r="MS15" i="1" s="1"/>
  <c r="CV5" i="1"/>
  <c r="CV38" i="1"/>
  <c r="PM38" i="1" s="1"/>
  <c r="CV37" i="1"/>
  <c r="CU5" i="1"/>
  <c r="PM56" i="1"/>
  <c r="QA10" i="1"/>
  <c r="QB10" i="1"/>
  <c r="QA11" i="1"/>
  <c r="QA13" i="1"/>
  <c r="QB13" i="1"/>
  <c r="QA15" i="1"/>
  <c r="QB15" i="1"/>
  <c r="QA16" i="1"/>
  <c r="QB16" i="1"/>
  <c r="QA17" i="1"/>
  <c r="QB17" i="1"/>
  <c r="QA18" i="1"/>
  <c r="QB18" i="1"/>
  <c r="QA19" i="1"/>
  <c r="QB19" i="1"/>
  <c r="QA20" i="1"/>
  <c r="QB20" i="1"/>
  <c r="QA22" i="1"/>
  <c r="QB22" i="1"/>
  <c r="QA23" i="1"/>
  <c r="QB23" i="1"/>
  <c r="QA24" i="1"/>
  <c r="QB24" i="1"/>
  <c r="QA25" i="1"/>
  <c r="QB25" i="1"/>
  <c r="QA26" i="1"/>
  <c r="QB26" i="1"/>
  <c r="QA27" i="1"/>
  <c r="QB27" i="1"/>
  <c r="QA28" i="1"/>
  <c r="QB28" i="1"/>
  <c r="QA29" i="1"/>
  <c r="QB29" i="1"/>
  <c r="QA30" i="1"/>
  <c r="QB30" i="1"/>
  <c r="QA32" i="1"/>
  <c r="QB32" i="1"/>
  <c r="QA33" i="1"/>
  <c r="QB33" i="1"/>
  <c r="QA34" i="1"/>
  <c r="QB34" i="1"/>
  <c r="QA35" i="1"/>
  <c r="QB35" i="1"/>
  <c r="QA37" i="1"/>
  <c r="QB37" i="1"/>
  <c r="QA38" i="1"/>
  <c r="QB38" i="1"/>
  <c r="QA39" i="1"/>
  <c r="QB39" i="1"/>
  <c r="QA40" i="1"/>
  <c r="QB40" i="1"/>
  <c r="QA42" i="1"/>
  <c r="QB42" i="1"/>
  <c r="QA43" i="1"/>
  <c r="QB43" i="1"/>
  <c r="QA45" i="1"/>
  <c r="QB45" i="1"/>
  <c r="QA46" i="1"/>
  <c r="QB46" i="1"/>
  <c r="QA48" i="1"/>
  <c r="QB48" i="1"/>
  <c r="QA49" i="1"/>
  <c r="QB49" i="1"/>
  <c r="QA50" i="1"/>
  <c r="QB50" i="1"/>
  <c r="QA52" i="1"/>
  <c r="QB52" i="1"/>
  <c r="QA53" i="1"/>
  <c r="QB53" i="1"/>
  <c r="QA54" i="1"/>
  <c r="QB54" i="1"/>
  <c r="QA55" i="1"/>
  <c r="QB55" i="1"/>
  <c r="QA58" i="1"/>
  <c r="QB58" i="1"/>
  <c r="QA59" i="1"/>
  <c r="QB59" i="1"/>
  <c r="QA60" i="1"/>
  <c r="QB60" i="1"/>
  <c r="QA61" i="1"/>
  <c r="QB61" i="1"/>
  <c r="QA62" i="1"/>
  <c r="QB62" i="1"/>
  <c r="QA63" i="1"/>
  <c r="QB63" i="1"/>
  <c r="QA64" i="1"/>
  <c r="QB64" i="1"/>
  <c r="QA65" i="1"/>
  <c r="QB65" i="1"/>
  <c r="QA67" i="1"/>
  <c r="QB67" i="1"/>
  <c r="QA68" i="1"/>
  <c r="QB68" i="1"/>
  <c r="QA69" i="1"/>
  <c r="QB69" i="1"/>
  <c r="QA70" i="1"/>
  <c r="QB70" i="1"/>
  <c r="QA71" i="1"/>
  <c r="QB71" i="1"/>
  <c r="PZ71" i="1"/>
  <c r="PY71" i="1"/>
  <c r="PX71" i="1"/>
  <c r="PW71" i="1"/>
  <c r="PV71" i="1"/>
  <c r="PU71" i="1"/>
  <c r="PT71" i="1"/>
  <c r="PS71" i="1"/>
  <c r="PR71" i="1"/>
  <c r="PQ71" i="1"/>
  <c r="PZ70" i="1"/>
  <c r="PY70" i="1"/>
  <c r="PX70" i="1"/>
  <c r="PW70" i="1"/>
  <c r="PV70" i="1"/>
  <c r="PU70" i="1"/>
  <c r="PT70" i="1"/>
  <c r="PS70" i="1"/>
  <c r="PR70" i="1"/>
  <c r="PQ70" i="1"/>
  <c r="PZ69" i="1"/>
  <c r="PY69" i="1"/>
  <c r="PX69" i="1"/>
  <c r="PW69" i="1"/>
  <c r="PV69" i="1"/>
  <c r="PU69" i="1"/>
  <c r="PT69" i="1"/>
  <c r="PS69" i="1"/>
  <c r="PR69" i="1"/>
  <c r="PQ69" i="1"/>
  <c r="PZ68" i="1"/>
  <c r="PY68" i="1"/>
  <c r="PX68" i="1"/>
  <c r="PW68" i="1"/>
  <c r="PV68" i="1"/>
  <c r="PU68" i="1"/>
  <c r="PT68" i="1"/>
  <c r="PS68" i="1"/>
  <c r="PR68" i="1"/>
  <c r="PQ68" i="1"/>
  <c r="PZ67" i="1"/>
  <c r="PY67" i="1"/>
  <c r="PX67" i="1"/>
  <c r="PW67" i="1"/>
  <c r="PV67" i="1"/>
  <c r="PU67" i="1"/>
  <c r="PT67" i="1"/>
  <c r="PS67" i="1"/>
  <c r="PR67" i="1"/>
  <c r="PQ67" i="1"/>
  <c r="PZ65" i="1"/>
  <c r="PY65" i="1"/>
  <c r="PX65" i="1"/>
  <c r="PW65" i="1"/>
  <c r="PV65" i="1"/>
  <c r="PU65" i="1"/>
  <c r="PT65" i="1"/>
  <c r="PS65" i="1"/>
  <c r="PR65" i="1"/>
  <c r="PQ65" i="1"/>
  <c r="PZ64" i="1"/>
  <c r="PY64" i="1"/>
  <c r="PX64" i="1"/>
  <c r="PW64" i="1"/>
  <c r="PV64" i="1"/>
  <c r="PU64" i="1"/>
  <c r="PT64" i="1"/>
  <c r="PS64" i="1"/>
  <c r="PR64" i="1"/>
  <c r="PQ64" i="1"/>
  <c r="PZ63" i="1"/>
  <c r="PY63" i="1"/>
  <c r="PX63" i="1"/>
  <c r="PW63" i="1"/>
  <c r="PV63" i="1"/>
  <c r="PU63" i="1"/>
  <c r="PT63" i="1"/>
  <c r="PS63" i="1"/>
  <c r="PR63" i="1"/>
  <c r="PQ63" i="1"/>
  <c r="PZ62" i="1"/>
  <c r="PY62" i="1"/>
  <c r="PX62" i="1"/>
  <c r="PW62" i="1"/>
  <c r="PV62" i="1"/>
  <c r="PU62" i="1"/>
  <c r="PT62" i="1"/>
  <c r="PS62" i="1"/>
  <c r="PR62" i="1"/>
  <c r="PQ62" i="1"/>
  <c r="PZ61" i="1"/>
  <c r="PY61" i="1"/>
  <c r="PX61" i="1"/>
  <c r="PW61" i="1"/>
  <c r="PV61" i="1"/>
  <c r="PU61" i="1"/>
  <c r="PT61" i="1"/>
  <c r="PS61" i="1"/>
  <c r="PR61" i="1"/>
  <c r="PQ61" i="1"/>
  <c r="PZ60" i="1"/>
  <c r="PY60" i="1"/>
  <c r="PX60" i="1"/>
  <c r="PW60" i="1"/>
  <c r="PV60" i="1"/>
  <c r="PU60" i="1"/>
  <c r="PT60" i="1"/>
  <c r="PS60" i="1"/>
  <c r="PR60" i="1"/>
  <c r="PQ60" i="1"/>
  <c r="PZ59" i="1"/>
  <c r="PY59" i="1"/>
  <c r="PX59" i="1"/>
  <c r="PW59" i="1"/>
  <c r="PV59" i="1"/>
  <c r="PU59" i="1"/>
  <c r="PT59" i="1"/>
  <c r="PS59" i="1"/>
  <c r="PR59" i="1"/>
  <c r="PQ59" i="1"/>
  <c r="PZ58" i="1"/>
  <c r="PY58" i="1"/>
  <c r="PX58" i="1"/>
  <c r="PW58" i="1"/>
  <c r="PV58" i="1"/>
  <c r="PU58" i="1"/>
  <c r="PT58" i="1"/>
  <c r="PS58" i="1"/>
  <c r="PR58" i="1"/>
  <c r="PQ58" i="1"/>
  <c r="PV56" i="1"/>
  <c r="PU56" i="1"/>
  <c r="PS56" i="1"/>
  <c r="PR56" i="1"/>
  <c r="PQ56" i="1"/>
  <c r="PZ55" i="1"/>
  <c r="PY55" i="1"/>
  <c r="PX55" i="1"/>
  <c r="PW55" i="1"/>
  <c r="PV55" i="1"/>
  <c r="PU55" i="1"/>
  <c r="PT55" i="1"/>
  <c r="PS55" i="1"/>
  <c r="PR55" i="1"/>
  <c r="PQ55" i="1"/>
  <c r="PZ54" i="1"/>
  <c r="PY54" i="1"/>
  <c r="PX54" i="1"/>
  <c r="PW54" i="1"/>
  <c r="PV54" i="1"/>
  <c r="PU54" i="1"/>
  <c r="PT54" i="1"/>
  <c r="PS54" i="1"/>
  <c r="PR54" i="1"/>
  <c r="PQ54" i="1"/>
  <c r="PZ53" i="1"/>
  <c r="PY53" i="1"/>
  <c r="PX53" i="1"/>
  <c r="PW53" i="1"/>
  <c r="PV53" i="1"/>
  <c r="PU53" i="1"/>
  <c r="PT53" i="1"/>
  <c r="PS53" i="1"/>
  <c r="PR53" i="1"/>
  <c r="PQ53" i="1"/>
  <c r="PZ52" i="1"/>
  <c r="PZ50" i="1"/>
  <c r="PZ49" i="1"/>
  <c r="PZ48" i="1"/>
  <c r="PY48" i="1"/>
  <c r="PX48" i="1"/>
  <c r="PW48" i="1"/>
  <c r="PV48" i="1"/>
  <c r="PU48" i="1"/>
  <c r="PT48" i="1"/>
  <c r="PS48" i="1"/>
  <c r="PR48" i="1"/>
  <c r="PQ48" i="1"/>
  <c r="PZ46" i="1"/>
  <c r="PZ45" i="1"/>
  <c r="PY45" i="1"/>
  <c r="PX45" i="1"/>
  <c r="PW45" i="1"/>
  <c r="PV45" i="1"/>
  <c r="PU45" i="1"/>
  <c r="PT45" i="1"/>
  <c r="PS45" i="1"/>
  <c r="PR45" i="1"/>
  <c r="PQ45" i="1"/>
  <c r="PZ43" i="1"/>
  <c r="PZ42" i="1"/>
  <c r="PY42" i="1"/>
  <c r="PX42" i="1"/>
  <c r="PW42" i="1"/>
  <c r="PV42" i="1"/>
  <c r="PU42" i="1"/>
  <c r="PT42" i="1"/>
  <c r="PS42" i="1"/>
  <c r="PR42" i="1"/>
  <c r="PQ42" i="1"/>
  <c r="PZ40" i="1"/>
  <c r="PZ39" i="1"/>
  <c r="PZ38" i="1"/>
  <c r="PY38" i="1"/>
  <c r="PZ37" i="1"/>
  <c r="PY37" i="1"/>
  <c r="PZ35" i="1"/>
  <c r="PZ34" i="1"/>
  <c r="PZ33" i="1"/>
  <c r="PY33" i="1"/>
  <c r="PX33" i="1"/>
  <c r="PW33" i="1"/>
  <c r="PV33" i="1"/>
  <c r="PU33" i="1"/>
  <c r="PT33" i="1"/>
  <c r="PS33" i="1"/>
  <c r="PR33" i="1"/>
  <c r="PQ33" i="1"/>
  <c r="PZ32" i="1"/>
  <c r="PY32" i="1"/>
  <c r="PX32" i="1"/>
  <c r="PW32" i="1"/>
  <c r="PV32" i="1"/>
  <c r="PU32" i="1"/>
  <c r="PT32" i="1"/>
  <c r="PS32" i="1"/>
  <c r="PR32" i="1"/>
  <c r="PQ32" i="1"/>
  <c r="PZ30" i="1"/>
  <c r="PY30" i="1"/>
  <c r="PX30" i="1"/>
  <c r="PW30" i="1"/>
  <c r="PV30" i="1"/>
  <c r="PU30" i="1"/>
  <c r="PT30" i="1"/>
  <c r="PS30" i="1"/>
  <c r="PR30" i="1"/>
  <c r="PQ30" i="1"/>
  <c r="PZ29" i="1"/>
  <c r="PY29" i="1"/>
  <c r="PX29" i="1"/>
  <c r="PW29" i="1"/>
  <c r="PV29" i="1"/>
  <c r="PU29" i="1"/>
  <c r="PT29" i="1"/>
  <c r="PS29" i="1"/>
  <c r="PR29" i="1"/>
  <c r="PQ29" i="1"/>
  <c r="PZ28" i="1"/>
  <c r="PY28" i="1"/>
  <c r="PX28" i="1"/>
  <c r="PW28" i="1"/>
  <c r="PV28" i="1"/>
  <c r="PU28" i="1"/>
  <c r="PT28" i="1"/>
  <c r="PS28" i="1"/>
  <c r="PR28" i="1"/>
  <c r="PQ28" i="1"/>
  <c r="PZ27" i="1"/>
  <c r="PY27" i="1"/>
  <c r="PX27" i="1"/>
  <c r="PW27" i="1"/>
  <c r="PV27" i="1"/>
  <c r="PU27" i="1"/>
  <c r="PT27" i="1"/>
  <c r="PS27" i="1"/>
  <c r="PR27" i="1"/>
  <c r="PQ27" i="1"/>
  <c r="PZ26" i="1"/>
  <c r="PY26" i="1"/>
  <c r="PX26" i="1"/>
  <c r="PW26" i="1"/>
  <c r="PV26" i="1"/>
  <c r="PU26" i="1"/>
  <c r="PT26" i="1"/>
  <c r="PS26" i="1"/>
  <c r="PR26" i="1"/>
  <c r="PQ26" i="1"/>
  <c r="PZ25" i="1"/>
  <c r="PY25" i="1"/>
  <c r="PX25" i="1"/>
  <c r="PW25" i="1"/>
  <c r="PV25" i="1"/>
  <c r="PU25" i="1"/>
  <c r="PT25" i="1"/>
  <c r="PS25" i="1"/>
  <c r="PR25" i="1"/>
  <c r="PQ25" i="1"/>
  <c r="PZ24" i="1"/>
  <c r="PY24" i="1"/>
  <c r="PX24" i="1"/>
  <c r="PW24" i="1"/>
  <c r="PV24" i="1"/>
  <c r="PU24" i="1"/>
  <c r="PT24" i="1"/>
  <c r="PS24" i="1"/>
  <c r="PR24" i="1"/>
  <c r="PQ24" i="1"/>
  <c r="PZ23" i="1"/>
  <c r="PY23" i="1"/>
  <c r="PX23" i="1"/>
  <c r="PW23" i="1"/>
  <c r="PV23" i="1"/>
  <c r="PU23" i="1"/>
  <c r="PT23" i="1"/>
  <c r="PS23" i="1"/>
  <c r="PR23" i="1"/>
  <c r="PQ23" i="1"/>
  <c r="PZ22" i="1"/>
  <c r="PZ20" i="1"/>
  <c r="PZ19" i="1"/>
  <c r="PZ18" i="1"/>
  <c r="PZ17" i="1"/>
  <c r="PY17" i="1"/>
  <c r="PX17" i="1"/>
  <c r="PW17" i="1"/>
  <c r="PV17" i="1"/>
  <c r="PU17" i="1"/>
  <c r="PT17" i="1"/>
  <c r="PS17" i="1"/>
  <c r="PR17" i="1"/>
  <c r="PQ17" i="1"/>
  <c r="PZ16" i="1"/>
  <c r="PY16" i="1"/>
  <c r="PX16" i="1"/>
  <c r="PW16" i="1"/>
  <c r="PV16" i="1"/>
  <c r="PU16" i="1"/>
  <c r="PT16" i="1"/>
  <c r="PS16" i="1"/>
  <c r="PR16" i="1"/>
  <c r="PQ16" i="1"/>
  <c r="PZ15" i="1"/>
  <c r="PY15" i="1"/>
  <c r="PX15" i="1"/>
  <c r="PW15" i="1"/>
  <c r="PV15" i="1"/>
  <c r="PU15" i="1"/>
  <c r="PT15" i="1"/>
  <c r="PS15" i="1"/>
  <c r="PR15" i="1"/>
  <c r="PQ15" i="1"/>
  <c r="PZ13" i="1"/>
  <c r="PY13" i="1"/>
  <c r="PX13" i="1"/>
  <c r="PW13" i="1"/>
  <c r="PV13" i="1"/>
  <c r="PU13" i="1"/>
  <c r="PT13" i="1"/>
  <c r="PS13" i="1"/>
  <c r="PR13" i="1"/>
  <c r="PQ13" i="1"/>
  <c r="PZ11" i="1"/>
  <c r="PY11" i="1"/>
  <c r="PZ10" i="1"/>
  <c r="PY10" i="1"/>
  <c r="PX10" i="1"/>
  <c r="PW10" i="1"/>
  <c r="PV10" i="1"/>
  <c r="PU10" i="1"/>
  <c r="PT10" i="1"/>
  <c r="PS10" i="1"/>
  <c r="PR10" i="1"/>
  <c r="PQ10" i="1"/>
  <c r="JR71" i="1"/>
  <c r="JS71" i="1" s="1"/>
  <c r="JP71" i="1"/>
  <c r="JQ71" i="1" s="1"/>
  <c r="JL71" i="1"/>
  <c r="JM71" i="1" s="1"/>
  <c r="JJ71" i="1"/>
  <c r="JK71" i="1" s="1"/>
  <c r="JH71" i="1"/>
  <c r="JI71" i="1" s="1"/>
  <c r="JF71" i="1"/>
  <c r="JD71" i="1"/>
  <c r="JE71" i="1" s="1"/>
  <c r="JB71" i="1"/>
  <c r="JC71" i="1" s="1"/>
  <c r="IZ71" i="1"/>
  <c r="JA71" i="1" s="1"/>
  <c r="IX71" i="1"/>
  <c r="IY71" i="1" s="1"/>
  <c r="JR70" i="1"/>
  <c r="JP70" i="1"/>
  <c r="JQ70" i="1" s="1"/>
  <c r="JL70" i="1"/>
  <c r="JM70" i="1" s="1"/>
  <c r="JJ70" i="1"/>
  <c r="JH70" i="1"/>
  <c r="JF70" i="1"/>
  <c r="JD70" i="1"/>
  <c r="JB70" i="1"/>
  <c r="IZ70" i="1"/>
  <c r="IX70" i="1"/>
  <c r="JR69" i="1"/>
  <c r="JS69" i="1" s="1"/>
  <c r="JP69" i="1"/>
  <c r="JQ69" i="1" s="1"/>
  <c r="JL69" i="1"/>
  <c r="JM69" i="1" s="1"/>
  <c r="JJ69" i="1"/>
  <c r="JK69" i="1" s="1"/>
  <c r="JH69" i="1"/>
  <c r="JI69" i="1" s="1"/>
  <c r="JF69" i="1"/>
  <c r="JD69" i="1"/>
  <c r="JE69" i="1" s="1"/>
  <c r="JB69" i="1"/>
  <c r="JC69" i="1" s="1"/>
  <c r="IZ69" i="1"/>
  <c r="JA69" i="1" s="1"/>
  <c r="IX69" i="1"/>
  <c r="IY69" i="1" s="1"/>
  <c r="JR68" i="1"/>
  <c r="JP68" i="1"/>
  <c r="JQ68" i="1" s="1"/>
  <c r="JL68" i="1"/>
  <c r="JM68" i="1" s="1"/>
  <c r="JJ68" i="1"/>
  <c r="JH68" i="1"/>
  <c r="JF68" i="1"/>
  <c r="JD68" i="1"/>
  <c r="JB68" i="1"/>
  <c r="IX68" i="1"/>
  <c r="JR67" i="1"/>
  <c r="JS67" i="1" s="1"/>
  <c r="JP67" i="1"/>
  <c r="JQ67" i="1" s="1"/>
  <c r="JL67" i="1"/>
  <c r="JM67" i="1" s="1"/>
  <c r="JJ67" i="1"/>
  <c r="JK67" i="1" s="1"/>
  <c r="JH67" i="1"/>
  <c r="JI67" i="1" s="1"/>
  <c r="JF67" i="1"/>
  <c r="JD67" i="1"/>
  <c r="JE67" i="1" s="1"/>
  <c r="JB67" i="1"/>
  <c r="JC67" i="1" s="1"/>
  <c r="IZ67" i="1"/>
  <c r="JA67" i="1" s="1"/>
  <c r="IX67" i="1"/>
  <c r="IY67" i="1" s="1"/>
  <c r="JR65" i="1"/>
  <c r="JS65" i="1" s="1"/>
  <c r="JP65" i="1"/>
  <c r="JQ65" i="1" s="1"/>
  <c r="JL65" i="1"/>
  <c r="JM65" i="1" s="1"/>
  <c r="JJ65" i="1"/>
  <c r="JK65" i="1" s="1"/>
  <c r="JH65" i="1"/>
  <c r="JI65" i="1" s="1"/>
  <c r="JF65" i="1"/>
  <c r="JD65" i="1"/>
  <c r="JE65" i="1" s="1"/>
  <c r="JB65" i="1"/>
  <c r="JC65" i="1" s="1"/>
  <c r="IZ65" i="1"/>
  <c r="JA65" i="1" s="1"/>
  <c r="IX65" i="1"/>
  <c r="IY65" i="1" s="1"/>
  <c r="JR64" i="1"/>
  <c r="JS64" i="1" s="1"/>
  <c r="JP64" i="1"/>
  <c r="JQ64" i="1" s="1"/>
  <c r="JL64" i="1"/>
  <c r="JM64" i="1" s="1"/>
  <c r="JJ64" i="1"/>
  <c r="JH64" i="1"/>
  <c r="JI64" i="1" s="1"/>
  <c r="JF64" i="1"/>
  <c r="JD64" i="1"/>
  <c r="JE64" i="1" s="1"/>
  <c r="JB64" i="1"/>
  <c r="JC64" i="1" s="1"/>
  <c r="IZ64" i="1"/>
  <c r="JA64" i="1" s="1"/>
  <c r="IX64" i="1"/>
  <c r="IY64" i="1" s="1"/>
  <c r="JR63" i="1"/>
  <c r="JP63" i="1"/>
  <c r="JL63" i="1"/>
  <c r="JJ63" i="1"/>
  <c r="JH63" i="1"/>
  <c r="JI63" i="1" s="1"/>
  <c r="JF63" i="1"/>
  <c r="JD63" i="1"/>
  <c r="JB63" i="1"/>
  <c r="IZ63" i="1"/>
  <c r="IX63" i="1"/>
  <c r="JR62" i="1"/>
  <c r="JP62" i="1"/>
  <c r="JL62" i="1"/>
  <c r="JM62" i="1" s="1"/>
  <c r="JJ62" i="1"/>
  <c r="JH62" i="1"/>
  <c r="JI62" i="1" s="1"/>
  <c r="JF62" i="1"/>
  <c r="JD62" i="1"/>
  <c r="JB62" i="1"/>
  <c r="IZ62" i="1"/>
  <c r="JA62" i="1" s="1"/>
  <c r="IX62" i="1"/>
  <c r="JR61" i="1"/>
  <c r="JS61" i="1" s="1"/>
  <c r="JP61" i="1"/>
  <c r="JQ61" i="1" s="1"/>
  <c r="JL61" i="1"/>
  <c r="JM61" i="1" s="1"/>
  <c r="JJ61" i="1"/>
  <c r="JK61" i="1" s="1"/>
  <c r="JH61" i="1"/>
  <c r="JI61" i="1" s="1"/>
  <c r="JF61" i="1"/>
  <c r="JD61" i="1"/>
  <c r="JE61" i="1" s="1"/>
  <c r="JB61" i="1"/>
  <c r="JC61" i="1" s="1"/>
  <c r="IZ61" i="1"/>
  <c r="JA61" i="1" s="1"/>
  <c r="IX61" i="1"/>
  <c r="IY61" i="1" s="1"/>
  <c r="JR60" i="1"/>
  <c r="JS60" i="1" s="1"/>
  <c r="JP60" i="1"/>
  <c r="JQ60" i="1" s="1"/>
  <c r="JL60" i="1"/>
  <c r="JM60" i="1" s="1"/>
  <c r="JJ60" i="1"/>
  <c r="JH60" i="1"/>
  <c r="JI60" i="1" s="1"/>
  <c r="JF60" i="1"/>
  <c r="JD60" i="1"/>
  <c r="JE60" i="1" s="1"/>
  <c r="JB60" i="1"/>
  <c r="JC60" i="1" s="1"/>
  <c r="IZ60" i="1"/>
  <c r="JA60" i="1" s="1"/>
  <c r="IX60" i="1"/>
  <c r="JR59" i="1"/>
  <c r="JS59" i="1" s="1"/>
  <c r="JP59" i="1"/>
  <c r="JQ59" i="1" s="1"/>
  <c r="JL59" i="1"/>
  <c r="JM59" i="1" s="1"/>
  <c r="JJ59" i="1"/>
  <c r="JK59" i="1" s="1"/>
  <c r="JH59" i="1"/>
  <c r="JI59" i="1" s="1"/>
  <c r="JF59" i="1"/>
  <c r="JD59" i="1"/>
  <c r="JE59" i="1" s="1"/>
  <c r="JB59" i="1"/>
  <c r="JC59" i="1" s="1"/>
  <c r="IZ59" i="1"/>
  <c r="JA59" i="1" s="1"/>
  <c r="IX59" i="1"/>
  <c r="IY59" i="1" s="1"/>
  <c r="JR58" i="1"/>
  <c r="JS58" i="1" s="1"/>
  <c r="JP58" i="1"/>
  <c r="JQ58" i="1" s="1"/>
  <c r="JL58" i="1"/>
  <c r="JM58" i="1" s="1"/>
  <c r="JJ58" i="1"/>
  <c r="JK58" i="1" s="1"/>
  <c r="JH58" i="1"/>
  <c r="JI58" i="1" s="1"/>
  <c r="JF58" i="1"/>
  <c r="JD58" i="1"/>
  <c r="JE58" i="1" s="1"/>
  <c r="JB58" i="1"/>
  <c r="JC58" i="1" s="1"/>
  <c r="IZ58" i="1"/>
  <c r="JA58" i="1" s="1"/>
  <c r="IX58" i="1"/>
  <c r="IY58" i="1" s="1"/>
  <c r="JR56" i="1"/>
  <c r="JP56" i="1"/>
  <c r="JL56" i="1"/>
  <c r="JJ56" i="1"/>
  <c r="JH56" i="1"/>
  <c r="JI56" i="1" s="1"/>
  <c r="JF56" i="1"/>
  <c r="JD56" i="1"/>
  <c r="JB56" i="1"/>
  <c r="IZ56" i="1"/>
  <c r="IX56" i="1"/>
  <c r="JR55" i="1"/>
  <c r="JS55" i="1" s="1"/>
  <c r="JP55" i="1"/>
  <c r="JQ55" i="1" s="1"/>
  <c r="JL55" i="1"/>
  <c r="JM55" i="1" s="1"/>
  <c r="JJ55" i="1"/>
  <c r="JH55" i="1"/>
  <c r="JI55" i="1" s="1"/>
  <c r="JF55" i="1"/>
  <c r="JD55" i="1"/>
  <c r="JE55" i="1" s="1"/>
  <c r="JB55" i="1"/>
  <c r="JC55" i="1" s="1"/>
  <c r="IZ55" i="1"/>
  <c r="JA55" i="1" s="1"/>
  <c r="IX55" i="1"/>
  <c r="IY55" i="1" s="1"/>
  <c r="JR54" i="1"/>
  <c r="JP54" i="1"/>
  <c r="JL54" i="1"/>
  <c r="JJ54" i="1"/>
  <c r="JH54" i="1"/>
  <c r="JI54" i="1" s="1"/>
  <c r="JF54" i="1"/>
  <c r="JD54" i="1"/>
  <c r="JB54" i="1"/>
  <c r="IZ54" i="1"/>
  <c r="IX54" i="1"/>
  <c r="JR53" i="1"/>
  <c r="JP53" i="1"/>
  <c r="JQ53" i="1" s="1"/>
  <c r="JL53" i="1"/>
  <c r="JM53" i="1" s="1"/>
  <c r="JJ53" i="1"/>
  <c r="JH53" i="1"/>
  <c r="JI53" i="1" s="1"/>
  <c r="JF53" i="1"/>
  <c r="JD53" i="1"/>
  <c r="JB53" i="1"/>
  <c r="IZ53" i="1"/>
  <c r="JA53" i="1" s="1"/>
  <c r="IX53" i="1"/>
  <c r="JR52" i="1"/>
  <c r="JS52" i="1" s="1"/>
  <c r="JR50" i="1"/>
  <c r="JS50" i="1" s="1"/>
  <c r="JR49" i="1"/>
  <c r="JS49" i="1" s="1"/>
  <c r="JR48" i="1"/>
  <c r="JS48" i="1" s="1"/>
  <c r="JP48" i="1"/>
  <c r="JQ48" i="1" s="1"/>
  <c r="JN48" i="1"/>
  <c r="JO48" i="1" s="1"/>
  <c r="JL48" i="1"/>
  <c r="JM48" i="1" s="1"/>
  <c r="JJ48" i="1"/>
  <c r="JK48" i="1" s="1"/>
  <c r="JH48" i="1"/>
  <c r="JI48" i="1" s="1"/>
  <c r="JF48" i="1"/>
  <c r="JD48" i="1"/>
  <c r="JE48" i="1" s="1"/>
  <c r="JB48" i="1"/>
  <c r="JC48" i="1" s="1"/>
  <c r="IZ48" i="1"/>
  <c r="JA48" i="1" s="1"/>
  <c r="IX48" i="1"/>
  <c r="IY48" i="1" s="1"/>
  <c r="JR46" i="1"/>
  <c r="JS46" i="1" s="1"/>
  <c r="JR45" i="1"/>
  <c r="JS45" i="1" s="1"/>
  <c r="JP45" i="1"/>
  <c r="JQ45" i="1" s="1"/>
  <c r="JN45" i="1"/>
  <c r="JO45" i="1" s="1"/>
  <c r="JL45" i="1"/>
  <c r="JM45" i="1" s="1"/>
  <c r="JJ45" i="1"/>
  <c r="JK45" i="1" s="1"/>
  <c r="JH45" i="1"/>
  <c r="JI45" i="1" s="1"/>
  <c r="JF45" i="1"/>
  <c r="JD45" i="1"/>
  <c r="JE45" i="1" s="1"/>
  <c r="JB45" i="1"/>
  <c r="JC45" i="1" s="1"/>
  <c r="IZ45" i="1"/>
  <c r="JA45" i="1" s="1"/>
  <c r="IX45" i="1"/>
  <c r="IY45" i="1" s="1"/>
  <c r="JR43" i="1"/>
  <c r="JS43" i="1" s="1"/>
  <c r="JR42" i="1"/>
  <c r="JS42" i="1" s="1"/>
  <c r="JP42" i="1"/>
  <c r="JQ42" i="1" s="1"/>
  <c r="JN42" i="1"/>
  <c r="JO42" i="1" s="1"/>
  <c r="JL42" i="1"/>
  <c r="JM42" i="1" s="1"/>
  <c r="JJ42" i="1"/>
  <c r="JK42" i="1" s="1"/>
  <c r="JH42" i="1"/>
  <c r="JI42" i="1" s="1"/>
  <c r="JF42" i="1"/>
  <c r="JD42" i="1"/>
  <c r="JE42" i="1" s="1"/>
  <c r="JB42" i="1"/>
  <c r="JC42" i="1" s="1"/>
  <c r="IZ42" i="1"/>
  <c r="JA42" i="1" s="1"/>
  <c r="IX42" i="1"/>
  <c r="IY42" i="1" s="1"/>
  <c r="JR40" i="1"/>
  <c r="JS40" i="1" s="1"/>
  <c r="JR39" i="1"/>
  <c r="JS39" i="1" s="1"/>
  <c r="JR38" i="1"/>
  <c r="JS38" i="1" s="1"/>
  <c r="JP38" i="1"/>
  <c r="JQ38" i="1" s="1"/>
  <c r="JR37" i="1"/>
  <c r="JS37" i="1" s="1"/>
  <c r="JP37" i="1"/>
  <c r="JQ37" i="1" s="1"/>
  <c r="JR35" i="1"/>
  <c r="JS35" i="1" s="1"/>
  <c r="JR34" i="1"/>
  <c r="JS34" i="1" s="1"/>
  <c r="JR33" i="1"/>
  <c r="JS33" i="1" s="1"/>
  <c r="JP33" i="1"/>
  <c r="JQ33" i="1" s="1"/>
  <c r="JN33" i="1"/>
  <c r="JO33" i="1" s="1"/>
  <c r="JL33" i="1"/>
  <c r="JM33" i="1" s="1"/>
  <c r="JJ33" i="1"/>
  <c r="JK33" i="1" s="1"/>
  <c r="JH33" i="1"/>
  <c r="JI33" i="1" s="1"/>
  <c r="JF33" i="1"/>
  <c r="JD33" i="1"/>
  <c r="JE33" i="1" s="1"/>
  <c r="JB33" i="1"/>
  <c r="JC33" i="1" s="1"/>
  <c r="IZ33" i="1"/>
  <c r="JA33" i="1" s="1"/>
  <c r="IX33" i="1"/>
  <c r="IY33" i="1" s="1"/>
  <c r="JR32" i="1"/>
  <c r="JS32" i="1" s="1"/>
  <c r="JP32" i="1"/>
  <c r="JQ32" i="1" s="1"/>
  <c r="JN32" i="1"/>
  <c r="JO32" i="1" s="1"/>
  <c r="JL32" i="1"/>
  <c r="JM32" i="1" s="1"/>
  <c r="JJ32" i="1"/>
  <c r="JK32" i="1" s="1"/>
  <c r="JH32" i="1"/>
  <c r="JI32" i="1" s="1"/>
  <c r="JF32" i="1"/>
  <c r="JD32" i="1"/>
  <c r="JE32" i="1" s="1"/>
  <c r="JB32" i="1"/>
  <c r="JC32" i="1" s="1"/>
  <c r="IZ32" i="1"/>
  <c r="JA32" i="1" s="1"/>
  <c r="IX32" i="1"/>
  <c r="IY32" i="1" s="1"/>
  <c r="JR30" i="1"/>
  <c r="JS30" i="1" s="1"/>
  <c r="JP30" i="1"/>
  <c r="JQ30" i="1" s="1"/>
  <c r="JN30" i="1"/>
  <c r="JO30" i="1" s="1"/>
  <c r="JL30" i="1"/>
  <c r="JM30" i="1" s="1"/>
  <c r="JJ30" i="1"/>
  <c r="JK30" i="1" s="1"/>
  <c r="JH30" i="1"/>
  <c r="JI30" i="1" s="1"/>
  <c r="JF30" i="1"/>
  <c r="JD30" i="1"/>
  <c r="JE30" i="1" s="1"/>
  <c r="JB30" i="1"/>
  <c r="JC30" i="1" s="1"/>
  <c r="IZ30" i="1"/>
  <c r="JA30" i="1" s="1"/>
  <c r="IX30" i="1"/>
  <c r="IY30" i="1" s="1"/>
  <c r="JR29" i="1"/>
  <c r="JS29" i="1" s="1"/>
  <c r="JP29" i="1"/>
  <c r="JQ29" i="1" s="1"/>
  <c r="JN29" i="1"/>
  <c r="JO29" i="1" s="1"/>
  <c r="JL29" i="1"/>
  <c r="JM29" i="1" s="1"/>
  <c r="JJ29" i="1"/>
  <c r="JK29" i="1" s="1"/>
  <c r="JH29" i="1"/>
  <c r="JI29" i="1" s="1"/>
  <c r="JF29" i="1"/>
  <c r="JD29" i="1"/>
  <c r="JE29" i="1" s="1"/>
  <c r="JB29" i="1"/>
  <c r="JC29" i="1" s="1"/>
  <c r="IZ29" i="1"/>
  <c r="JA29" i="1" s="1"/>
  <c r="IX29" i="1"/>
  <c r="IY29" i="1" s="1"/>
  <c r="JR28" i="1"/>
  <c r="JS28" i="1" s="1"/>
  <c r="JP28" i="1"/>
  <c r="JQ28" i="1" s="1"/>
  <c r="JN28" i="1"/>
  <c r="JO28" i="1" s="1"/>
  <c r="JL28" i="1"/>
  <c r="JM28" i="1" s="1"/>
  <c r="JJ28" i="1"/>
  <c r="JK28" i="1" s="1"/>
  <c r="JH28" i="1"/>
  <c r="JI28" i="1" s="1"/>
  <c r="JF28" i="1"/>
  <c r="JD28" i="1"/>
  <c r="JE28" i="1" s="1"/>
  <c r="JB28" i="1"/>
  <c r="JC28" i="1" s="1"/>
  <c r="IZ28" i="1"/>
  <c r="JA28" i="1" s="1"/>
  <c r="IX28" i="1"/>
  <c r="IY28" i="1" s="1"/>
  <c r="JR27" i="1"/>
  <c r="JS27" i="1" s="1"/>
  <c r="JP27" i="1"/>
  <c r="JQ27" i="1" s="1"/>
  <c r="JN27" i="1"/>
  <c r="JO27" i="1" s="1"/>
  <c r="JL27" i="1"/>
  <c r="JM27" i="1" s="1"/>
  <c r="JJ27" i="1"/>
  <c r="JK27" i="1" s="1"/>
  <c r="JH27" i="1"/>
  <c r="JI27" i="1" s="1"/>
  <c r="JF27" i="1"/>
  <c r="JD27" i="1"/>
  <c r="JE27" i="1" s="1"/>
  <c r="JB27" i="1"/>
  <c r="JC27" i="1" s="1"/>
  <c r="IZ27" i="1"/>
  <c r="JA27" i="1" s="1"/>
  <c r="IX27" i="1"/>
  <c r="IY27" i="1" s="1"/>
  <c r="JR26" i="1"/>
  <c r="JS26" i="1" s="1"/>
  <c r="JP26" i="1"/>
  <c r="JQ26" i="1" s="1"/>
  <c r="JN26" i="1"/>
  <c r="JO26" i="1" s="1"/>
  <c r="JL26" i="1"/>
  <c r="JM26" i="1" s="1"/>
  <c r="JJ26" i="1"/>
  <c r="JK26" i="1" s="1"/>
  <c r="JH26" i="1"/>
  <c r="JI26" i="1" s="1"/>
  <c r="JF26" i="1"/>
  <c r="JD26" i="1"/>
  <c r="JE26" i="1" s="1"/>
  <c r="JB26" i="1"/>
  <c r="JC26" i="1" s="1"/>
  <c r="IZ26" i="1"/>
  <c r="JA26" i="1" s="1"/>
  <c r="IX26" i="1"/>
  <c r="IY26" i="1" s="1"/>
  <c r="JR25" i="1"/>
  <c r="JS25" i="1" s="1"/>
  <c r="JP25" i="1"/>
  <c r="JQ25" i="1" s="1"/>
  <c r="JN25" i="1"/>
  <c r="JO25" i="1" s="1"/>
  <c r="JL25" i="1"/>
  <c r="JM25" i="1" s="1"/>
  <c r="JJ25" i="1"/>
  <c r="JK25" i="1" s="1"/>
  <c r="JH25" i="1"/>
  <c r="JI25" i="1" s="1"/>
  <c r="JF25" i="1"/>
  <c r="JD25" i="1"/>
  <c r="JE25" i="1" s="1"/>
  <c r="JB25" i="1"/>
  <c r="JC25" i="1" s="1"/>
  <c r="IZ25" i="1"/>
  <c r="JA25" i="1" s="1"/>
  <c r="IX25" i="1"/>
  <c r="IY25" i="1" s="1"/>
  <c r="JR24" i="1"/>
  <c r="JS24" i="1" s="1"/>
  <c r="JP24" i="1"/>
  <c r="JQ24" i="1" s="1"/>
  <c r="JN24" i="1"/>
  <c r="JO24" i="1" s="1"/>
  <c r="JL24" i="1"/>
  <c r="JM24" i="1" s="1"/>
  <c r="JJ24" i="1"/>
  <c r="JK24" i="1" s="1"/>
  <c r="JH24" i="1"/>
  <c r="JI24" i="1" s="1"/>
  <c r="JF24" i="1"/>
  <c r="JD24" i="1"/>
  <c r="JE24" i="1" s="1"/>
  <c r="JB24" i="1"/>
  <c r="JC24" i="1" s="1"/>
  <c r="IZ24" i="1"/>
  <c r="JA24" i="1" s="1"/>
  <c r="IX24" i="1"/>
  <c r="IY24" i="1" s="1"/>
  <c r="JR23" i="1"/>
  <c r="JS23" i="1" s="1"/>
  <c r="JP23" i="1"/>
  <c r="JQ23" i="1" s="1"/>
  <c r="JN23" i="1"/>
  <c r="JO23" i="1" s="1"/>
  <c r="JL23" i="1"/>
  <c r="JM23" i="1" s="1"/>
  <c r="JJ23" i="1"/>
  <c r="JK23" i="1" s="1"/>
  <c r="JH23" i="1"/>
  <c r="JI23" i="1" s="1"/>
  <c r="JF23" i="1"/>
  <c r="JD23" i="1"/>
  <c r="JE23" i="1" s="1"/>
  <c r="JB23" i="1"/>
  <c r="JC23" i="1" s="1"/>
  <c r="IZ23" i="1"/>
  <c r="JA23" i="1" s="1"/>
  <c r="IX23" i="1"/>
  <c r="IY23" i="1" s="1"/>
  <c r="JR22" i="1"/>
  <c r="JS22" i="1" s="1"/>
  <c r="JR20" i="1"/>
  <c r="JS20" i="1" s="1"/>
  <c r="JR19" i="1"/>
  <c r="JS19" i="1" s="1"/>
  <c r="JR18" i="1"/>
  <c r="JS18" i="1" s="1"/>
  <c r="JR17" i="1"/>
  <c r="JS17" i="1" s="1"/>
  <c r="JP17" i="1"/>
  <c r="JQ17" i="1" s="1"/>
  <c r="JN17" i="1"/>
  <c r="JO17" i="1" s="1"/>
  <c r="JL17" i="1"/>
  <c r="JM17" i="1" s="1"/>
  <c r="JJ17" i="1"/>
  <c r="JK17" i="1" s="1"/>
  <c r="JH17" i="1"/>
  <c r="JI17" i="1" s="1"/>
  <c r="JF17" i="1"/>
  <c r="JD17" i="1"/>
  <c r="JE17" i="1" s="1"/>
  <c r="JB17" i="1"/>
  <c r="JC17" i="1" s="1"/>
  <c r="IZ17" i="1"/>
  <c r="JA17" i="1" s="1"/>
  <c r="IX17" i="1"/>
  <c r="IY17" i="1" s="1"/>
  <c r="JR16" i="1"/>
  <c r="JS16" i="1" s="1"/>
  <c r="JP16" i="1"/>
  <c r="JQ16" i="1" s="1"/>
  <c r="JN16" i="1"/>
  <c r="JO16" i="1" s="1"/>
  <c r="JL16" i="1"/>
  <c r="JM16" i="1" s="1"/>
  <c r="JJ16" i="1"/>
  <c r="JK16" i="1" s="1"/>
  <c r="JH16" i="1"/>
  <c r="JI16" i="1" s="1"/>
  <c r="JF16" i="1"/>
  <c r="JD16" i="1"/>
  <c r="JE16" i="1" s="1"/>
  <c r="JB16" i="1"/>
  <c r="JC16" i="1" s="1"/>
  <c r="IZ16" i="1"/>
  <c r="JA16" i="1" s="1"/>
  <c r="IX16" i="1"/>
  <c r="IY16" i="1" s="1"/>
  <c r="JR15" i="1"/>
  <c r="JS15" i="1" s="1"/>
  <c r="JP15" i="1"/>
  <c r="JQ15" i="1" s="1"/>
  <c r="JN15" i="1"/>
  <c r="JO15" i="1" s="1"/>
  <c r="JL15" i="1"/>
  <c r="JM15" i="1" s="1"/>
  <c r="JJ15" i="1"/>
  <c r="JK15" i="1" s="1"/>
  <c r="JH15" i="1"/>
  <c r="JI15" i="1" s="1"/>
  <c r="JF15" i="1"/>
  <c r="JD15" i="1"/>
  <c r="JE15" i="1" s="1"/>
  <c r="JB15" i="1"/>
  <c r="JC15" i="1" s="1"/>
  <c r="IZ15" i="1"/>
  <c r="JA15" i="1" s="1"/>
  <c r="IX15" i="1"/>
  <c r="IY15" i="1" s="1"/>
  <c r="JR13" i="1"/>
  <c r="JS13" i="1" s="1"/>
  <c r="JP13" i="1"/>
  <c r="JQ13" i="1" s="1"/>
  <c r="JN13" i="1"/>
  <c r="JO13" i="1" s="1"/>
  <c r="JL13" i="1"/>
  <c r="JM13" i="1" s="1"/>
  <c r="JJ13" i="1"/>
  <c r="JK13" i="1" s="1"/>
  <c r="JH13" i="1"/>
  <c r="JI13" i="1" s="1"/>
  <c r="JF13" i="1"/>
  <c r="JD13" i="1"/>
  <c r="JE13" i="1" s="1"/>
  <c r="JB13" i="1"/>
  <c r="JC13" i="1" s="1"/>
  <c r="IZ13" i="1"/>
  <c r="JA13" i="1" s="1"/>
  <c r="IX13" i="1"/>
  <c r="IY13" i="1" s="1"/>
  <c r="JR11" i="1"/>
  <c r="JS11" i="1" s="1"/>
  <c r="JP11" i="1"/>
  <c r="JQ11" i="1" s="1"/>
  <c r="JR7" i="1"/>
  <c r="JS7" i="1" s="1"/>
  <c r="JP7" i="1"/>
  <c r="JQ7" i="1" s="1"/>
  <c r="JN7" i="1"/>
  <c r="JO7" i="1" s="1"/>
  <c r="JL7" i="1"/>
  <c r="JM7" i="1" s="1"/>
  <c r="JJ7" i="1"/>
  <c r="JK7" i="1" s="1"/>
  <c r="JH7" i="1"/>
  <c r="JI7" i="1" s="1"/>
  <c r="JF7" i="1"/>
  <c r="JD7" i="1"/>
  <c r="JE7" i="1" s="1"/>
  <c r="JB7" i="1"/>
  <c r="JC7" i="1" s="1"/>
  <c r="IZ7" i="1"/>
  <c r="JA7" i="1" s="1"/>
  <c r="IX7" i="1"/>
  <c r="IY7" i="1" s="1"/>
  <c r="JR6" i="1"/>
  <c r="JS6" i="1" s="1"/>
  <c r="JP6" i="1"/>
  <c r="JQ6" i="1" s="1"/>
  <c r="JN6" i="1"/>
  <c r="JO6" i="1" s="1"/>
  <c r="JL6" i="1"/>
  <c r="JM6" i="1" s="1"/>
  <c r="JJ6" i="1"/>
  <c r="JK6" i="1" s="1"/>
  <c r="JH6" i="1"/>
  <c r="JI6" i="1" s="1"/>
  <c r="JF6" i="1"/>
  <c r="JD6" i="1"/>
  <c r="JE6" i="1" s="1"/>
  <c r="JB6" i="1"/>
  <c r="JC6" i="1" s="1"/>
  <c r="IZ6" i="1"/>
  <c r="JA6" i="1" s="1"/>
  <c r="IX6" i="1"/>
  <c r="IY6" i="1" s="1"/>
  <c r="JT5" i="1"/>
  <c r="JU5" i="1" s="1"/>
  <c r="JR5" i="1"/>
  <c r="JS5" i="1" s="1"/>
  <c r="JP5" i="1"/>
  <c r="JQ5" i="1" s="1"/>
  <c r="JN5" i="1"/>
  <c r="JO5" i="1" s="1"/>
  <c r="MW13" i="1"/>
  <c r="MW14" i="1"/>
  <c r="MW15" i="1"/>
  <c r="MW16" i="1"/>
  <c r="MW17" i="1"/>
  <c r="MW18" i="1"/>
  <c r="MW19" i="1"/>
  <c r="MW20" i="1"/>
  <c r="MW23" i="1"/>
  <c r="MW24" i="1"/>
  <c r="MW25" i="1"/>
  <c r="MW26" i="1"/>
  <c r="MW27" i="1"/>
  <c r="MW28" i="1"/>
  <c r="MW29" i="1"/>
  <c r="MW30" i="1"/>
  <c r="MW32" i="1"/>
  <c r="MW33" i="1"/>
  <c r="MW34" i="1"/>
  <c r="MW35" i="1"/>
  <c r="MW37" i="1"/>
  <c r="MW38" i="1"/>
  <c r="MW39" i="1"/>
  <c r="MW40" i="1"/>
  <c r="MW42" i="1"/>
  <c r="MW43" i="1"/>
  <c r="MW45" i="1"/>
  <c r="MW46" i="1"/>
  <c r="MW47" i="1"/>
  <c r="MW48" i="1"/>
  <c r="MW49" i="1"/>
  <c r="MW50" i="1"/>
  <c r="MW52" i="1"/>
  <c r="MW53" i="1"/>
  <c r="MW54" i="1"/>
  <c r="MW55" i="1"/>
  <c r="MW56" i="1"/>
  <c r="MW58" i="1"/>
  <c r="MW59" i="1"/>
  <c r="MW60" i="1"/>
  <c r="MW61" i="1"/>
  <c r="MW62" i="1"/>
  <c r="MW63" i="1"/>
  <c r="MW64" i="1"/>
  <c r="MW65" i="1"/>
  <c r="MW67" i="1"/>
  <c r="MW68" i="1"/>
  <c r="MW69" i="1"/>
  <c r="MW70" i="1"/>
  <c r="MW71" i="1"/>
  <c r="DM236" i="1"/>
  <c r="DL236" i="1"/>
  <c r="DK236" i="1"/>
  <c r="DJ236" i="1"/>
  <c r="DI236" i="1"/>
  <c r="DH236" i="1"/>
  <c r="DG236" i="1"/>
  <c r="DF236" i="1"/>
  <c r="DE236" i="1"/>
  <c r="DD236" i="1"/>
  <c r="DC236" i="1"/>
  <c r="DB236"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QB11" i="1"/>
  <c r="CV52" i="1"/>
  <c r="PM52" i="1" s="1"/>
  <c r="CV50" i="1"/>
  <c r="CV34" i="1"/>
  <c r="PM34" i="1" s="1"/>
  <c r="CV22" i="1"/>
  <c r="CV19" i="1"/>
  <c r="CV18" i="1"/>
  <c r="PM18" i="1" s="1"/>
  <c r="CU38" i="1"/>
  <c r="CU37" i="1"/>
  <c r="PL37" i="1" s="1"/>
  <c r="PL56" i="1"/>
  <c r="CU52" i="1"/>
  <c r="PL52" i="1" s="1"/>
  <c r="CU50" i="1"/>
  <c r="PL50" i="1" s="1"/>
  <c r="CU34" i="1"/>
  <c r="CU22" i="1"/>
  <c r="PL22" i="1" s="1"/>
  <c r="CU19" i="1"/>
  <c r="CU18" i="1"/>
  <c r="CT5" i="1"/>
  <c r="CT38" i="1"/>
  <c r="PK38" i="1" s="1"/>
  <c r="CT37" i="1"/>
  <c r="PK56" i="1"/>
  <c r="CT52" i="1"/>
  <c r="PK52" i="1" s="1"/>
  <c r="CT50" i="1"/>
  <c r="PK50" i="1" s="1"/>
  <c r="CT34" i="1"/>
  <c r="CT22" i="1"/>
  <c r="CT49" i="1" s="1"/>
  <c r="PK49" i="1" s="1"/>
  <c r="CT19" i="1"/>
  <c r="PK19" i="1" s="1"/>
  <c r="CT18" i="1"/>
  <c r="CS38" i="1"/>
  <c r="CS37" i="1"/>
  <c r="PJ37" i="1" s="1"/>
  <c r="CS5" i="1"/>
  <c r="CS52" i="1"/>
  <c r="PJ52" i="1" s="1"/>
  <c r="CS50" i="1"/>
  <c r="CS34" i="1"/>
  <c r="PJ34" i="1" s="1"/>
  <c r="CS22" i="1"/>
  <c r="PJ22" i="1" s="1"/>
  <c r="CS19" i="1"/>
  <c r="CS18" i="1"/>
  <c r="PJ18" i="1" s="1"/>
  <c r="CR5" i="1"/>
  <c r="CR38" i="1"/>
  <c r="CR37" i="1"/>
  <c r="PI37" i="1" s="1"/>
  <c r="PI56" i="1"/>
  <c r="CR52" i="1"/>
  <c r="PI52" i="1" s="1"/>
  <c r="CR50" i="1"/>
  <c r="CR34" i="1"/>
  <c r="PI34" i="1" s="1"/>
  <c r="CR22" i="1"/>
  <c r="CR49" i="1" s="1"/>
  <c r="PI49" i="1" s="1"/>
  <c r="CR19" i="1"/>
  <c r="PI19" i="1" s="1"/>
  <c r="CR18" i="1"/>
  <c r="PI18" i="1" s="1"/>
  <c r="PH56" i="1"/>
  <c r="CQ38" i="1"/>
  <c r="PH38" i="1" s="1"/>
  <c r="CQ37" i="1"/>
  <c r="CQ5" i="1"/>
  <c r="CQ52" i="1"/>
  <c r="PH52" i="1" s="1"/>
  <c r="CQ50" i="1"/>
  <c r="PH50" i="1" s="1"/>
  <c r="CQ34" i="1"/>
  <c r="PH34" i="1" s="1"/>
  <c r="CQ22" i="1"/>
  <c r="CQ49" i="1" s="1"/>
  <c r="CQ19" i="1"/>
  <c r="CQ18" i="1"/>
  <c r="PG56" i="1"/>
  <c r="CP38" i="1"/>
  <c r="CP37" i="1"/>
  <c r="CP5" i="1"/>
  <c r="CP52" i="1"/>
  <c r="CP50" i="1"/>
  <c r="PG50" i="1" s="1"/>
  <c r="CP34" i="1"/>
  <c r="CP22" i="1"/>
  <c r="PG22" i="1" s="1"/>
  <c r="CP19" i="1"/>
  <c r="PG19" i="1" s="1"/>
  <c r="CP18" i="1"/>
  <c r="CO37" i="1"/>
  <c r="CO38" i="1"/>
  <c r="CO5" i="1"/>
  <c r="PF56" i="1"/>
  <c r="CO52" i="1"/>
  <c r="PF52" i="1" s="1"/>
  <c r="CO50" i="1"/>
  <c r="PF50" i="1" s="1"/>
  <c r="CO22" i="1"/>
  <c r="CO49" i="1" s="1"/>
  <c r="CO19" i="1"/>
  <c r="CO18" i="1"/>
  <c r="PF18" i="1" s="1"/>
  <c r="CO34" i="1"/>
  <c r="PF34" i="1" s="1"/>
  <c r="PE56" i="1"/>
  <c r="CZ24" i="1"/>
  <c r="V23" i="22" s="1"/>
  <c r="CZ25" i="1"/>
  <c r="V24" i="22" s="1"/>
  <c r="CZ26" i="1"/>
  <c r="V25" i="22" s="1"/>
  <c r="CN5" i="1"/>
  <c r="CN38" i="1"/>
  <c r="PE38" i="1" s="1"/>
  <c r="CN37" i="1"/>
  <c r="PE37" i="1" s="1"/>
  <c r="CN52" i="1"/>
  <c r="CN50" i="1"/>
  <c r="PE50" i="1" s="1"/>
  <c r="CN34" i="1"/>
  <c r="CN22" i="1"/>
  <c r="CN19" i="1"/>
  <c r="PE19" i="1" s="1"/>
  <c r="CN18" i="1"/>
  <c r="PE18" i="1" s="1"/>
  <c r="V69" i="22"/>
  <c r="V68" i="22"/>
  <c r="V67" i="22"/>
  <c r="V66" i="22"/>
  <c r="V65" i="22"/>
  <c r="V64" i="22"/>
  <c r="V49" i="22"/>
  <c r="V42" i="22"/>
  <c r="V41" i="22"/>
  <c r="V40" i="22"/>
  <c r="V39" i="22"/>
  <c r="V20" i="22"/>
  <c r="V19" i="22"/>
  <c r="V18" i="22"/>
  <c r="V16" i="22"/>
  <c r="V15" i="22"/>
  <c r="V14" i="22"/>
  <c r="V13" i="22"/>
  <c r="V11" i="22"/>
  <c r="V9" i="22"/>
  <c r="V8" i="22"/>
  <c r="CK5" i="1"/>
  <c r="CK37" i="1"/>
  <c r="PD37" i="1" s="1"/>
  <c r="CK38" i="1"/>
  <c r="PD38" i="1" s="1"/>
  <c r="CK52" i="1"/>
  <c r="PD52" i="1" s="1"/>
  <c r="CK50" i="1"/>
  <c r="CK34" i="1"/>
  <c r="CK22" i="1"/>
  <c r="CK49" i="1" s="1"/>
  <c r="PD49" i="1" s="1"/>
  <c r="CK19" i="1"/>
  <c r="PD19" i="1" s="1"/>
  <c r="CK18" i="1"/>
  <c r="PD18" i="1" s="1"/>
  <c r="IL71" i="1"/>
  <c r="IM71" i="1" s="1"/>
  <c r="IL70" i="1"/>
  <c r="IL69" i="1"/>
  <c r="IM69" i="1" s="1"/>
  <c r="IL68" i="1"/>
  <c r="IL67" i="1"/>
  <c r="IM67" i="1" s="1"/>
  <c r="IL65" i="1"/>
  <c r="IM65" i="1" s="1"/>
  <c r="IL64" i="1"/>
  <c r="IM64" i="1" s="1"/>
  <c r="IL63" i="1"/>
  <c r="IL62" i="1"/>
  <c r="IM62" i="1" s="1"/>
  <c r="IL61" i="1"/>
  <c r="IM61" i="1" s="1"/>
  <c r="IL60" i="1"/>
  <c r="IL59" i="1"/>
  <c r="IM59" i="1" s="1"/>
  <c r="IL58" i="1"/>
  <c r="IL56" i="1"/>
  <c r="IL55" i="1"/>
  <c r="IM55" i="1" s="1"/>
  <c r="IL54" i="1"/>
  <c r="IL53" i="1"/>
  <c r="IL48" i="1"/>
  <c r="IM48" i="1" s="1"/>
  <c r="IL45" i="1"/>
  <c r="IM45" i="1" s="1"/>
  <c r="IL42" i="1"/>
  <c r="IM42" i="1" s="1"/>
  <c r="IL33" i="1"/>
  <c r="IM33" i="1" s="1"/>
  <c r="IL32" i="1"/>
  <c r="IM32" i="1" s="1"/>
  <c r="IL30" i="1"/>
  <c r="IM30" i="1" s="1"/>
  <c r="IL29" i="1"/>
  <c r="IM29" i="1" s="1"/>
  <c r="IL28" i="1"/>
  <c r="IM28" i="1" s="1"/>
  <c r="IL27" i="1"/>
  <c r="IM27" i="1" s="1"/>
  <c r="IL26" i="1"/>
  <c r="IM26" i="1" s="1"/>
  <c r="IL25" i="1"/>
  <c r="IM25" i="1" s="1"/>
  <c r="IL24" i="1"/>
  <c r="IM24" i="1" s="1"/>
  <c r="IL23" i="1"/>
  <c r="IM23" i="1" s="1"/>
  <c r="IL17" i="1"/>
  <c r="IM17" i="1" s="1"/>
  <c r="IL16" i="1"/>
  <c r="IM16" i="1" s="1"/>
  <c r="IL15" i="1"/>
  <c r="IM15" i="1" s="1"/>
  <c r="IL13" i="1"/>
  <c r="IM13" i="1" s="1"/>
  <c r="IL7" i="1"/>
  <c r="IM7" i="1" s="1"/>
  <c r="IL6" i="1"/>
  <c r="IM6" i="1" s="1"/>
  <c r="IV71" i="1"/>
  <c r="IW71" i="1" s="1"/>
  <c r="IV70" i="1"/>
  <c r="IV69" i="1"/>
  <c r="IW69" i="1" s="1"/>
  <c r="IV68" i="1"/>
  <c r="IV67" i="1"/>
  <c r="IW67" i="1" s="1"/>
  <c r="IV65" i="1"/>
  <c r="IW65" i="1" s="1"/>
  <c r="IV64" i="1"/>
  <c r="IW64" i="1" s="1"/>
  <c r="IV63" i="1"/>
  <c r="IW63" i="1" s="1"/>
  <c r="IV62" i="1"/>
  <c r="IV61" i="1"/>
  <c r="IW61" i="1" s="1"/>
  <c r="IV60" i="1"/>
  <c r="IW60" i="1" s="1"/>
  <c r="IV59" i="1"/>
  <c r="IW59" i="1" s="1"/>
  <c r="IV58" i="1"/>
  <c r="IW58" i="1" s="1"/>
  <c r="IV56" i="1"/>
  <c r="IV55" i="1"/>
  <c r="IW55" i="1" s="1"/>
  <c r="IV54" i="1"/>
  <c r="IW54" i="1" s="1"/>
  <c r="IV53" i="1"/>
  <c r="IV48" i="1"/>
  <c r="IW48" i="1" s="1"/>
  <c r="IV45" i="1"/>
  <c r="IW45" i="1" s="1"/>
  <c r="IV42" i="1"/>
  <c r="IW42" i="1" s="1"/>
  <c r="IV33" i="1"/>
  <c r="IW33" i="1" s="1"/>
  <c r="IV32" i="1"/>
  <c r="IW32" i="1" s="1"/>
  <c r="IV30" i="1"/>
  <c r="IW30" i="1" s="1"/>
  <c r="IV29" i="1"/>
  <c r="IW29" i="1" s="1"/>
  <c r="IV28" i="1"/>
  <c r="IW28" i="1" s="1"/>
  <c r="IV27" i="1"/>
  <c r="IW27" i="1" s="1"/>
  <c r="IV26" i="1"/>
  <c r="IW26" i="1" s="1"/>
  <c r="IV25" i="1"/>
  <c r="IW25" i="1" s="1"/>
  <c r="IV24" i="1"/>
  <c r="IW24" i="1" s="1"/>
  <c r="IV23" i="1"/>
  <c r="IW23" i="1" s="1"/>
  <c r="IV17" i="1"/>
  <c r="IW17" i="1" s="1"/>
  <c r="IV16" i="1"/>
  <c r="IW16" i="1" s="1"/>
  <c r="IV15" i="1"/>
  <c r="IW15" i="1" s="1"/>
  <c r="IV13" i="1"/>
  <c r="IW13" i="1" s="1"/>
  <c r="IV7" i="1"/>
  <c r="IW7" i="1" s="1"/>
  <c r="IV6" i="1"/>
  <c r="IW6" i="1" s="1"/>
  <c r="IT71" i="1"/>
  <c r="IU71" i="1" s="1"/>
  <c r="IT70" i="1"/>
  <c r="IT69" i="1"/>
  <c r="IU69" i="1" s="1"/>
  <c r="IT68" i="1"/>
  <c r="IT67" i="1"/>
  <c r="IU67" i="1" s="1"/>
  <c r="IT65" i="1"/>
  <c r="IU65" i="1" s="1"/>
  <c r="IT64" i="1"/>
  <c r="IU64" i="1" s="1"/>
  <c r="IT63" i="1"/>
  <c r="IU63" i="1" s="1"/>
  <c r="IT62" i="1"/>
  <c r="IU62" i="1" s="1"/>
  <c r="IT61" i="1"/>
  <c r="IU61" i="1" s="1"/>
  <c r="IT60" i="1"/>
  <c r="IU60" i="1" s="1"/>
  <c r="IT59" i="1"/>
  <c r="IU59" i="1" s="1"/>
  <c r="IT58" i="1"/>
  <c r="IU58" i="1" s="1"/>
  <c r="IT56" i="1"/>
  <c r="IT55" i="1"/>
  <c r="IU55" i="1" s="1"/>
  <c r="IT54" i="1"/>
  <c r="IT53" i="1"/>
  <c r="IU53" i="1" s="1"/>
  <c r="IT48" i="1"/>
  <c r="IU48" i="1" s="1"/>
  <c r="IT45" i="1"/>
  <c r="IU45" i="1" s="1"/>
  <c r="IT42" i="1"/>
  <c r="IU42" i="1" s="1"/>
  <c r="IT33" i="1"/>
  <c r="IU33" i="1" s="1"/>
  <c r="IT32" i="1"/>
  <c r="IU32" i="1" s="1"/>
  <c r="IT30" i="1"/>
  <c r="IU30" i="1" s="1"/>
  <c r="IT29" i="1"/>
  <c r="IU29" i="1" s="1"/>
  <c r="IT28" i="1"/>
  <c r="IU28" i="1" s="1"/>
  <c r="IT27" i="1"/>
  <c r="IU27" i="1" s="1"/>
  <c r="IT26" i="1"/>
  <c r="IU26" i="1" s="1"/>
  <c r="IT25" i="1"/>
  <c r="IU25" i="1" s="1"/>
  <c r="IT24" i="1"/>
  <c r="IU24" i="1" s="1"/>
  <c r="IT23" i="1"/>
  <c r="IU23" i="1" s="1"/>
  <c r="IT17" i="1"/>
  <c r="IU17" i="1" s="1"/>
  <c r="IT16" i="1"/>
  <c r="IU16" i="1" s="1"/>
  <c r="IT15" i="1"/>
  <c r="IU15" i="1" s="1"/>
  <c r="IT13" i="1"/>
  <c r="IU13" i="1" s="1"/>
  <c r="IT7" i="1"/>
  <c r="IU7" i="1" s="1"/>
  <c r="IT6" i="1"/>
  <c r="IU6" i="1" s="1"/>
  <c r="IR71" i="1"/>
  <c r="IS71" i="1" s="1"/>
  <c r="IR70" i="1"/>
  <c r="IR69" i="1"/>
  <c r="IS69" i="1" s="1"/>
  <c r="IR68" i="1"/>
  <c r="IR67" i="1"/>
  <c r="IS67" i="1" s="1"/>
  <c r="IR65" i="1"/>
  <c r="IS65" i="1" s="1"/>
  <c r="IR64" i="1"/>
  <c r="IS64" i="1" s="1"/>
  <c r="IR63" i="1"/>
  <c r="IS63" i="1" s="1"/>
  <c r="IR62" i="1"/>
  <c r="IR61" i="1"/>
  <c r="IS61" i="1" s="1"/>
  <c r="IR60" i="1"/>
  <c r="IR59" i="1"/>
  <c r="IS59" i="1" s="1"/>
  <c r="IR58" i="1"/>
  <c r="IS58" i="1" s="1"/>
  <c r="IR56" i="1"/>
  <c r="IR55" i="1"/>
  <c r="IS55" i="1" s="1"/>
  <c r="IR54" i="1"/>
  <c r="IR53" i="1"/>
  <c r="IS53" i="1" s="1"/>
  <c r="IR48" i="1"/>
  <c r="IS48" i="1" s="1"/>
  <c r="IR45" i="1"/>
  <c r="IS45" i="1" s="1"/>
  <c r="IR42" i="1"/>
  <c r="IS42" i="1" s="1"/>
  <c r="IR33" i="1"/>
  <c r="IS33" i="1" s="1"/>
  <c r="IR32" i="1"/>
  <c r="IS32" i="1" s="1"/>
  <c r="IR30" i="1"/>
  <c r="IS30" i="1" s="1"/>
  <c r="IR29" i="1"/>
  <c r="IS29" i="1" s="1"/>
  <c r="IR28" i="1"/>
  <c r="IS28" i="1" s="1"/>
  <c r="IR27" i="1"/>
  <c r="IS27" i="1" s="1"/>
  <c r="IR26" i="1"/>
  <c r="IS26" i="1" s="1"/>
  <c r="IR25" i="1"/>
  <c r="IS25" i="1" s="1"/>
  <c r="IR24" i="1"/>
  <c r="IS24" i="1" s="1"/>
  <c r="IR23" i="1"/>
  <c r="IS23" i="1" s="1"/>
  <c r="IR17" i="1"/>
  <c r="IS17" i="1" s="1"/>
  <c r="IR16" i="1"/>
  <c r="IS16" i="1" s="1"/>
  <c r="IR15" i="1"/>
  <c r="IS15" i="1" s="1"/>
  <c r="IR13" i="1"/>
  <c r="IS13" i="1" s="1"/>
  <c r="IR7" i="1"/>
  <c r="IS7" i="1" s="1"/>
  <c r="IR6" i="1"/>
  <c r="IS6" i="1" s="1"/>
  <c r="IP71" i="1"/>
  <c r="IQ71" i="1" s="1"/>
  <c r="IP70" i="1"/>
  <c r="IP69" i="1"/>
  <c r="IQ69" i="1" s="1"/>
  <c r="IP68" i="1"/>
  <c r="IP67" i="1"/>
  <c r="IQ67" i="1" s="1"/>
  <c r="IP65" i="1"/>
  <c r="IQ65" i="1" s="1"/>
  <c r="IP64" i="1"/>
  <c r="IQ64" i="1" s="1"/>
  <c r="IP63" i="1"/>
  <c r="IQ63" i="1" s="1"/>
  <c r="IP62" i="1"/>
  <c r="IQ62" i="1" s="1"/>
  <c r="IP61" i="1"/>
  <c r="IQ61" i="1" s="1"/>
  <c r="IP60" i="1"/>
  <c r="IQ60" i="1" s="1"/>
  <c r="IP59" i="1"/>
  <c r="IQ59" i="1" s="1"/>
  <c r="IP58" i="1"/>
  <c r="IQ58" i="1" s="1"/>
  <c r="IP56" i="1"/>
  <c r="IQ56" i="1" s="1"/>
  <c r="IP55" i="1"/>
  <c r="IQ55" i="1" s="1"/>
  <c r="IP54" i="1"/>
  <c r="IP53" i="1"/>
  <c r="IQ53" i="1" s="1"/>
  <c r="IP48" i="1"/>
  <c r="IQ48" i="1" s="1"/>
  <c r="IP45" i="1"/>
  <c r="IQ45" i="1" s="1"/>
  <c r="IP42" i="1"/>
  <c r="IQ42" i="1" s="1"/>
  <c r="IP41" i="1"/>
  <c r="IP33" i="1"/>
  <c r="IQ33" i="1" s="1"/>
  <c r="IP32" i="1"/>
  <c r="IQ32" i="1" s="1"/>
  <c r="IP30" i="1"/>
  <c r="IQ30" i="1" s="1"/>
  <c r="IP29" i="1"/>
  <c r="IQ29" i="1" s="1"/>
  <c r="IP28" i="1"/>
  <c r="IQ28" i="1" s="1"/>
  <c r="IP27" i="1"/>
  <c r="IQ27" i="1" s="1"/>
  <c r="IP26" i="1"/>
  <c r="IQ26" i="1" s="1"/>
  <c r="IP25" i="1"/>
  <c r="IQ25" i="1" s="1"/>
  <c r="IP24" i="1"/>
  <c r="IQ24" i="1" s="1"/>
  <c r="IP23" i="1"/>
  <c r="IQ23" i="1" s="1"/>
  <c r="IP17" i="1"/>
  <c r="IQ17" i="1" s="1"/>
  <c r="IP16" i="1"/>
  <c r="IQ16" i="1" s="1"/>
  <c r="IP15" i="1"/>
  <c r="IQ15" i="1" s="1"/>
  <c r="IP13" i="1"/>
  <c r="IQ13" i="1" s="1"/>
  <c r="IP7" i="1"/>
  <c r="IQ7" i="1" s="1"/>
  <c r="IP6" i="1"/>
  <c r="IQ6" i="1" s="1"/>
  <c r="IN71" i="1"/>
  <c r="IO71" i="1" s="1"/>
  <c r="IN70" i="1"/>
  <c r="IN69" i="1"/>
  <c r="IO69" i="1" s="1"/>
  <c r="IN68" i="1"/>
  <c r="IN67" i="1"/>
  <c r="IO67" i="1" s="1"/>
  <c r="IN65" i="1"/>
  <c r="IO65" i="1" s="1"/>
  <c r="IN64" i="1"/>
  <c r="IO64" i="1" s="1"/>
  <c r="IN63" i="1"/>
  <c r="IO63" i="1" s="1"/>
  <c r="IN62" i="1"/>
  <c r="IN61" i="1"/>
  <c r="IO61" i="1" s="1"/>
  <c r="IN60" i="1"/>
  <c r="IO60" i="1" s="1"/>
  <c r="IN59" i="1"/>
  <c r="IO59" i="1" s="1"/>
  <c r="IN58" i="1"/>
  <c r="IO58" i="1" s="1"/>
  <c r="IN56" i="1"/>
  <c r="IN55" i="1"/>
  <c r="IO55" i="1" s="1"/>
  <c r="IN54" i="1"/>
  <c r="IN53" i="1"/>
  <c r="IO53" i="1" s="1"/>
  <c r="IN48" i="1"/>
  <c r="IO48" i="1" s="1"/>
  <c r="IN45" i="1"/>
  <c r="IO45" i="1" s="1"/>
  <c r="IN42" i="1"/>
  <c r="IO42" i="1" s="1"/>
  <c r="IN41" i="1"/>
  <c r="IN33" i="1"/>
  <c r="IO33" i="1" s="1"/>
  <c r="IN32" i="1"/>
  <c r="IO32" i="1" s="1"/>
  <c r="IN30" i="1"/>
  <c r="IO30" i="1" s="1"/>
  <c r="IN29" i="1"/>
  <c r="IO29" i="1" s="1"/>
  <c r="IN28" i="1"/>
  <c r="IO28" i="1" s="1"/>
  <c r="IN27" i="1"/>
  <c r="IO27" i="1" s="1"/>
  <c r="IN26" i="1"/>
  <c r="IO26" i="1" s="1"/>
  <c r="IN25" i="1"/>
  <c r="IO25" i="1" s="1"/>
  <c r="IN24" i="1"/>
  <c r="IO24" i="1" s="1"/>
  <c r="IN23" i="1"/>
  <c r="IO23" i="1" s="1"/>
  <c r="IN17" i="1"/>
  <c r="IO17" i="1" s="1"/>
  <c r="IN16" i="1"/>
  <c r="IO16" i="1" s="1"/>
  <c r="IN15" i="1"/>
  <c r="IO15" i="1" s="1"/>
  <c r="IN13" i="1"/>
  <c r="IO13" i="1" s="1"/>
  <c r="IN7" i="1"/>
  <c r="IO7" i="1" s="1"/>
  <c r="IN6" i="1"/>
  <c r="IO6" i="1" s="1"/>
  <c r="IJ71" i="1"/>
  <c r="IK71" i="1" s="1"/>
  <c r="IJ70" i="1"/>
  <c r="IJ69" i="1"/>
  <c r="IK69" i="1" s="1"/>
  <c r="IJ68" i="1"/>
  <c r="IJ67" i="1"/>
  <c r="IK67" i="1" s="1"/>
  <c r="IJ65" i="1"/>
  <c r="IK65" i="1" s="1"/>
  <c r="IJ64" i="1"/>
  <c r="IK64" i="1" s="1"/>
  <c r="IJ63" i="1"/>
  <c r="IK63" i="1" s="1"/>
  <c r="IJ62" i="1"/>
  <c r="IJ61" i="1"/>
  <c r="IK61" i="1" s="1"/>
  <c r="IJ60" i="1"/>
  <c r="IJ59" i="1"/>
  <c r="IK59" i="1" s="1"/>
  <c r="IJ58" i="1"/>
  <c r="IK58" i="1" s="1"/>
  <c r="IJ56" i="1"/>
  <c r="IJ55" i="1"/>
  <c r="IK55" i="1" s="1"/>
  <c r="IJ54" i="1"/>
  <c r="IJ53" i="1"/>
  <c r="IK53" i="1" s="1"/>
  <c r="IJ48" i="1"/>
  <c r="IK48" i="1" s="1"/>
  <c r="IJ45" i="1"/>
  <c r="IK45" i="1" s="1"/>
  <c r="IJ42" i="1"/>
  <c r="IK42" i="1" s="1"/>
  <c r="IJ33" i="1"/>
  <c r="IK33" i="1" s="1"/>
  <c r="IJ32" i="1"/>
  <c r="IK32" i="1" s="1"/>
  <c r="IJ30" i="1"/>
  <c r="IK30" i="1" s="1"/>
  <c r="IJ29" i="1"/>
  <c r="IK29" i="1" s="1"/>
  <c r="IJ28" i="1"/>
  <c r="IK28" i="1" s="1"/>
  <c r="IJ27" i="1"/>
  <c r="IK27" i="1" s="1"/>
  <c r="IJ26" i="1"/>
  <c r="IK26" i="1" s="1"/>
  <c r="IJ25" i="1"/>
  <c r="IK25" i="1" s="1"/>
  <c r="IJ24" i="1"/>
  <c r="IK24" i="1" s="1"/>
  <c r="IJ23" i="1"/>
  <c r="IK23" i="1" s="1"/>
  <c r="IJ17" i="1"/>
  <c r="IK17" i="1" s="1"/>
  <c r="IJ16" i="1"/>
  <c r="IK16" i="1" s="1"/>
  <c r="IJ15" i="1"/>
  <c r="IK15" i="1" s="1"/>
  <c r="IJ13" i="1"/>
  <c r="IK13" i="1" s="1"/>
  <c r="IJ7" i="1"/>
  <c r="IK7" i="1" s="1"/>
  <c r="IJ6" i="1"/>
  <c r="IK6" i="1" s="1"/>
  <c r="IH71" i="1"/>
  <c r="II71" i="1" s="1"/>
  <c r="IH70" i="1"/>
  <c r="IH69" i="1"/>
  <c r="II69" i="1" s="1"/>
  <c r="IH68" i="1"/>
  <c r="IH67" i="1"/>
  <c r="II67" i="1" s="1"/>
  <c r="IH65" i="1"/>
  <c r="II65" i="1" s="1"/>
  <c r="IH64" i="1"/>
  <c r="II64" i="1" s="1"/>
  <c r="IH63" i="1"/>
  <c r="II63" i="1" s="1"/>
  <c r="IH62" i="1"/>
  <c r="II62" i="1" s="1"/>
  <c r="IH61" i="1"/>
  <c r="II61" i="1" s="1"/>
  <c r="IH60" i="1"/>
  <c r="II60" i="1" s="1"/>
  <c r="IH59" i="1"/>
  <c r="II59" i="1" s="1"/>
  <c r="IH58" i="1"/>
  <c r="II58" i="1" s="1"/>
  <c r="IH56" i="1"/>
  <c r="IH55" i="1"/>
  <c r="II55" i="1" s="1"/>
  <c r="IH54" i="1"/>
  <c r="IH53" i="1"/>
  <c r="IH48" i="1"/>
  <c r="II48" i="1" s="1"/>
  <c r="IH45" i="1"/>
  <c r="II45" i="1" s="1"/>
  <c r="IH42" i="1"/>
  <c r="II42" i="1" s="1"/>
  <c r="IH33" i="1"/>
  <c r="II33" i="1" s="1"/>
  <c r="IH32" i="1"/>
  <c r="II32" i="1" s="1"/>
  <c r="IH30" i="1"/>
  <c r="II30" i="1" s="1"/>
  <c r="IH29" i="1"/>
  <c r="II29" i="1" s="1"/>
  <c r="IH28" i="1"/>
  <c r="II28" i="1" s="1"/>
  <c r="IH27" i="1"/>
  <c r="II27" i="1" s="1"/>
  <c r="IH26" i="1"/>
  <c r="II26" i="1" s="1"/>
  <c r="IH25" i="1"/>
  <c r="II25" i="1" s="1"/>
  <c r="IH24" i="1"/>
  <c r="II24" i="1" s="1"/>
  <c r="IH23" i="1"/>
  <c r="II23" i="1" s="1"/>
  <c r="IH17" i="1"/>
  <c r="II17" i="1" s="1"/>
  <c r="IH16" i="1"/>
  <c r="II16" i="1" s="1"/>
  <c r="IH15" i="1"/>
  <c r="II15" i="1" s="1"/>
  <c r="IH13" i="1"/>
  <c r="II13" i="1" s="1"/>
  <c r="IH7" i="1"/>
  <c r="II7" i="1" s="1"/>
  <c r="IH6" i="1"/>
  <c r="II6" i="1" s="1"/>
  <c r="IF71" i="1"/>
  <c r="IG71" i="1" s="1"/>
  <c r="IF70" i="1"/>
  <c r="IF69" i="1"/>
  <c r="IG69" i="1" s="1"/>
  <c r="IF68" i="1"/>
  <c r="IF67" i="1"/>
  <c r="IG67" i="1" s="1"/>
  <c r="IF65" i="1"/>
  <c r="IG65" i="1" s="1"/>
  <c r="IF64" i="1"/>
  <c r="IG64" i="1" s="1"/>
  <c r="IF63" i="1"/>
  <c r="IG63" i="1" s="1"/>
  <c r="IF62" i="1"/>
  <c r="IG62" i="1" s="1"/>
  <c r="IF61" i="1"/>
  <c r="IG61" i="1" s="1"/>
  <c r="IF60" i="1"/>
  <c r="IF59" i="1"/>
  <c r="IG59" i="1" s="1"/>
  <c r="IF58" i="1"/>
  <c r="IG58" i="1" s="1"/>
  <c r="IF56" i="1"/>
  <c r="IF55" i="1"/>
  <c r="IG55" i="1" s="1"/>
  <c r="IF54" i="1"/>
  <c r="IF53" i="1"/>
  <c r="IG53" i="1" s="1"/>
  <c r="IF48" i="1"/>
  <c r="IG48" i="1" s="1"/>
  <c r="IF45" i="1"/>
  <c r="IG45" i="1" s="1"/>
  <c r="IF42" i="1"/>
  <c r="IG42" i="1" s="1"/>
  <c r="IF33" i="1"/>
  <c r="IG33" i="1" s="1"/>
  <c r="IF32" i="1"/>
  <c r="IG32" i="1" s="1"/>
  <c r="IF30" i="1"/>
  <c r="IG30" i="1" s="1"/>
  <c r="IF29" i="1"/>
  <c r="IG29" i="1" s="1"/>
  <c r="IF28" i="1"/>
  <c r="IG28" i="1" s="1"/>
  <c r="IF27" i="1"/>
  <c r="IG27" i="1" s="1"/>
  <c r="IF26" i="1"/>
  <c r="IG26" i="1" s="1"/>
  <c r="IF25" i="1"/>
  <c r="IG25" i="1" s="1"/>
  <c r="IF24" i="1"/>
  <c r="IG24" i="1" s="1"/>
  <c r="IF23" i="1"/>
  <c r="IG23" i="1" s="1"/>
  <c r="IF17" i="1"/>
  <c r="IG17" i="1" s="1"/>
  <c r="IF16" i="1"/>
  <c r="IG16" i="1" s="1"/>
  <c r="IF15" i="1"/>
  <c r="IG15" i="1" s="1"/>
  <c r="IF13" i="1"/>
  <c r="IG13" i="1" s="1"/>
  <c r="IF7" i="1"/>
  <c r="IG7" i="1" s="1"/>
  <c r="IF6" i="1"/>
  <c r="IG6" i="1" s="1"/>
  <c r="ID71" i="1"/>
  <c r="IE71" i="1" s="1"/>
  <c r="ID70" i="1"/>
  <c r="ID69" i="1"/>
  <c r="IE69" i="1" s="1"/>
  <c r="ID68" i="1"/>
  <c r="ID67" i="1"/>
  <c r="IE67" i="1" s="1"/>
  <c r="ID65" i="1"/>
  <c r="IE65" i="1" s="1"/>
  <c r="ID64" i="1"/>
  <c r="IE64" i="1" s="1"/>
  <c r="ID62" i="1"/>
  <c r="IE62" i="1" s="1"/>
  <c r="ID61" i="1"/>
  <c r="IE61" i="1" s="1"/>
  <c r="ID60" i="1"/>
  <c r="IE60" i="1" s="1"/>
  <c r="ID59" i="1"/>
  <c r="IE59" i="1" s="1"/>
  <c r="ID58" i="1"/>
  <c r="IE58" i="1" s="1"/>
  <c r="ID56" i="1"/>
  <c r="ID55" i="1"/>
  <c r="ID54" i="1"/>
  <c r="ID53" i="1"/>
  <c r="ID48" i="1"/>
  <c r="IE48" i="1" s="1"/>
  <c r="ID45" i="1"/>
  <c r="IE45" i="1" s="1"/>
  <c r="ID42" i="1"/>
  <c r="IE42" i="1" s="1"/>
  <c r="ID33" i="1"/>
  <c r="IE33" i="1" s="1"/>
  <c r="ID32" i="1"/>
  <c r="IE32" i="1" s="1"/>
  <c r="ID30" i="1"/>
  <c r="IE30" i="1" s="1"/>
  <c r="ID29" i="1"/>
  <c r="IE29" i="1" s="1"/>
  <c r="ID28" i="1"/>
  <c r="IE28" i="1" s="1"/>
  <c r="ID27" i="1"/>
  <c r="IE27" i="1" s="1"/>
  <c r="ID26" i="1"/>
  <c r="IE26" i="1" s="1"/>
  <c r="ID25" i="1"/>
  <c r="IE25" i="1" s="1"/>
  <c r="ID24" i="1"/>
  <c r="IE24" i="1" s="1"/>
  <c r="ID23" i="1"/>
  <c r="IE23" i="1" s="1"/>
  <c r="ID17" i="1"/>
  <c r="IE17" i="1" s="1"/>
  <c r="ID16" i="1"/>
  <c r="IE16" i="1" s="1"/>
  <c r="ID15" i="1"/>
  <c r="IE15" i="1" s="1"/>
  <c r="ID13" i="1"/>
  <c r="IE13" i="1" s="1"/>
  <c r="ID7" i="1"/>
  <c r="IE7" i="1" s="1"/>
  <c r="ID6" i="1"/>
  <c r="IE6" i="1" s="1"/>
  <c r="IB71" i="1"/>
  <c r="IC71" i="1" s="1"/>
  <c r="IB70" i="1"/>
  <c r="IB69" i="1"/>
  <c r="IC69" i="1" s="1"/>
  <c r="IB68" i="1"/>
  <c r="IB67" i="1"/>
  <c r="IC67" i="1" s="1"/>
  <c r="IB65" i="1"/>
  <c r="IC65" i="1" s="1"/>
  <c r="IB62" i="1"/>
  <c r="IC62" i="1" s="1"/>
  <c r="IB61" i="1"/>
  <c r="IC61" i="1" s="1"/>
  <c r="IB60" i="1"/>
  <c r="IB59" i="1"/>
  <c r="IC59" i="1" s="1"/>
  <c r="IB58" i="1"/>
  <c r="IC58" i="1" s="1"/>
  <c r="IB56" i="1"/>
  <c r="IB55" i="1"/>
  <c r="IC55" i="1" s="1"/>
  <c r="IB54" i="1"/>
  <c r="IB53" i="1"/>
  <c r="IC53" i="1" s="1"/>
  <c r="IB48" i="1"/>
  <c r="IC48" i="1" s="1"/>
  <c r="IB45" i="1"/>
  <c r="IC45" i="1" s="1"/>
  <c r="IB42" i="1"/>
  <c r="IC42" i="1" s="1"/>
  <c r="IB33" i="1"/>
  <c r="IC33" i="1" s="1"/>
  <c r="IB32" i="1"/>
  <c r="IC32" i="1" s="1"/>
  <c r="IB30" i="1"/>
  <c r="IC30" i="1" s="1"/>
  <c r="IB29" i="1"/>
  <c r="IC29" i="1" s="1"/>
  <c r="IB28" i="1"/>
  <c r="IC28" i="1" s="1"/>
  <c r="IB27" i="1"/>
  <c r="IC27" i="1" s="1"/>
  <c r="IB26" i="1"/>
  <c r="IC26" i="1" s="1"/>
  <c r="IB25" i="1"/>
  <c r="IC25" i="1" s="1"/>
  <c r="IB24" i="1"/>
  <c r="IC24" i="1" s="1"/>
  <c r="IB23" i="1"/>
  <c r="IC23" i="1" s="1"/>
  <c r="IB17" i="1"/>
  <c r="IC17" i="1" s="1"/>
  <c r="IB16" i="1"/>
  <c r="IC16" i="1" s="1"/>
  <c r="IB15" i="1"/>
  <c r="IC15" i="1" s="1"/>
  <c r="IB13" i="1"/>
  <c r="IC13" i="1" s="1"/>
  <c r="IB7" i="1"/>
  <c r="IC7" i="1" s="1"/>
  <c r="IB6" i="1"/>
  <c r="IC6" i="1" s="1"/>
  <c r="HZ13" i="1"/>
  <c r="IA13" i="1" s="1"/>
  <c r="PP13" i="1"/>
  <c r="HZ71" i="1"/>
  <c r="IA71" i="1" s="1"/>
  <c r="HZ70" i="1"/>
  <c r="HZ69" i="1"/>
  <c r="IA69" i="1" s="1"/>
  <c r="HZ68" i="1"/>
  <c r="HZ67" i="1"/>
  <c r="IA67" i="1" s="1"/>
  <c r="HZ65" i="1"/>
  <c r="IA65" i="1" s="1"/>
  <c r="HZ63" i="1"/>
  <c r="IA63" i="1" s="1"/>
  <c r="HZ62" i="1"/>
  <c r="IA62" i="1" s="1"/>
  <c r="HZ61" i="1"/>
  <c r="IA61" i="1" s="1"/>
  <c r="HZ60" i="1"/>
  <c r="IA60" i="1" s="1"/>
  <c r="HZ59" i="1"/>
  <c r="IA59" i="1" s="1"/>
  <c r="HZ58" i="1"/>
  <c r="IA58" i="1" s="1"/>
  <c r="HZ56" i="1"/>
  <c r="HZ55" i="1"/>
  <c r="IA55" i="1" s="1"/>
  <c r="HZ54" i="1"/>
  <c r="HZ53" i="1"/>
  <c r="IA53" i="1" s="1"/>
  <c r="HZ48" i="1"/>
  <c r="IA48" i="1" s="1"/>
  <c r="HZ45" i="1"/>
  <c r="IA45" i="1" s="1"/>
  <c r="HZ42" i="1"/>
  <c r="IA42" i="1" s="1"/>
  <c r="HZ33" i="1"/>
  <c r="IA33" i="1" s="1"/>
  <c r="HZ32" i="1"/>
  <c r="IA32" i="1" s="1"/>
  <c r="HZ30" i="1"/>
  <c r="IA30" i="1" s="1"/>
  <c r="HZ29" i="1"/>
  <c r="IA29" i="1" s="1"/>
  <c r="HZ28" i="1"/>
  <c r="IA28" i="1" s="1"/>
  <c r="HZ27" i="1"/>
  <c r="IA27" i="1" s="1"/>
  <c r="HZ26" i="1"/>
  <c r="IA26" i="1" s="1"/>
  <c r="HZ25" i="1"/>
  <c r="IA25" i="1" s="1"/>
  <c r="HZ24" i="1"/>
  <c r="IA24" i="1" s="1"/>
  <c r="HZ23" i="1"/>
  <c r="IA23" i="1" s="1"/>
  <c r="HZ17" i="1"/>
  <c r="IA17" i="1" s="1"/>
  <c r="HZ16" i="1"/>
  <c r="IA16" i="1" s="1"/>
  <c r="HZ15" i="1"/>
  <c r="IA15" i="1" s="1"/>
  <c r="HZ7" i="1"/>
  <c r="IA7" i="1" s="1"/>
  <c r="HZ6" i="1"/>
  <c r="IA6" i="1" s="1"/>
  <c r="PG10" i="1"/>
  <c r="PH10" i="1"/>
  <c r="PI10" i="1"/>
  <c r="PJ10" i="1"/>
  <c r="PK10" i="1"/>
  <c r="PL10" i="1"/>
  <c r="PM10" i="1"/>
  <c r="PN10" i="1"/>
  <c r="PO10" i="1"/>
  <c r="PP10" i="1"/>
  <c r="PG13" i="1"/>
  <c r="PH13" i="1"/>
  <c r="PI13" i="1"/>
  <c r="PJ13" i="1"/>
  <c r="PK13" i="1"/>
  <c r="PL13" i="1"/>
  <c r="PM13" i="1"/>
  <c r="PN13" i="1"/>
  <c r="PO13" i="1"/>
  <c r="PG15" i="1"/>
  <c r="PH15" i="1"/>
  <c r="PI15" i="1"/>
  <c r="PJ15" i="1"/>
  <c r="PK15" i="1"/>
  <c r="PL15" i="1"/>
  <c r="PM15" i="1"/>
  <c r="PN15" i="1"/>
  <c r="PO15" i="1"/>
  <c r="PP15" i="1"/>
  <c r="PG16" i="1"/>
  <c r="PH16" i="1"/>
  <c r="PI16" i="1"/>
  <c r="PJ16" i="1"/>
  <c r="PK16" i="1"/>
  <c r="PL16" i="1"/>
  <c r="PM16" i="1"/>
  <c r="PN16" i="1"/>
  <c r="PO16" i="1"/>
  <c r="PP16" i="1"/>
  <c r="PG17" i="1"/>
  <c r="PH17" i="1"/>
  <c r="PI17" i="1"/>
  <c r="PJ17" i="1"/>
  <c r="PK17" i="1"/>
  <c r="PL17" i="1"/>
  <c r="PM17" i="1"/>
  <c r="PN17" i="1"/>
  <c r="PO17" i="1"/>
  <c r="PP17" i="1"/>
  <c r="PG23" i="1"/>
  <c r="PH23" i="1"/>
  <c r="PI23" i="1"/>
  <c r="PJ23" i="1"/>
  <c r="PK23" i="1"/>
  <c r="PL23" i="1"/>
  <c r="PM23" i="1"/>
  <c r="PN23" i="1"/>
  <c r="PO23" i="1"/>
  <c r="PP23" i="1"/>
  <c r="PG24" i="1"/>
  <c r="PH24" i="1"/>
  <c r="PI24" i="1"/>
  <c r="PJ24" i="1"/>
  <c r="PK24" i="1"/>
  <c r="PL24" i="1"/>
  <c r="PM24" i="1"/>
  <c r="PN24" i="1"/>
  <c r="PO24" i="1"/>
  <c r="PP24" i="1"/>
  <c r="PG25" i="1"/>
  <c r="PH25" i="1"/>
  <c r="PI25" i="1"/>
  <c r="PJ25" i="1"/>
  <c r="PK25" i="1"/>
  <c r="PL25" i="1"/>
  <c r="PM25" i="1"/>
  <c r="PN25" i="1"/>
  <c r="PO25" i="1"/>
  <c r="PP25" i="1"/>
  <c r="PG26" i="1"/>
  <c r="PH26" i="1"/>
  <c r="PI26" i="1"/>
  <c r="PJ26" i="1"/>
  <c r="PK26" i="1"/>
  <c r="PL26" i="1"/>
  <c r="PM26" i="1"/>
  <c r="PN26" i="1"/>
  <c r="PO26" i="1"/>
  <c r="PP26" i="1"/>
  <c r="PG27" i="1"/>
  <c r="PH27" i="1"/>
  <c r="PI27" i="1"/>
  <c r="PJ27" i="1"/>
  <c r="PK27" i="1"/>
  <c r="PL27" i="1"/>
  <c r="PM27" i="1"/>
  <c r="PN27" i="1"/>
  <c r="PO27" i="1"/>
  <c r="PP27" i="1"/>
  <c r="PG28" i="1"/>
  <c r="PH28" i="1"/>
  <c r="PI28" i="1"/>
  <c r="PJ28" i="1"/>
  <c r="PK28" i="1"/>
  <c r="PL28" i="1"/>
  <c r="PM28" i="1"/>
  <c r="PN28" i="1"/>
  <c r="PO28" i="1"/>
  <c r="PP28" i="1"/>
  <c r="PG29" i="1"/>
  <c r="PH29" i="1"/>
  <c r="PI29" i="1"/>
  <c r="PJ29" i="1"/>
  <c r="PK29" i="1"/>
  <c r="PL29" i="1"/>
  <c r="PM29" i="1"/>
  <c r="PN29" i="1"/>
  <c r="PO29" i="1"/>
  <c r="PP29" i="1"/>
  <c r="PG30" i="1"/>
  <c r="PH30" i="1"/>
  <c r="PI30" i="1"/>
  <c r="PJ30" i="1"/>
  <c r="PK30" i="1"/>
  <c r="PL30" i="1"/>
  <c r="PM30" i="1"/>
  <c r="PN30" i="1"/>
  <c r="PO30" i="1"/>
  <c r="PP30" i="1"/>
  <c r="PG32" i="1"/>
  <c r="PH32" i="1"/>
  <c r="PI32" i="1"/>
  <c r="PJ32" i="1"/>
  <c r="PK32" i="1"/>
  <c r="PL32" i="1"/>
  <c r="PM32" i="1"/>
  <c r="PN32" i="1"/>
  <c r="PO32" i="1"/>
  <c r="PP32" i="1"/>
  <c r="PG33" i="1"/>
  <c r="PH33" i="1"/>
  <c r="PI33" i="1"/>
  <c r="PJ33" i="1"/>
  <c r="PK33" i="1"/>
  <c r="PL33" i="1"/>
  <c r="PM33" i="1"/>
  <c r="PN33" i="1"/>
  <c r="PO33" i="1"/>
  <c r="PP33" i="1"/>
  <c r="PG42" i="1"/>
  <c r="PH42" i="1"/>
  <c r="PI42" i="1"/>
  <c r="PJ42" i="1"/>
  <c r="PK42" i="1"/>
  <c r="PL42" i="1"/>
  <c r="PM42" i="1"/>
  <c r="PN42" i="1"/>
  <c r="PO42" i="1"/>
  <c r="PP42" i="1"/>
  <c r="PG45" i="1"/>
  <c r="PH45" i="1"/>
  <c r="PI45" i="1"/>
  <c r="PJ45" i="1"/>
  <c r="PK45" i="1"/>
  <c r="PL45" i="1"/>
  <c r="PM45" i="1"/>
  <c r="PN45" i="1"/>
  <c r="PO45" i="1"/>
  <c r="PP45" i="1"/>
  <c r="PG48" i="1"/>
  <c r="PH48" i="1"/>
  <c r="PI48" i="1"/>
  <c r="PJ48" i="1"/>
  <c r="PK48" i="1"/>
  <c r="PL48" i="1"/>
  <c r="PM48" i="1"/>
  <c r="PN48" i="1"/>
  <c r="PO48" i="1"/>
  <c r="PP48" i="1"/>
  <c r="PP52" i="1"/>
  <c r="PG53" i="1"/>
  <c r="PH53" i="1"/>
  <c r="PI53" i="1"/>
  <c r="PJ53" i="1"/>
  <c r="PK53" i="1"/>
  <c r="PL53" i="1"/>
  <c r="PM53" i="1"/>
  <c r="PN53" i="1"/>
  <c r="PO53" i="1"/>
  <c r="PP53" i="1"/>
  <c r="PG54" i="1"/>
  <c r="PH54" i="1"/>
  <c r="PI54" i="1"/>
  <c r="PJ54" i="1"/>
  <c r="PK54" i="1"/>
  <c r="PL54" i="1"/>
  <c r="PM54" i="1"/>
  <c r="PN54" i="1"/>
  <c r="PO54" i="1"/>
  <c r="PP54" i="1"/>
  <c r="PG55" i="1"/>
  <c r="PH55" i="1"/>
  <c r="PI55" i="1"/>
  <c r="PJ55" i="1"/>
  <c r="PK55" i="1"/>
  <c r="PL55" i="1"/>
  <c r="PM55" i="1"/>
  <c r="PN55" i="1"/>
  <c r="PO55" i="1"/>
  <c r="PP55" i="1"/>
  <c r="PG58" i="1"/>
  <c r="PH58" i="1"/>
  <c r="PI58" i="1"/>
  <c r="PJ58" i="1"/>
  <c r="PK58" i="1"/>
  <c r="PL58" i="1"/>
  <c r="PM58" i="1"/>
  <c r="PN58" i="1"/>
  <c r="PO58" i="1"/>
  <c r="PP58" i="1"/>
  <c r="PG59" i="1"/>
  <c r="PH59" i="1"/>
  <c r="PI59" i="1"/>
  <c r="PJ59" i="1"/>
  <c r="PK59" i="1"/>
  <c r="PL59" i="1"/>
  <c r="PM59" i="1"/>
  <c r="PN59" i="1"/>
  <c r="PO59" i="1"/>
  <c r="PP59" i="1"/>
  <c r="PG60" i="1"/>
  <c r="PH60" i="1"/>
  <c r="PI60" i="1"/>
  <c r="PJ60" i="1"/>
  <c r="PK60" i="1"/>
  <c r="PL60" i="1"/>
  <c r="PM60" i="1"/>
  <c r="PN60" i="1"/>
  <c r="PO60" i="1"/>
  <c r="PP60" i="1"/>
  <c r="PG61" i="1"/>
  <c r="PH61" i="1"/>
  <c r="PI61" i="1"/>
  <c r="PJ61" i="1"/>
  <c r="PK61" i="1"/>
  <c r="PL61" i="1"/>
  <c r="PM61" i="1"/>
  <c r="PN61" i="1"/>
  <c r="PO61" i="1"/>
  <c r="PP61" i="1"/>
  <c r="PG62" i="1"/>
  <c r="PH62" i="1"/>
  <c r="PI62" i="1"/>
  <c r="PJ62" i="1"/>
  <c r="PK62" i="1"/>
  <c r="PL62" i="1"/>
  <c r="PM62" i="1"/>
  <c r="PN62" i="1"/>
  <c r="PO62" i="1"/>
  <c r="PP62" i="1"/>
  <c r="PG63" i="1"/>
  <c r="PH63" i="1"/>
  <c r="PI63" i="1"/>
  <c r="PJ63" i="1"/>
  <c r="PK63" i="1"/>
  <c r="PL63" i="1"/>
  <c r="PM63" i="1"/>
  <c r="PN63" i="1"/>
  <c r="PO63" i="1"/>
  <c r="PP63" i="1"/>
  <c r="PG64" i="1"/>
  <c r="PH64" i="1"/>
  <c r="PI64" i="1"/>
  <c r="PJ64" i="1"/>
  <c r="PK64" i="1"/>
  <c r="PL64" i="1"/>
  <c r="PM64" i="1"/>
  <c r="PN64" i="1"/>
  <c r="PO64" i="1"/>
  <c r="PP64" i="1"/>
  <c r="PG65" i="1"/>
  <c r="PH65" i="1"/>
  <c r="PI65" i="1"/>
  <c r="PJ65" i="1"/>
  <c r="PK65" i="1"/>
  <c r="PL65" i="1"/>
  <c r="PM65" i="1"/>
  <c r="PN65" i="1"/>
  <c r="PO65" i="1"/>
  <c r="PP65" i="1"/>
  <c r="PG67" i="1"/>
  <c r="PH67" i="1"/>
  <c r="PI67" i="1"/>
  <c r="PJ67" i="1"/>
  <c r="PK67" i="1"/>
  <c r="PL67" i="1"/>
  <c r="PM67" i="1"/>
  <c r="PN67" i="1"/>
  <c r="PO67" i="1"/>
  <c r="PP67" i="1"/>
  <c r="PG68" i="1"/>
  <c r="PH68" i="1"/>
  <c r="PI68" i="1"/>
  <c r="PJ68" i="1"/>
  <c r="PK68" i="1"/>
  <c r="PL68" i="1"/>
  <c r="PM68" i="1"/>
  <c r="PN68" i="1"/>
  <c r="PO68" i="1"/>
  <c r="PP68" i="1"/>
  <c r="PG69" i="1"/>
  <c r="PH69" i="1"/>
  <c r="PI69" i="1"/>
  <c r="PJ69" i="1"/>
  <c r="PK69" i="1"/>
  <c r="PL69" i="1"/>
  <c r="PM69" i="1"/>
  <c r="PN69" i="1"/>
  <c r="PO69" i="1"/>
  <c r="PP69" i="1"/>
  <c r="PG70" i="1"/>
  <c r="PH70" i="1"/>
  <c r="PI70" i="1"/>
  <c r="PJ70" i="1"/>
  <c r="PK70" i="1"/>
  <c r="PL70" i="1"/>
  <c r="PM70" i="1"/>
  <c r="PN70" i="1"/>
  <c r="PO70" i="1"/>
  <c r="PP70" i="1"/>
  <c r="PG71" i="1"/>
  <c r="PH71" i="1"/>
  <c r="PI71" i="1"/>
  <c r="PJ71" i="1"/>
  <c r="PK71" i="1"/>
  <c r="PL71" i="1"/>
  <c r="PM71" i="1"/>
  <c r="PN71" i="1"/>
  <c r="PO71" i="1"/>
  <c r="PP71" i="1"/>
  <c r="PE10" i="1"/>
  <c r="PF10" i="1"/>
  <c r="PE13" i="1"/>
  <c r="PF13" i="1"/>
  <c r="PE15" i="1"/>
  <c r="PF15" i="1"/>
  <c r="PE16" i="1"/>
  <c r="PF16" i="1"/>
  <c r="PE17" i="1"/>
  <c r="PF17" i="1"/>
  <c r="PE23" i="1"/>
  <c r="PF23" i="1"/>
  <c r="PE24" i="1"/>
  <c r="PF24" i="1"/>
  <c r="PE25" i="1"/>
  <c r="PF25" i="1"/>
  <c r="PE26" i="1"/>
  <c r="PF26" i="1"/>
  <c r="PE27" i="1"/>
  <c r="PF27" i="1"/>
  <c r="PE28" i="1"/>
  <c r="PF28" i="1"/>
  <c r="PE29" i="1"/>
  <c r="PF29" i="1"/>
  <c r="PE30" i="1"/>
  <c r="PF30" i="1"/>
  <c r="PE32" i="1"/>
  <c r="PF32" i="1"/>
  <c r="PE33" i="1"/>
  <c r="PF33" i="1"/>
  <c r="PE42" i="1"/>
  <c r="PF42" i="1"/>
  <c r="PE45" i="1"/>
  <c r="PF45" i="1"/>
  <c r="PE48" i="1"/>
  <c r="PF48" i="1"/>
  <c r="PE53" i="1"/>
  <c r="PF53" i="1"/>
  <c r="PE54" i="1"/>
  <c r="PF54" i="1"/>
  <c r="PE55" i="1"/>
  <c r="PF55" i="1"/>
  <c r="PE58" i="1"/>
  <c r="PF58" i="1"/>
  <c r="PE59" i="1"/>
  <c r="PF59" i="1"/>
  <c r="PE60" i="1"/>
  <c r="PF60" i="1"/>
  <c r="PE61" i="1"/>
  <c r="PF61" i="1"/>
  <c r="PE62" i="1"/>
  <c r="PF62" i="1"/>
  <c r="PE63" i="1"/>
  <c r="PF64" i="1"/>
  <c r="PE65" i="1"/>
  <c r="PF65" i="1"/>
  <c r="PE67" i="1"/>
  <c r="PF67" i="1"/>
  <c r="PE68" i="1"/>
  <c r="PF68" i="1"/>
  <c r="PE69" i="1"/>
  <c r="PF69" i="1"/>
  <c r="PE70" i="1"/>
  <c r="PF70" i="1"/>
  <c r="PE71" i="1"/>
  <c r="PF71" i="1"/>
  <c r="CY236" i="1"/>
  <c r="CX236" i="1"/>
  <c r="CW236" i="1"/>
  <c r="CV236" i="1"/>
  <c r="CU236" i="1"/>
  <c r="CT236" i="1"/>
  <c r="CS236" i="1"/>
  <c r="CR236" i="1"/>
  <c r="CQ236" i="1"/>
  <c r="CP236" i="1"/>
  <c r="CO236" i="1"/>
  <c r="CN236" i="1"/>
  <c r="CZ65" i="1"/>
  <c r="V63" i="22" s="1"/>
  <c r="PF63" i="1"/>
  <c r="CZ62" i="1"/>
  <c r="V60" i="22" s="1"/>
  <c r="CZ61" i="1"/>
  <c r="V59" i="22" s="1"/>
  <c r="CZ60" i="1"/>
  <c r="V58" i="22" s="1"/>
  <c r="CZ59" i="1"/>
  <c r="V57" i="22" s="1"/>
  <c r="CZ58" i="1"/>
  <c r="V56" i="22" s="1"/>
  <c r="CZ56" i="1"/>
  <c r="V54" i="22" s="1"/>
  <c r="CZ55" i="1"/>
  <c r="V53" i="22" s="1"/>
  <c r="CZ54" i="1"/>
  <c r="V52" i="22" s="1"/>
  <c r="CZ53" i="1"/>
  <c r="V51" i="22" s="1"/>
  <c r="PG52" i="1"/>
  <c r="CZ48" i="1"/>
  <c r="CZ45" i="1"/>
  <c r="V43" i="22" s="1"/>
  <c r="PF37" i="1"/>
  <c r="CZ28" i="1"/>
  <c r="CZ27" i="1"/>
  <c r="V26" i="22" s="1"/>
  <c r="CZ23" i="1"/>
  <c r="V22" i="22" s="1"/>
  <c r="CZ7" i="1"/>
  <c r="V6" i="22" s="1"/>
  <c r="CZ6" i="1"/>
  <c r="V5" i="22" s="1"/>
  <c r="CZ64" i="1"/>
  <c r="V62" i="22" s="1"/>
  <c r="PE64" i="1"/>
  <c r="HZ64" i="1"/>
  <c r="IA64" i="1" s="1"/>
  <c r="PM37" i="1"/>
  <c r="IB64" i="1"/>
  <c r="IC64" i="1" s="1"/>
  <c r="IR5" i="1"/>
  <c r="IS5" i="1" s="1"/>
  <c r="ID63" i="1"/>
  <c r="IE63" i="1" s="1"/>
  <c r="IL5" i="1"/>
  <c r="IM5" i="1" s="1"/>
  <c r="IB63" i="1"/>
  <c r="IC63" i="1" s="1"/>
  <c r="CZ13" i="1"/>
  <c r="V12" i="22" s="1"/>
  <c r="CZ63" i="1"/>
  <c r="V61" i="22" s="1"/>
  <c r="PC56" i="1"/>
  <c r="CJ38" i="1"/>
  <c r="CJ37" i="1"/>
  <c r="CJ18" i="1"/>
  <c r="CJ52" i="1"/>
  <c r="CJ50" i="1"/>
  <c r="CJ34" i="1"/>
  <c r="CJ22" i="1"/>
  <c r="CJ19" i="1"/>
  <c r="PC19" i="1" s="1"/>
  <c r="CI5" i="1"/>
  <c r="CI38" i="1"/>
  <c r="CI37" i="1"/>
  <c r="PB37" i="1" s="1"/>
  <c r="CI34" i="1"/>
  <c r="PB34" i="1" s="1"/>
  <c r="CI52" i="1"/>
  <c r="CI50" i="1"/>
  <c r="PB50" i="1" s="1"/>
  <c r="CI22" i="1"/>
  <c r="CI19" i="1"/>
  <c r="CI18" i="1"/>
  <c r="PB18" i="1" s="1"/>
  <c r="CH38" i="1"/>
  <c r="CH37" i="1"/>
  <c r="CH5" i="1"/>
  <c r="CH52" i="1"/>
  <c r="PA52" i="1" s="1"/>
  <c r="CH50" i="1"/>
  <c r="PA50" i="1" s="1"/>
  <c r="CH34" i="1"/>
  <c r="CH22" i="1"/>
  <c r="PA22" i="1" s="1"/>
  <c r="CH19" i="1"/>
  <c r="PA19" i="1" s="1"/>
  <c r="CH18" i="1"/>
  <c r="CG37" i="1"/>
  <c r="CG38" i="1"/>
  <c r="OZ38" i="1" s="1"/>
  <c r="CG5" i="1"/>
  <c r="CF5" i="1"/>
  <c r="CG52" i="1"/>
  <c r="CG50" i="1"/>
  <c r="CG34" i="1"/>
  <c r="CG22" i="1"/>
  <c r="CG49" i="1" s="1"/>
  <c r="CG19" i="1"/>
  <c r="OZ19" i="1" s="1"/>
  <c r="CG18" i="1"/>
  <c r="OZ18" i="1" s="1"/>
  <c r="CF38" i="1"/>
  <c r="CF37" i="1"/>
  <c r="OY56" i="1"/>
  <c r="CF52" i="1"/>
  <c r="CF50" i="1"/>
  <c r="CF34" i="1"/>
  <c r="CF22" i="1"/>
  <c r="CF49" i="1" s="1"/>
  <c r="OY49" i="1" s="1"/>
  <c r="CF19" i="1"/>
  <c r="CF18" i="1"/>
  <c r="OX56" i="1"/>
  <c r="CE38" i="1"/>
  <c r="CE37" i="1"/>
  <c r="OX37" i="1" s="1"/>
  <c r="CE5" i="1"/>
  <c r="CE52" i="1"/>
  <c r="OX52" i="1" s="1"/>
  <c r="CE50" i="1"/>
  <c r="OX50" i="1" s="1"/>
  <c r="CE34" i="1"/>
  <c r="CE22" i="1"/>
  <c r="CE19" i="1"/>
  <c r="CE18" i="1"/>
  <c r="OX18" i="1" s="1"/>
  <c r="CD5" i="1"/>
  <c r="CD38" i="1"/>
  <c r="CD37" i="1"/>
  <c r="OW56" i="1"/>
  <c r="CD19" i="1"/>
  <c r="OW19" i="1" s="1"/>
  <c r="CD52" i="1"/>
  <c r="CD50" i="1"/>
  <c r="CD34" i="1"/>
  <c r="CD22" i="1"/>
  <c r="CD49" i="1" s="1"/>
  <c r="CD18" i="1"/>
  <c r="OW18" i="1" s="1"/>
  <c r="CC37" i="1"/>
  <c r="CC38" i="1"/>
  <c r="OV38" i="1" s="1"/>
  <c r="CC5" i="1"/>
  <c r="OV56" i="1"/>
  <c r="CC52" i="1"/>
  <c r="OV52" i="1" s="1"/>
  <c r="CC50" i="1"/>
  <c r="CC34" i="1"/>
  <c r="OV34" i="1" s="1"/>
  <c r="CC22" i="1"/>
  <c r="OV22" i="1" s="1"/>
  <c r="CC19" i="1"/>
  <c r="OV19" i="1" s="1"/>
  <c r="CC18" i="1"/>
  <c r="OV18" i="1" s="1"/>
  <c r="OU56" i="1"/>
  <c r="CB5" i="1"/>
  <c r="CB38" i="1"/>
  <c r="OU38" i="1" s="1"/>
  <c r="CB37" i="1"/>
  <c r="CB52" i="1"/>
  <c r="OU52" i="1" s="1"/>
  <c r="CB50" i="1"/>
  <c r="OU50" i="1" s="1"/>
  <c r="CB34" i="1"/>
  <c r="OU34" i="1" s="1"/>
  <c r="CB22" i="1"/>
  <c r="CB19" i="1"/>
  <c r="OU19" i="1" s="1"/>
  <c r="CB18" i="1"/>
  <c r="CA5" i="1"/>
  <c r="CA38" i="1"/>
  <c r="CA37" i="1"/>
  <c r="OT37" i="1" s="1"/>
  <c r="CA63" i="1"/>
  <c r="OT63" i="1" s="1"/>
  <c r="OT56" i="1"/>
  <c r="CA19" i="1"/>
  <c r="CA50" i="1"/>
  <c r="OT50" i="1" s="1"/>
  <c r="CA34" i="1"/>
  <c r="OT34" i="1" s="1"/>
  <c r="CA22" i="1"/>
  <c r="CA49" i="1" s="1"/>
  <c r="CA18" i="1"/>
  <c r="OT18" i="1" s="1"/>
  <c r="BZ64" i="1"/>
  <c r="HB64" i="1" s="1"/>
  <c r="HC64" i="1" s="1"/>
  <c r="OS56" i="1"/>
  <c r="BZ38" i="1"/>
  <c r="BZ37" i="1"/>
  <c r="BZ5" i="1"/>
  <c r="BZ52" i="1"/>
  <c r="OS52" i="1" s="1"/>
  <c r="BZ50" i="1"/>
  <c r="BZ34" i="1"/>
  <c r="BZ22" i="1"/>
  <c r="BZ49" i="1" s="1"/>
  <c r="OS49" i="1" s="1"/>
  <c r="BZ19" i="1"/>
  <c r="BZ18" i="1"/>
  <c r="OS18" i="1" s="1"/>
  <c r="BW38" i="1"/>
  <c r="BW37" i="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OR52" i="1" s="1"/>
  <c r="BW50" i="1"/>
  <c r="BW34" i="1"/>
  <c r="OR34" i="1" s="1"/>
  <c r="BW22" i="1"/>
  <c r="BW49" i="1" s="1"/>
  <c r="BW19" i="1"/>
  <c r="OR19" i="1" s="1"/>
  <c r="BW18" i="1"/>
  <c r="OR18" i="1" s="1"/>
  <c r="BV5" i="1"/>
  <c r="BV38" i="1"/>
  <c r="BV37" i="1"/>
  <c r="OQ37" i="1" s="1"/>
  <c r="OQ56" i="1"/>
  <c r="BV52" i="1"/>
  <c r="BV50" i="1"/>
  <c r="BV34" i="1"/>
  <c r="OQ34" i="1" s="1"/>
  <c r="BV22" i="1"/>
  <c r="BV19" i="1"/>
  <c r="BV18" i="1"/>
  <c r="BT38" i="1"/>
  <c r="BU5" i="1"/>
  <c r="GV5" i="1" s="1"/>
  <c r="GW5" i="1" s="1"/>
  <c r="BT37" i="1"/>
  <c r="OO37" i="1" s="1"/>
  <c r="BU38" i="1"/>
  <c r="OP38" i="1" s="1"/>
  <c r="BU37" i="1"/>
  <c r="PD71" i="1"/>
  <c r="PC71" i="1"/>
  <c r="PB71" i="1"/>
  <c r="PA71" i="1"/>
  <c r="OZ71" i="1"/>
  <c r="OY71" i="1"/>
  <c r="OX71" i="1"/>
  <c r="OW71" i="1"/>
  <c r="OV71" i="1"/>
  <c r="OU71" i="1"/>
  <c r="OT71" i="1"/>
  <c r="PD70" i="1"/>
  <c r="PC70" i="1"/>
  <c r="PB70" i="1"/>
  <c r="PA70" i="1"/>
  <c r="OZ70" i="1"/>
  <c r="OY70" i="1"/>
  <c r="OX70" i="1"/>
  <c r="OW70" i="1"/>
  <c r="OV70" i="1"/>
  <c r="OU70" i="1"/>
  <c r="OT70" i="1"/>
  <c r="PD69" i="1"/>
  <c r="PC69" i="1"/>
  <c r="PB69" i="1"/>
  <c r="PA69" i="1"/>
  <c r="OZ69" i="1"/>
  <c r="OY69" i="1"/>
  <c r="OX69" i="1"/>
  <c r="OW69" i="1"/>
  <c r="OV69" i="1"/>
  <c r="OU69" i="1"/>
  <c r="OT69" i="1"/>
  <c r="PD68" i="1"/>
  <c r="PC68" i="1"/>
  <c r="PB68" i="1"/>
  <c r="PA68" i="1"/>
  <c r="OZ68" i="1"/>
  <c r="OY68" i="1"/>
  <c r="OX68" i="1"/>
  <c r="OW68" i="1"/>
  <c r="OV68" i="1"/>
  <c r="OU68" i="1"/>
  <c r="OT68" i="1"/>
  <c r="PD67" i="1"/>
  <c r="PC67" i="1"/>
  <c r="PB67" i="1"/>
  <c r="PA67" i="1"/>
  <c r="OZ67" i="1"/>
  <c r="OY67" i="1"/>
  <c r="OX67" i="1"/>
  <c r="OW67" i="1"/>
  <c r="OV67" i="1"/>
  <c r="OU67" i="1"/>
  <c r="OT67" i="1"/>
  <c r="PD65" i="1"/>
  <c r="PC65" i="1"/>
  <c r="PB65" i="1"/>
  <c r="PA65" i="1"/>
  <c r="OZ65" i="1"/>
  <c r="OY65" i="1"/>
  <c r="OX65" i="1"/>
  <c r="OW65" i="1"/>
  <c r="OV65" i="1"/>
  <c r="OU65" i="1"/>
  <c r="OT65" i="1"/>
  <c r="PD64" i="1"/>
  <c r="PC64" i="1"/>
  <c r="PB64" i="1"/>
  <c r="PA64" i="1"/>
  <c r="OZ64" i="1"/>
  <c r="OY64" i="1"/>
  <c r="OX64" i="1"/>
  <c r="OW64" i="1"/>
  <c r="OV64" i="1"/>
  <c r="OU64" i="1"/>
  <c r="OT64" i="1"/>
  <c r="PD63" i="1"/>
  <c r="PC63" i="1"/>
  <c r="PB63" i="1"/>
  <c r="PA63" i="1"/>
  <c r="OZ63" i="1"/>
  <c r="OY63" i="1"/>
  <c r="OX63" i="1"/>
  <c r="OW63" i="1"/>
  <c r="OV63" i="1"/>
  <c r="OU63" i="1"/>
  <c r="PD62" i="1"/>
  <c r="PC62" i="1"/>
  <c r="PB62" i="1"/>
  <c r="PA62" i="1"/>
  <c r="OZ62" i="1"/>
  <c r="OY62" i="1"/>
  <c r="OX62" i="1"/>
  <c r="OW62" i="1"/>
  <c r="OV62" i="1"/>
  <c r="OU62" i="1"/>
  <c r="OT62" i="1"/>
  <c r="PD61" i="1"/>
  <c r="PC61" i="1"/>
  <c r="PB61" i="1"/>
  <c r="PA61" i="1"/>
  <c r="OZ61" i="1"/>
  <c r="OY61" i="1"/>
  <c r="OX61" i="1"/>
  <c r="OW61" i="1"/>
  <c r="OV61" i="1"/>
  <c r="OU61" i="1"/>
  <c r="OT61" i="1"/>
  <c r="PD60" i="1"/>
  <c r="PC60" i="1"/>
  <c r="PB60" i="1"/>
  <c r="PA60" i="1"/>
  <c r="OZ60" i="1"/>
  <c r="OY60" i="1"/>
  <c r="OX60" i="1"/>
  <c r="OW60" i="1"/>
  <c r="OV60" i="1"/>
  <c r="OU60" i="1"/>
  <c r="OT60" i="1"/>
  <c r="PD59" i="1"/>
  <c r="PC59" i="1"/>
  <c r="PB59" i="1"/>
  <c r="PA59" i="1"/>
  <c r="OZ59" i="1"/>
  <c r="OY59" i="1"/>
  <c r="OX59" i="1"/>
  <c r="OW59" i="1"/>
  <c r="OV59" i="1"/>
  <c r="OU59" i="1"/>
  <c r="OT59" i="1"/>
  <c r="PD58" i="1"/>
  <c r="PC58" i="1"/>
  <c r="PB58" i="1"/>
  <c r="PA58" i="1"/>
  <c r="OZ58" i="1"/>
  <c r="OY58" i="1"/>
  <c r="OX58" i="1"/>
  <c r="OW58" i="1"/>
  <c r="OV58" i="1"/>
  <c r="OU58" i="1"/>
  <c r="OT58" i="1"/>
  <c r="PD55" i="1"/>
  <c r="PC55" i="1"/>
  <c r="PB55" i="1"/>
  <c r="PA55" i="1"/>
  <c r="OZ55" i="1"/>
  <c r="OY55" i="1"/>
  <c r="OX55" i="1"/>
  <c r="OW55" i="1"/>
  <c r="OV55" i="1"/>
  <c r="OU55" i="1"/>
  <c r="OT55" i="1"/>
  <c r="PD54" i="1"/>
  <c r="PC54" i="1"/>
  <c r="PB54" i="1"/>
  <c r="PA54" i="1"/>
  <c r="OZ54" i="1"/>
  <c r="OY54" i="1"/>
  <c r="OX54" i="1"/>
  <c r="OW54" i="1"/>
  <c r="OV54" i="1"/>
  <c r="OU54" i="1"/>
  <c r="OT54" i="1"/>
  <c r="PD53" i="1"/>
  <c r="PC53" i="1"/>
  <c r="PB53" i="1"/>
  <c r="PA53" i="1"/>
  <c r="OZ53" i="1"/>
  <c r="OY53" i="1"/>
  <c r="OX53" i="1"/>
  <c r="OW53" i="1"/>
  <c r="OV53" i="1"/>
  <c r="OU53" i="1"/>
  <c r="OT53" i="1"/>
  <c r="PD48" i="1"/>
  <c r="PC48" i="1"/>
  <c r="PB48" i="1"/>
  <c r="PA48" i="1"/>
  <c r="OZ48" i="1"/>
  <c r="OY48" i="1"/>
  <c r="OX48" i="1"/>
  <c r="OW48" i="1"/>
  <c r="OV48" i="1"/>
  <c r="OU48" i="1"/>
  <c r="OT48" i="1"/>
  <c r="PD45" i="1"/>
  <c r="PC45" i="1"/>
  <c r="PB45" i="1"/>
  <c r="PA45" i="1"/>
  <c r="OZ45" i="1"/>
  <c r="OY45" i="1"/>
  <c r="OX45" i="1"/>
  <c r="OW45" i="1"/>
  <c r="OV45" i="1"/>
  <c r="OU45" i="1"/>
  <c r="OT45" i="1"/>
  <c r="PD42" i="1"/>
  <c r="PC42" i="1"/>
  <c r="PB42" i="1"/>
  <c r="PA42" i="1"/>
  <c r="OZ42" i="1"/>
  <c r="OY42" i="1"/>
  <c r="OX42" i="1"/>
  <c r="OW42" i="1"/>
  <c r="OV42" i="1"/>
  <c r="OU42" i="1"/>
  <c r="OT42" i="1"/>
  <c r="PB38" i="1"/>
  <c r="PD33" i="1"/>
  <c r="PC33" i="1"/>
  <c r="PB33" i="1"/>
  <c r="PA33" i="1"/>
  <c r="OZ33" i="1"/>
  <c r="OY33" i="1"/>
  <c r="OX33" i="1"/>
  <c r="OW33" i="1"/>
  <c r="OV33" i="1"/>
  <c r="OU33" i="1"/>
  <c r="OT33" i="1"/>
  <c r="PD32" i="1"/>
  <c r="PC32" i="1"/>
  <c r="PB32" i="1"/>
  <c r="PA32" i="1"/>
  <c r="OZ32" i="1"/>
  <c r="OY32" i="1"/>
  <c r="OX32" i="1"/>
  <c r="OW32" i="1"/>
  <c r="OV32" i="1"/>
  <c r="OU32" i="1"/>
  <c r="OT32" i="1"/>
  <c r="PD30" i="1"/>
  <c r="PC30" i="1"/>
  <c r="PB30" i="1"/>
  <c r="PA30" i="1"/>
  <c r="OZ30" i="1"/>
  <c r="OY30" i="1"/>
  <c r="OX30" i="1"/>
  <c r="OW30" i="1"/>
  <c r="OV30" i="1"/>
  <c r="OU30" i="1"/>
  <c r="OT30" i="1"/>
  <c r="PD29" i="1"/>
  <c r="PC29" i="1"/>
  <c r="PB29" i="1"/>
  <c r="PA29" i="1"/>
  <c r="OZ29" i="1"/>
  <c r="OY29" i="1"/>
  <c r="OX29" i="1"/>
  <c r="OW29" i="1"/>
  <c r="OV29" i="1"/>
  <c r="OU29" i="1"/>
  <c r="OT29" i="1"/>
  <c r="PD28" i="1"/>
  <c r="PC28" i="1"/>
  <c r="PB28" i="1"/>
  <c r="PA28" i="1"/>
  <c r="OZ28" i="1"/>
  <c r="OY28" i="1"/>
  <c r="OX28" i="1"/>
  <c r="OW28" i="1"/>
  <c r="OV28" i="1"/>
  <c r="OU28" i="1"/>
  <c r="OT28" i="1"/>
  <c r="PD27" i="1"/>
  <c r="PC27" i="1"/>
  <c r="PB27" i="1"/>
  <c r="PA27" i="1"/>
  <c r="OZ27" i="1"/>
  <c r="OY27" i="1"/>
  <c r="OX27" i="1"/>
  <c r="OW27" i="1"/>
  <c r="OV27" i="1"/>
  <c r="OU27" i="1"/>
  <c r="OT27" i="1"/>
  <c r="PD26" i="1"/>
  <c r="PC26" i="1"/>
  <c r="PB26" i="1"/>
  <c r="PA26" i="1"/>
  <c r="OZ26" i="1"/>
  <c r="OY26" i="1"/>
  <c r="OX26" i="1"/>
  <c r="OW26" i="1"/>
  <c r="OV26" i="1"/>
  <c r="OU26" i="1"/>
  <c r="OT26" i="1"/>
  <c r="PD25" i="1"/>
  <c r="PC25" i="1"/>
  <c r="PB25" i="1"/>
  <c r="PA25" i="1"/>
  <c r="OZ25" i="1"/>
  <c r="OY25" i="1"/>
  <c r="OX25" i="1"/>
  <c r="OW25" i="1"/>
  <c r="OV25" i="1"/>
  <c r="OU25" i="1"/>
  <c r="OT25" i="1"/>
  <c r="PD24" i="1"/>
  <c r="PC24" i="1"/>
  <c r="PB24" i="1"/>
  <c r="PA24" i="1"/>
  <c r="OZ24" i="1"/>
  <c r="OY24" i="1"/>
  <c r="OX24" i="1"/>
  <c r="OW24" i="1"/>
  <c r="OV24" i="1"/>
  <c r="OU24" i="1"/>
  <c r="OT24" i="1"/>
  <c r="PD23" i="1"/>
  <c r="PC23" i="1"/>
  <c r="PB23" i="1"/>
  <c r="PA23" i="1"/>
  <c r="OZ23" i="1"/>
  <c r="OY23" i="1"/>
  <c r="OX23" i="1"/>
  <c r="OW23" i="1"/>
  <c r="OV23" i="1"/>
  <c r="OU23" i="1"/>
  <c r="OT23" i="1"/>
  <c r="PD17" i="1"/>
  <c r="PC17" i="1"/>
  <c r="PB17" i="1"/>
  <c r="PA17" i="1"/>
  <c r="OZ17" i="1"/>
  <c r="OY17" i="1"/>
  <c r="OX17" i="1"/>
  <c r="OW17" i="1"/>
  <c r="OV17" i="1"/>
  <c r="OU17" i="1"/>
  <c r="OT17" i="1"/>
  <c r="PD16" i="1"/>
  <c r="PC16" i="1"/>
  <c r="PB16" i="1"/>
  <c r="PA16" i="1"/>
  <c r="OZ16" i="1"/>
  <c r="OY16" i="1"/>
  <c r="OX16" i="1"/>
  <c r="OW16" i="1"/>
  <c r="OV16" i="1"/>
  <c r="OU16" i="1"/>
  <c r="OT16" i="1"/>
  <c r="PD15" i="1"/>
  <c r="PC15" i="1"/>
  <c r="PB15" i="1"/>
  <c r="PA15" i="1"/>
  <c r="OZ15" i="1"/>
  <c r="OY15" i="1"/>
  <c r="OX15" i="1"/>
  <c r="OW15" i="1"/>
  <c r="OV15" i="1"/>
  <c r="OU15" i="1"/>
  <c r="OT15" i="1"/>
  <c r="PD13" i="1"/>
  <c r="PC13" i="1"/>
  <c r="PB13" i="1"/>
  <c r="PA13" i="1"/>
  <c r="OZ13" i="1"/>
  <c r="OY13" i="1"/>
  <c r="OX13" i="1"/>
  <c r="OW13" i="1"/>
  <c r="OV13" i="1"/>
  <c r="OU13" i="1"/>
  <c r="OT13" i="1"/>
  <c r="PD10" i="1"/>
  <c r="PC10" i="1"/>
  <c r="PB10" i="1"/>
  <c r="PA10" i="1"/>
  <c r="OZ10" i="1"/>
  <c r="OY10" i="1"/>
  <c r="OX10" i="1"/>
  <c r="OW10" i="1"/>
  <c r="OV10" i="1"/>
  <c r="OU10" i="1"/>
  <c r="OT10" i="1"/>
  <c r="OS71" i="1"/>
  <c r="OS70" i="1"/>
  <c r="OS69" i="1"/>
  <c r="OS68" i="1"/>
  <c r="OS67" i="1"/>
  <c r="OS65" i="1"/>
  <c r="OS63" i="1"/>
  <c r="OS62" i="1"/>
  <c r="OS61" i="1"/>
  <c r="OS60" i="1"/>
  <c r="OS59" i="1"/>
  <c r="OS58" i="1"/>
  <c r="OS55" i="1"/>
  <c r="OS54" i="1"/>
  <c r="OS53" i="1"/>
  <c r="OS48" i="1"/>
  <c r="OS45" i="1"/>
  <c r="OS42" i="1"/>
  <c r="OS33" i="1"/>
  <c r="OS32" i="1"/>
  <c r="OS30" i="1"/>
  <c r="OS29" i="1"/>
  <c r="OS28" i="1"/>
  <c r="OS27" i="1"/>
  <c r="OS26" i="1"/>
  <c r="OS25" i="1"/>
  <c r="OS24" i="1"/>
  <c r="OS23" i="1"/>
  <c r="OS17" i="1"/>
  <c r="OS16" i="1"/>
  <c r="OS15" i="1"/>
  <c r="OS13" i="1"/>
  <c r="OS10" i="1"/>
  <c r="HB71" i="1"/>
  <c r="HC71" i="1" s="1"/>
  <c r="HB70" i="1"/>
  <c r="HB69" i="1"/>
  <c r="HC69" i="1" s="1"/>
  <c r="HB68" i="1"/>
  <c r="HB67" i="1"/>
  <c r="HC67" i="1" s="1"/>
  <c r="HB65" i="1"/>
  <c r="HC65" i="1" s="1"/>
  <c r="HB63" i="1"/>
  <c r="HC63" i="1" s="1"/>
  <c r="HB62" i="1"/>
  <c r="HB61" i="1"/>
  <c r="HC61" i="1" s="1"/>
  <c r="HB60" i="1"/>
  <c r="HB59" i="1"/>
  <c r="HC59" i="1" s="1"/>
  <c r="HB58" i="1"/>
  <c r="HB56" i="1"/>
  <c r="HB55" i="1"/>
  <c r="HC55" i="1" s="1"/>
  <c r="HB54" i="1"/>
  <c r="HB53" i="1"/>
  <c r="HC53" i="1" s="1"/>
  <c r="HB48" i="1"/>
  <c r="HC48" i="1" s="1"/>
  <c r="HB45" i="1"/>
  <c r="HC45" i="1" s="1"/>
  <c r="HB42" i="1"/>
  <c r="HC42" i="1" s="1"/>
  <c r="HB33" i="1"/>
  <c r="HC33" i="1" s="1"/>
  <c r="HB32" i="1"/>
  <c r="HC32" i="1" s="1"/>
  <c r="HB30" i="1"/>
  <c r="HC30" i="1" s="1"/>
  <c r="HB29" i="1"/>
  <c r="HC29" i="1" s="1"/>
  <c r="HB28" i="1"/>
  <c r="HC28" i="1" s="1"/>
  <c r="HB27" i="1"/>
  <c r="HC27" i="1" s="1"/>
  <c r="HB26" i="1"/>
  <c r="HC26" i="1" s="1"/>
  <c r="HB25" i="1"/>
  <c r="HC25" i="1" s="1"/>
  <c r="HB24" i="1"/>
  <c r="HC24" i="1" s="1"/>
  <c r="HB23" i="1"/>
  <c r="HC23" i="1" s="1"/>
  <c r="HB17" i="1"/>
  <c r="HC17" i="1" s="1"/>
  <c r="HB16" i="1"/>
  <c r="HC16" i="1" s="1"/>
  <c r="HB15" i="1"/>
  <c r="HC15" i="1" s="1"/>
  <c r="HB13" i="1"/>
  <c r="HC13" i="1" s="1"/>
  <c r="HB7" i="1"/>
  <c r="HC7" i="1" s="1"/>
  <c r="HB6" i="1"/>
  <c r="HC6" i="1" s="1"/>
  <c r="HJ71" i="1"/>
  <c r="HK71" i="1" s="1"/>
  <c r="HJ70" i="1"/>
  <c r="HJ69" i="1"/>
  <c r="HK69" i="1" s="1"/>
  <c r="HJ68" i="1"/>
  <c r="HJ67" i="1"/>
  <c r="HK67" i="1" s="1"/>
  <c r="HJ65" i="1"/>
  <c r="HK65" i="1" s="1"/>
  <c r="HJ64" i="1"/>
  <c r="HK64" i="1" s="1"/>
  <c r="HJ63" i="1"/>
  <c r="HK63" i="1" s="1"/>
  <c r="HJ62" i="1"/>
  <c r="HJ61" i="1"/>
  <c r="HK61" i="1" s="1"/>
  <c r="HJ60" i="1"/>
  <c r="HJ59" i="1"/>
  <c r="HK59" i="1" s="1"/>
  <c r="HJ58" i="1"/>
  <c r="HJ56" i="1"/>
  <c r="HJ55" i="1"/>
  <c r="HK55" i="1" s="1"/>
  <c r="HJ54" i="1"/>
  <c r="HK54" i="1" s="1"/>
  <c r="HJ53" i="1"/>
  <c r="HK53" i="1" s="1"/>
  <c r="HJ48" i="1"/>
  <c r="HK48" i="1" s="1"/>
  <c r="HJ45" i="1"/>
  <c r="HK45" i="1" s="1"/>
  <c r="HJ42" i="1"/>
  <c r="HK42" i="1" s="1"/>
  <c r="HJ33" i="1"/>
  <c r="HK33" i="1" s="1"/>
  <c r="HJ32" i="1"/>
  <c r="HK32" i="1" s="1"/>
  <c r="HJ30" i="1"/>
  <c r="HK30" i="1" s="1"/>
  <c r="HJ29" i="1"/>
  <c r="HK29" i="1" s="1"/>
  <c r="HJ28" i="1"/>
  <c r="HK28" i="1" s="1"/>
  <c r="HJ27" i="1"/>
  <c r="HK27" i="1" s="1"/>
  <c r="HJ26" i="1"/>
  <c r="HK26" i="1" s="1"/>
  <c r="HJ25" i="1"/>
  <c r="HK25" i="1" s="1"/>
  <c r="HJ24" i="1"/>
  <c r="HK24" i="1" s="1"/>
  <c r="HJ23" i="1"/>
  <c r="HK23" i="1" s="1"/>
  <c r="HJ17" i="1"/>
  <c r="HK17" i="1" s="1"/>
  <c r="HJ16" i="1"/>
  <c r="HK16" i="1" s="1"/>
  <c r="HJ15" i="1"/>
  <c r="HK15" i="1" s="1"/>
  <c r="HJ13" i="1"/>
  <c r="HK13" i="1" s="1"/>
  <c r="HJ7" i="1"/>
  <c r="HK7" i="1" s="1"/>
  <c r="HJ6" i="1"/>
  <c r="HK6" i="1" s="1"/>
  <c r="HL71" i="1"/>
  <c r="HM71" i="1" s="1"/>
  <c r="HL70" i="1"/>
  <c r="HL69" i="1"/>
  <c r="HM69" i="1" s="1"/>
  <c r="HL68" i="1"/>
  <c r="HL67" i="1"/>
  <c r="HM67" i="1" s="1"/>
  <c r="HL65" i="1"/>
  <c r="HM65" i="1" s="1"/>
  <c r="HL64" i="1"/>
  <c r="HM64" i="1" s="1"/>
  <c r="HL63" i="1"/>
  <c r="HM63" i="1" s="1"/>
  <c r="HL62" i="1"/>
  <c r="HM62" i="1" s="1"/>
  <c r="HL61" i="1"/>
  <c r="HM61" i="1" s="1"/>
  <c r="HL60" i="1"/>
  <c r="HM60" i="1" s="1"/>
  <c r="HL59" i="1"/>
  <c r="HM59" i="1" s="1"/>
  <c r="HL58" i="1"/>
  <c r="HM58" i="1" s="1"/>
  <c r="HL56" i="1"/>
  <c r="HM56" i="1" s="1"/>
  <c r="HL55" i="1"/>
  <c r="HM55" i="1" s="1"/>
  <c r="HL54" i="1"/>
  <c r="HL53" i="1"/>
  <c r="HL48" i="1"/>
  <c r="HM48" i="1" s="1"/>
  <c r="HL45" i="1"/>
  <c r="HM45" i="1" s="1"/>
  <c r="HL42" i="1"/>
  <c r="HM42" i="1" s="1"/>
  <c r="HL33" i="1"/>
  <c r="HM33" i="1" s="1"/>
  <c r="HL32" i="1"/>
  <c r="HM32" i="1" s="1"/>
  <c r="HL30" i="1"/>
  <c r="HM30" i="1" s="1"/>
  <c r="HL29" i="1"/>
  <c r="HM29" i="1" s="1"/>
  <c r="HL28" i="1"/>
  <c r="HM28" i="1" s="1"/>
  <c r="HL27" i="1"/>
  <c r="HM27" i="1" s="1"/>
  <c r="HL26" i="1"/>
  <c r="HM26" i="1" s="1"/>
  <c r="HL25" i="1"/>
  <c r="HM25" i="1" s="1"/>
  <c r="HL24" i="1"/>
  <c r="HM24" i="1" s="1"/>
  <c r="HL23" i="1"/>
  <c r="HM23" i="1" s="1"/>
  <c r="HL17" i="1"/>
  <c r="HM17" i="1" s="1"/>
  <c r="HL16" i="1"/>
  <c r="HM16" i="1" s="1"/>
  <c r="HL15" i="1"/>
  <c r="HM15" i="1" s="1"/>
  <c r="HL13" i="1"/>
  <c r="HM13" i="1" s="1"/>
  <c r="HL7" i="1"/>
  <c r="HM7" i="1" s="1"/>
  <c r="HL6" i="1"/>
  <c r="HM6" i="1" s="1"/>
  <c r="HN71" i="1"/>
  <c r="HO71" i="1" s="1"/>
  <c r="HN70" i="1"/>
  <c r="HN69" i="1"/>
  <c r="HO69" i="1" s="1"/>
  <c r="HN68" i="1"/>
  <c r="HN67" i="1"/>
  <c r="HO67" i="1" s="1"/>
  <c r="HN65" i="1"/>
  <c r="HO65" i="1" s="1"/>
  <c r="HN64" i="1"/>
  <c r="HO64" i="1" s="1"/>
  <c r="HN63" i="1"/>
  <c r="HO63" i="1" s="1"/>
  <c r="HN62" i="1"/>
  <c r="HN61" i="1"/>
  <c r="HO61" i="1" s="1"/>
  <c r="HN60" i="1"/>
  <c r="HO60" i="1" s="1"/>
  <c r="HN59" i="1"/>
  <c r="HO59" i="1" s="1"/>
  <c r="HN58" i="1"/>
  <c r="HO58" i="1" s="1"/>
  <c r="HN56" i="1"/>
  <c r="HN55" i="1"/>
  <c r="HO55" i="1" s="1"/>
  <c r="HN54" i="1"/>
  <c r="HO54" i="1" s="1"/>
  <c r="HN53" i="1"/>
  <c r="HO53" i="1" s="1"/>
  <c r="HN48" i="1"/>
  <c r="HO48" i="1" s="1"/>
  <c r="HN45" i="1"/>
  <c r="HO45" i="1" s="1"/>
  <c r="HN42" i="1"/>
  <c r="HO42" i="1" s="1"/>
  <c r="HN33" i="1"/>
  <c r="HO33" i="1" s="1"/>
  <c r="HN32" i="1"/>
  <c r="HO32" i="1" s="1"/>
  <c r="HN30" i="1"/>
  <c r="HO30" i="1" s="1"/>
  <c r="HN29" i="1"/>
  <c r="HO29" i="1" s="1"/>
  <c r="HN28" i="1"/>
  <c r="HO28" i="1" s="1"/>
  <c r="HN27" i="1"/>
  <c r="HO27" i="1" s="1"/>
  <c r="HN26" i="1"/>
  <c r="HO26" i="1" s="1"/>
  <c r="HN25" i="1"/>
  <c r="HO25" i="1" s="1"/>
  <c r="HN24" i="1"/>
  <c r="HO24" i="1" s="1"/>
  <c r="HN23" i="1"/>
  <c r="HO23" i="1" s="1"/>
  <c r="HN17" i="1"/>
  <c r="HO17" i="1" s="1"/>
  <c r="HN16" i="1"/>
  <c r="HO16" i="1" s="1"/>
  <c r="HN15" i="1"/>
  <c r="HO15" i="1" s="1"/>
  <c r="HN13" i="1"/>
  <c r="HO13" i="1" s="1"/>
  <c r="HN7" i="1"/>
  <c r="HO7" i="1" s="1"/>
  <c r="HN6" i="1"/>
  <c r="HO6" i="1" s="1"/>
  <c r="HP71" i="1"/>
  <c r="HQ71" i="1" s="1"/>
  <c r="HP70" i="1"/>
  <c r="HP69" i="1"/>
  <c r="HQ69" i="1" s="1"/>
  <c r="HP68" i="1"/>
  <c r="HP67" i="1"/>
  <c r="HQ67" i="1" s="1"/>
  <c r="HP65" i="1"/>
  <c r="HQ65" i="1" s="1"/>
  <c r="HP64" i="1"/>
  <c r="HQ64" i="1" s="1"/>
  <c r="HP63" i="1"/>
  <c r="HQ63" i="1" s="1"/>
  <c r="HP62" i="1"/>
  <c r="HP61" i="1"/>
  <c r="HQ61" i="1" s="1"/>
  <c r="HP60" i="1"/>
  <c r="HQ60" i="1" s="1"/>
  <c r="HP59" i="1"/>
  <c r="HQ59" i="1" s="1"/>
  <c r="HP58" i="1"/>
  <c r="HQ58" i="1" s="1"/>
  <c r="HP56" i="1"/>
  <c r="HP55" i="1"/>
  <c r="HQ55" i="1" s="1"/>
  <c r="HP54" i="1"/>
  <c r="HP53" i="1"/>
  <c r="HQ53" i="1" s="1"/>
  <c r="HP48" i="1"/>
  <c r="HQ48" i="1" s="1"/>
  <c r="HP45" i="1"/>
  <c r="HQ45" i="1" s="1"/>
  <c r="HP42" i="1"/>
  <c r="HQ42" i="1" s="1"/>
  <c r="HP33" i="1"/>
  <c r="HQ33" i="1" s="1"/>
  <c r="HP32" i="1"/>
  <c r="HQ32" i="1" s="1"/>
  <c r="HP30" i="1"/>
  <c r="HQ30" i="1" s="1"/>
  <c r="HP29" i="1"/>
  <c r="HQ29" i="1" s="1"/>
  <c r="HP28" i="1"/>
  <c r="HQ28" i="1" s="1"/>
  <c r="HP27" i="1"/>
  <c r="HQ27" i="1" s="1"/>
  <c r="HP26" i="1"/>
  <c r="HQ26" i="1" s="1"/>
  <c r="HP25" i="1"/>
  <c r="HQ25" i="1" s="1"/>
  <c r="HP24" i="1"/>
  <c r="HQ24" i="1" s="1"/>
  <c r="HP23" i="1"/>
  <c r="HQ23" i="1" s="1"/>
  <c r="HP17" i="1"/>
  <c r="HQ17" i="1" s="1"/>
  <c r="HP16" i="1"/>
  <c r="HQ16" i="1" s="1"/>
  <c r="HP15" i="1"/>
  <c r="HQ15" i="1" s="1"/>
  <c r="HP13" i="1"/>
  <c r="HQ13" i="1" s="1"/>
  <c r="HP7" i="1"/>
  <c r="HQ7" i="1" s="1"/>
  <c r="HP6" i="1"/>
  <c r="HQ6" i="1" s="1"/>
  <c r="HR71" i="1"/>
  <c r="HS71" i="1" s="1"/>
  <c r="HR70" i="1"/>
  <c r="HR69" i="1"/>
  <c r="HS69" i="1" s="1"/>
  <c r="HR68" i="1"/>
  <c r="HR67" i="1"/>
  <c r="HS67" i="1" s="1"/>
  <c r="HR65" i="1"/>
  <c r="HS65" i="1" s="1"/>
  <c r="HR64" i="1"/>
  <c r="HS64" i="1" s="1"/>
  <c r="HR63" i="1"/>
  <c r="HS63" i="1" s="1"/>
  <c r="HR62" i="1"/>
  <c r="HR61" i="1"/>
  <c r="HS61" i="1" s="1"/>
  <c r="HR60" i="1"/>
  <c r="HS60" i="1" s="1"/>
  <c r="HR59" i="1"/>
  <c r="HS59" i="1" s="1"/>
  <c r="HR58" i="1"/>
  <c r="HS58" i="1" s="1"/>
  <c r="HR56" i="1"/>
  <c r="HS56" i="1" s="1"/>
  <c r="HR55" i="1"/>
  <c r="HS55" i="1" s="1"/>
  <c r="HR54" i="1"/>
  <c r="HR53" i="1"/>
  <c r="HS53" i="1" s="1"/>
  <c r="HR48" i="1"/>
  <c r="HS48" i="1" s="1"/>
  <c r="HR45" i="1"/>
  <c r="HS45" i="1" s="1"/>
  <c r="HR42" i="1"/>
  <c r="HS42" i="1" s="1"/>
  <c r="HR33" i="1"/>
  <c r="HS33" i="1" s="1"/>
  <c r="HR32" i="1"/>
  <c r="HS32" i="1" s="1"/>
  <c r="HR30" i="1"/>
  <c r="HS30" i="1" s="1"/>
  <c r="HR29" i="1"/>
  <c r="HS29" i="1" s="1"/>
  <c r="HR28" i="1"/>
  <c r="HS28" i="1" s="1"/>
  <c r="HR27" i="1"/>
  <c r="HS27" i="1" s="1"/>
  <c r="HR26" i="1"/>
  <c r="HS26" i="1" s="1"/>
  <c r="HR25" i="1"/>
  <c r="HS25" i="1" s="1"/>
  <c r="HR24" i="1"/>
  <c r="HS24" i="1" s="1"/>
  <c r="HR23" i="1"/>
  <c r="HS23" i="1" s="1"/>
  <c r="HR17" i="1"/>
  <c r="HS17" i="1" s="1"/>
  <c r="HR16" i="1"/>
  <c r="HS16" i="1" s="1"/>
  <c r="HR15" i="1"/>
  <c r="HS15" i="1" s="1"/>
  <c r="HR13" i="1"/>
  <c r="HS13" i="1" s="1"/>
  <c r="HR7" i="1"/>
  <c r="HS7" i="1" s="1"/>
  <c r="HR6" i="1"/>
  <c r="HS6" i="1" s="1"/>
  <c r="HT71" i="1"/>
  <c r="HU71" i="1" s="1"/>
  <c r="HT70" i="1"/>
  <c r="HT69" i="1"/>
  <c r="HU69" i="1" s="1"/>
  <c r="HT68" i="1"/>
  <c r="HT67" i="1"/>
  <c r="HU67" i="1" s="1"/>
  <c r="HT65" i="1"/>
  <c r="HU65" i="1" s="1"/>
  <c r="HT64" i="1"/>
  <c r="HU64" i="1" s="1"/>
  <c r="HT63" i="1"/>
  <c r="HU63" i="1" s="1"/>
  <c r="HT62" i="1"/>
  <c r="HU62" i="1" s="1"/>
  <c r="HT61" i="1"/>
  <c r="HU61" i="1" s="1"/>
  <c r="HT60" i="1"/>
  <c r="HU60" i="1" s="1"/>
  <c r="HT59" i="1"/>
  <c r="HU59" i="1" s="1"/>
  <c r="HT58" i="1"/>
  <c r="HU58" i="1" s="1"/>
  <c r="HT56" i="1"/>
  <c r="HU56" i="1" s="1"/>
  <c r="HT55" i="1"/>
  <c r="HU55" i="1" s="1"/>
  <c r="HT54" i="1"/>
  <c r="HU54" i="1" s="1"/>
  <c r="HT53" i="1"/>
  <c r="HU53" i="1" s="1"/>
  <c r="HT48" i="1"/>
  <c r="HU48" i="1" s="1"/>
  <c r="HT45" i="1"/>
  <c r="HU45" i="1" s="1"/>
  <c r="HT42" i="1"/>
  <c r="HU42" i="1" s="1"/>
  <c r="HT38" i="1"/>
  <c r="HU38" i="1" s="1"/>
  <c r="HT33" i="1"/>
  <c r="HU33" i="1" s="1"/>
  <c r="HT32" i="1"/>
  <c r="HU32" i="1" s="1"/>
  <c r="HT30" i="1"/>
  <c r="HU30" i="1" s="1"/>
  <c r="HT29" i="1"/>
  <c r="HU29" i="1" s="1"/>
  <c r="HT28" i="1"/>
  <c r="HU28" i="1" s="1"/>
  <c r="HT27" i="1"/>
  <c r="HU27" i="1" s="1"/>
  <c r="HT26" i="1"/>
  <c r="HU26" i="1" s="1"/>
  <c r="HT25" i="1"/>
  <c r="HU25" i="1" s="1"/>
  <c r="HT24" i="1"/>
  <c r="HU24" i="1" s="1"/>
  <c r="HT23" i="1"/>
  <c r="HU23" i="1" s="1"/>
  <c r="HT17" i="1"/>
  <c r="HU17" i="1" s="1"/>
  <c r="HT16" i="1"/>
  <c r="HU16" i="1" s="1"/>
  <c r="HT15" i="1"/>
  <c r="HU15" i="1" s="1"/>
  <c r="HT13" i="1"/>
  <c r="HU13" i="1" s="1"/>
  <c r="HT7" i="1"/>
  <c r="HU7" i="1" s="1"/>
  <c r="HT6" i="1"/>
  <c r="HU6" i="1" s="1"/>
  <c r="HH71" i="1"/>
  <c r="HI71" i="1" s="1"/>
  <c r="HH70" i="1"/>
  <c r="HH69" i="1"/>
  <c r="HI69" i="1" s="1"/>
  <c r="HH68" i="1"/>
  <c r="HH67" i="1"/>
  <c r="HI67" i="1" s="1"/>
  <c r="HH65" i="1"/>
  <c r="HI65" i="1" s="1"/>
  <c r="HH64" i="1"/>
  <c r="HI64" i="1" s="1"/>
  <c r="HH63" i="1"/>
  <c r="HI63" i="1" s="1"/>
  <c r="HH62" i="1"/>
  <c r="HH61" i="1"/>
  <c r="HI61" i="1" s="1"/>
  <c r="HH60" i="1"/>
  <c r="HI60" i="1" s="1"/>
  <c r="HH59" i="1"/>
  <c r="HI59" i="1" s="1"/>
  <c r="HH58" i="1"/>
  <c r="HI58" i="1" s="1"/>
  <c r="HH56" i="1"/>
  <c r="HH55" i="1"/>
  <c r="HI55" i="1" s="1"/>
  <c r="HH54" i="1"/>
  <c r="HI54" i="1" s="1"/>
  <c r="HH53" i="1"/>
  <c r="HI53" i="1" s="1"/>
  <c r="HH48" i="1"/>
  <c r="HI48" i="1" s="1"/>
  <c r="HH45" i="1"/>
  <c r="HI45" i="1" s="1"/>
  <c r="HH42" i="1"/>
  <c r="HI42" i="1" s="1"/>
  <c r="HH33" i="1"/>
  <c r="HI33" i="1" s="1"/>
  <c r="HH32" i="1"/>
  <c r="HI32" i="1" s="1"/>
  <c r="HH30" i="1"/>
  <c r="HI30" i="1" s="1"/>
  <c r="HH29" i="1"/>
  <c r="HI29" i="1" s="1"/>
  <c r="HH28" i="1"/>
  <c r="HI28" i="1" s="1"/>
  <c r="HH27" i="1"/>
  <c r="HI27" i="1" s="1"/>
  <c r="HH26" i="1"/>
  <c r="HI26" i="1" s="1"/>
  <c r="HH25" i="1"/>
  <c r="HI25" i="1" s="1"/>
  <c r="HH24" i="1"/>
  <c r="HI24" i="1" s="1"/>
  <c r="HH23" i="1"/>
  <c r="HI23" i="1" s="1"/>
  <c r="HH17" i="1"/>
  <c r="HI17" i="1" s="1"/>
  <c r="HH16" i="1"/>
  <c r="HI16" i="1" s="1"/>
  <c r="HH15" i="1"/>
  <c r="HI15" i="1" s="1"/>
  <c r="HH13" i="1"/>
  <c r="HI13" i="1" s="1"/>
  <c r="HH7" i="1"/>
  <c r="HI7" i="1" s="1"/>
  <c r="HH6" i="1"/>
  <c r="HI6" i="1" s="1"/>
  <c r="HF71" i="1"/>
  <c r="HG71" i="1" s="1"/>
  <c r="HF70" i="1"/>
  <c r="HF69" i="1"/>
  <c r="HG69" i="1" s="1"/>
  <c r="HF68" i="1"/>
  <c r="HF67" i="1"/>
  <c r="HG67" i="1" s="1"/>
  <c r="HF65" i="1"/>
  <c r="HG65" i="1" s="1"/>
  <c r="HF64" i="1"/>
  <c r="HG64" i="1" s="1"/>
  <c r="HF62" i="1"/>
  <c r="HG62" i="1" s="1"/>
  <c r="HF61" i="1"/>
  <c r="HG61" i="1" s="1"/>
  <c r="HF60" i="1"/>
  <c r="HG60" i="1" s="1"/>
  <c r="HF59" i="1"/>
  <c r="HG59" i="1" s="1"/>
  <c r="HF58" i="1"/>
  <c r="HG58" i="1" s="1"/>
  <c r="HF56" i="1"/>
  <c r="HF55" i="1"/>
  <c r="HG55" i="1" s="1"/>
  <c r="HF54" i="1"/>
  <c r="HG54" i="1" s="1"/>
  <c r="HF53" i="1"/>
  <c r="HF48" i="1"/>
  <c r="HG48" i="1" s="1"/>
  <c r="HF45" i="1"/>
  <c r="HG45" i="1" s="1"/>
  <c r="HF42" i="1"/>
  <c r="HG42" i="1" s="1"/>
  <c r="HF33" i="1"/>
  <c r="HG33" i="1" s="1"/>
  <c r="HF32" i="1"/>
  <c r="HG32" i="1" s="1"/>
  <c r="HF30" i="1"/>
  <c r="HG30" i="1" s="1"/>
  <c r="HF29" i="1"/>
  <c r="HG29" i="1" s="1"/>
  <c r="HF28" i="1"/>
  <c r="HG28" i="1" s="1"/>
  <c r="HF27" i="1"/>
  <c r="HG27" i="1" s="1"/>
  <c r="HF26" i="1"/>
  <c r="HG26" i="1" s="1"/>
  <c r="HF25" i="1"/>
  <c r="HG25" i="1" s="1"/>
  <c r="HF24" i="1"/>
  <c r="HG24" i="1" s="1"/>
  <c r="HF23" i="1"/>
  <c r="HG23" i="1" s="1"/>
  <c r="HF17" i="1"/>
  <c r="HG17" i="1" s="1"/>
  <c r="HF16" i="1"/>
  <c r="HG16" i="1" s="1"/>
  <c r="HF15" i="1"/>
  <c r="HG15" i="1" s="1"/>
  <c r="HF13" i="1"/>
  <c r="HG13" i="1" s="1"/>
  <c r="HF7" i="1"/>
  <c r="HG7" i="1" s="1"/>
  <c r="HF6" i="1"/>
  <c r="HG6" i="1" s="1"/>
  <c r="HV71" i="1"/>
  <c r="HW71" i="1" s="1"/>
  <c r="HV70" i="1"/>
  <c r="HV69" i="1"/>
  <c r="HW69" i="1" s="1"/>
  <c r="HV68" i="1"/>
  <c r="HV67" i="1"/>
  <c r="HW67" i="1" s="1"/>
  <c r="HV65" i="1"/>
  <c r="HW65" i="1" s="1"/>
  <c r="HV64" i="1"/>
  <c r="HW64" i="1" s="1"/>
  <c r="HV63" i="1"/>
  <c r="HW63" i="1" s="1"/>
  <c r="HV62" i="1"/>
  <c r="HW62" i="1" s="1"/>
  <c r="HV61" i="1"/>
  <c r="HW61" i="1" s="1"/>
  <c r="HV60" i="1"/>
  <c r="HW60" i="1" s="1"/>
  <c r="HV59" i="1"/>
  <c r="HW59" i="1" s="1"/>
  <c r="HV58" i="1"/>
  <c r="HW58" i="1" s="1"/>
  <c r="HV56" i="1"/>
  <c r="HV55" i="1"/>
  <c r="HW55" i="1" s="1"/>
  <c r="HV54" i="1"/>
  <c r="HV53" i="1"/>
  <c r="HW53" i="1" s="1"/>
  <c r="HV48" i="1"/>
  <c r="HW48" i="1" s="1"/>
  <c r="HV45" i="1"/>
  <c r="HW45" i="1" s="1"/>
  <c r="HV42" i="1"/>
  <c r="HW42" i="1" s="1"/>
  <c r="HV33" i="1"/>
  <c r="HW33" i="1" s="1"/>
  <c r="HV32" i="1"/>
  <c r="HW32" i="1" s="1"/>
  <c r="HV30" i="1"/>
  <c r="HW30" i="1" s="1"/>
  <c r="HV29" i="1"/>
  <c r="HW29" i="1" s="1"/>
  <c r="HV28" i="1"/>
  <c r="HW28" i="1" s="1"/>
  <c r="HV27" i="1"/>
  <c r="HW27" i="1" s="1"/>
  <c r="HV26" i="1"/>
  <c r="HW26" i="1" s="1"/>
  <c r="HV25" i="1"/>
  <c r="HW25" i="1" s="1"/>
  <c r="HV24" i="1"/>
  <c r="HW24" i="1" s="1"/>
  <c r="HV23" i="1"/>
  <c r="HW23" i="1" s="1"/>
  <c r="HV17" i="1"/>
  <c r="HW17" i="1" s="1"/>
  <c r="HV16" i="1"/>
  <c r="HW16" i="1" s="1"/>
  <c r="HV15" i="1"/>
  <c r="HW15" i="1" s="1"/>
  <c r="HV13" i="1"/>
  <c r="HW13" i="1" s="1"/>
  <c r="HV7" i="1"/>
  <c r="HW7" i="1" s="1"/>
  <c r="HV6" i="1"/>
  <c r="HW6" i="1" s="1"/>
  <c r="HX71" i="1"/>
  <c r="HY71" i="1" s="1"/>
  <c r="HX70" i="1"/>
  <c r="HX69" i="1"/>
  <c r="HY69" i="1" s="1"/>
  <c r="HX68" i="1"/>
  <c r="HX67" i="1"/>
  <c r="HY67" i="1" s="1"/>
  <c r="HX65" i="1"/>
  <c r="HY65" i="1" s="1"/>
  <c r="HX64" i="1"/>
  <c r="HY64" i="1" s="1"/>
  <c r="HX63" i="1"/>
  <c r="HY63" i="1" s="1"/>
  <c r="HX62" i="1"/>
  <c r="HY62" i="1" s="1"/>
  <c r="HX61" i="1"/>
  <c r="HY61" i="1" s="1"/>
  <c r="HX60" i="1"/>
  <c r="HY60" i="1" s="1"/>
  <c r="HX59" i="1"/>
  <c r="HY59" i="1" s="1"/>
  <c r="HX58" i="1"/>
  <c r="HY58" i="1" s="1"/>
  <c r="HX56" i="1"/>
  <c r="HY56" i="1" s="1"/>
  <c r="HX55" i="1"/>
  <c r="HY55" i="1" s="1"/>
  <c r="HX54" i="1"/>
  <c r="HY54" i="1" s="1"/>
  <c r="HX53" i="1"/>
  <c r="HY53" i="1" s="1"/>
  <c r="HX48" i="1"/>
  <c r="HY48" i="1" s="1"/>
  <c r="HX45" i="1"/>
  <c r="HY45" i="1" s="1"/>
  <c r="HX42" i="1"/>
  <c r="HY42" i="1" s="1"/>
  <c r="HX33" i="1"/>
  <c r="HY33" i="1" s="1"/>
  <c r="HX32" i="1"/>
  <c r="HY32" i="1" s="1"/>
  <c r="HX30" i="1"/>
  <c r="HY30" i="1" s="1"/>
  <c r="HX29" i="1"/>
  <c r="HY29" i="1" s="1"/>
  <c r="HX28" i="1"/>
  <c r="HY28" i="1" s="1"/>
  <c r="HX27" i="1"/>
  <c r="HY27" i="1" s="1"/>
  <c r="HX26" i="1"/>
  <c r="HY26" i="1" s="1"/>
  <c r="HX25" i="1"/>
  <c r="HY25" i="1" s="1"/>
  <c r="HX24" i="1"/>
  <c r="HY24" i="1" s="1"/>
  <c r="HX23" i="1"/>
  <c r="HY23" i="1" s="1"/>
  <c r="HX17" i="1"/>
  <c r="HY17" i="1" s="1"/>
  <c r="HX16" i="1"/>
  <c r="HY16" i="1" s="1"/>
  <c r="HX15" i="1"/>
  <c r="HY15" i="1" s="1"/>
  <c r="HX13" i="1"/>
  <c r="HY13" i="1" s="1"/>
  <c r="HX7" i="1"/>
  <c r="HY7" i="1" s="1"/>
  <c r="HX6" i="1"/>
  <c r="HY6" i="1" s="1"/>
  <c r="HX5" i="1"/>
  <c r="HY5" i="1" s="1"/>
  <c r="HD71" i="1"/>
  <c r="HE71" i="1" s="1"/>
  <c r="HD70" i="1"/>
  <c r="HD69" i="1"/>
  <c r="HE69" i="1" s="1"/>
  <c r="HD68" i="1"/>
  <c r="HD67" i="1"/>
  <c r="HE67" i="1" s="1"/>
  <c r="HD65" i="1"/>
  <c r="HE65" i="1" s="1"/>
  <c r="HD62" i="1"/>
  <c r="HD61" i="1"/>
  <c r="HE61" i="1" s="1"/>
  <c r="HD60" i="1"/>
  <c r="HE60" i="1" s="1"/>
  <c r="HD59" i="1"/>
  <c r="HE59" i="1" s="1"/>
  <c r="HD58" i="1"/>
  <c r="HE58" i="1" s="1"/>
  <c r="HD56" i="1"/>
  <c r="HD55" i="1"/>
  <c r="HE55" i="1" s="1"/>
  <c r="HD54" i="1"/>
  <c r="HE54" i="1" s="1"/>
  <c r="HD53" i="1"/>
  <c r="HD48" i="1"/>
  <c r="HE48" i="1" s="1"/>
  <c r="HD45" i="1"/>
  <c r="HE45" i="1" s="1"/>
  <c r="HD42" i="1"/>
  <c r="HE42" i="1" s="1"/>
  <c r="HD33" i="1"/>
  <c r="HE33" i="1" s="1"/>
  <c r="HD32" i="1"/>
  <c r="HE32" i="1" s="1"/>
  <c r="HD30" i="1"/>
  <c r="HE30" i="1" s="1"/>
  <c r="HD29" i="1"/>
  <c r="HE29" i="1" s="1"/>
  <c r="HD28" i="1"/>
  <c r="HE28" i="1" s="1"/>
  <c r="HD27" i="1"/>
  <c r="HE27" i="1" s="1"/>
  <c r="HD26" i="1"/>
  <c r="HE26" i="1" s="1"/>
  <c r="HD25" i="1"/>
  <c r="HE25" i="1" s="1"/>
  <c r="HD24" i="1"/>
  <c r="HE24" i="1" s="1"/>
  <c r="HD23" i="1"/>
  <c r="HE23" i="1" s="1"/>
  <c r="HD17" i="1"/>
  <c r="HE17" i="1" s="1"/>
  <c r="HD16" i="1"/>
  <c r="HE16" i="1" s="1"/>
  <c r="HD15" i="1"/>
  <c r="HE15" i="1" s="1"/>
  <c r="HD13" i="1"/>
  <c r="HE13" i="1" s="1"/>
  <c r="HD7" i="1"/>
  <c r="HE7" i="1" s="1"/>
  <c r="HD6" i="1"/>
  <c r="HE6" i="1" s="1"/>
  <c r="CK236" i="1"/>
  <c r="CJ236" i="1"/>
  <c r="CI236" i="1"/>
  <c r="CH236" i="1"/>
  <c r="CG236" i="1"/>
  <c r="CF236" i="1"/>
  <c r="CE236" i="1"/>
  <c r="CD236" i="1"/>
  <c r="CC236" i="1"/>
  <c r="CB236" i="1"/>
  <c r="CA236" i="1"/>
  <c r="BZ236"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OW37" i="1"/>
  <c r="HJ37" i="1"/>
  <c r="HK37" i="1" s="1"/>
  <c r="OV37" i="1"/>
  <c r="BU50" i="1"/>
  <c r="OP50" i="1" s="1"/>
  <c r="BU34" i="1"/>
  <c r="OP34" i="1" s="1"/>
  <c r="BU18" i="1"/>
  <c r="OP18" i="1" s="1"/>
  <c r="BU19" i="1"/>
  <c r="OP19" i="1" s="1"/>
  <c r="OO56" i="1"/>
  <c r="BT52" i="1"/>
  <c r="BT50" i="1"/>
  <c r="OO50" i="1" s="1"/>
  <c r="BT34" i="1"/>
  <c r="OO34" i="1" s="1"/>
  <c r="BT22" i="1"/>
  <c r="BT49" i="1" s="1"/>
  <c r="BT19" i="1"/>
  <c r="OO19" i="1" s="1"/>
  <c r="BT18" i="1"/>
  <c r="BS5" i="1"/>
  <c r="GT5" i="1" s="1"/>
  <c r="GU5" i="1" s="1"/>
  <c r="BS38" i="1"/>
  <c r="BS37" i="1"/>
  <c r="ON56" i="1"/>
  <c r="BS52" i="1"/>
  <c r="ON52" i="1" s="1"/>
  <c r="BS50" i="1"/>
  <c r="BS34" i="1"/>
  <c r="ON34" i="1" s="1"/>
  <c r="BS22" i="1"/>
  <c r="BS19" i="1"/>
  <c r="BS18" i="1"/>
  <c r="ON18" i="1" s="1"/>
  <c r="BX55" i="1"/>
  <c r="P53" i="22"/>
  <c r="BR5" i="1"/>
  <c r="BR37" i="1"/>
  <c r="BR38" i="1"/>
  <c r="OM38" i="1" s="1"/>
  <c r="OM56" i="1"/>
  <c r="BR34" i="1"/>
  <c r="OM34" i="1" s="1"/>
  <c r="BR52" i="1"/>
  <c r="BR50" i="1"/>
  <c r="OM50" i="1" s="1"/>
  <c r="BR22" i="1"/>
  <c r="BR18" i="1"/>
  <c r="BR19" i="1"/>
  <c r="OM19" i="1" s="1"/>
  <c r="BQ5" i="1"/>
  <c r="BQ37" i="1"/>
  <c r="BQ38" i="1"/>
  <c r="OL56" i="1"/>
  <c r="GN55" i="1"/>
  <c r="GP55" i="1"/>
  <c r="GQ55" i="1" s="1"/>
  <c r="GR55" i="1"/>
  <c r="GT55" i="1"/>
  <c r="GV55" i="1"/>
  <c r="GW55" i="1" s="1"/>
  <c r="GX55" i="1"/>
  <c r="GY55" i="1" s="1"/>
  <c r="GZ55" i="1"/>
  <c r="HA55" i="1" s="1"/>
  <c r="MX55" i="1"/>
  <c r="MY55" i="1"/>
  <c r="MZ55" i="1"/>
  <c r="NA55" i="1"/>
  <c r="NB55" i="1"/>
  <c r="NC55" i="1"/>
  <c r="ND55" i="1"/>
  <c r="NE55" i="1"/>
  <c r="NF55" i="1"/>
  <c r="NG55" i="1"/>
  <c r="NH55" i="1"/>
  <c r="NI55" i="1"/>
  <c r="NJ55" i="1"/>
  <c r="NK55" i="1"/>
  <c r="NL55" i="1"/>
  <c r="NM55" i="1"/>
  <c r="NN55" i="1"/>
  <c r="NO55" i="1"/>
  <c r="NP55" i="1"/>
  <c r="NQ55" i="1"/>
  <c r="NR55" i="1"/>
  <c r="NS55" i="1"/>
  <c r="NT55" i="1"/>
  <c r="NU55" i="1"/>
  <c r="NV55" i="1"/>
  <c r="NW55" i="1"/>
  <c r="NX55" i="1"/>
  <c r="NY55" i="1"/>
  <c r="NZ55" i="1"/>
  <c r="OA55" i="1"/>
  <c r="OB55" i="1"/>
  <c r="OC55" i="1"/>
  <c r="OD55" i="1"/>
  <c r="OE55" i="1"/>
  <c r="OF55" i="1"/>
  <c r="OG55" i="1"/>
  <c r="OH55" i="1"/>
  <c r="OI55" i="1"/>
  <c r="OJ55" i="1"/>
  <c r="OK55" i="1"/>
  <c r="OL55" i="1"/>
  <c r="OM55" i="1"/>
  <c r="ON55" i="1"/>
  <c r="OO55" i="1"/>
  <c r="OP55" i="1"/>
  <c r="OQ55" i="1"/>
  <c r="OR55" i="1"/>
  <c r="BQ34" i="1"/>
  <c r="BQ52" i="1"/>
  <c r="OL52" i="1" s="1"/>
  <c r="BQ50" i="1"/>
  <c r="BQ22" i="1"/>
  <c r="BQ19" i="1"/>
  <c r="OL19" i="1" s="1"/>
  <c r="BQ18" i="1"/>
  <c r="OL18" i="1" s="1"/>
  <c r="BP5" i="1"/>
  <c r="BP38" i="1"/>
  <c r="OK38" i="1" s="1"/>
  <c r="BP37" i="1"/>
  <c r="BP50" i="1"/>
  <c r="BX56" i="1"/>
  <c r="FF56" i="1"/>
  <c r="FH56" i="1"/>
  <c r="FI56" i="1" s="1"/>
  <c r="FJ56" i="1"/>
  <c r="FK56" i="1" s="1"/>
  <c r="FL56" i="1"/>
  <c r="FM56" i="1" s="1"/>
  <c r="FN56" i="1"/>
  <c r="FO56" i="1" s="1"/>
  <c r="FP56" i="1"/>
  <c r="FR56" i="1"/>
  <c r="FS56" i="1" s="1"/>
  <c r="FT56" i="1"/>
  <c r="FU56" i="1" s="1"/>
  <c r="FV56" i="1"/>
  <c r="FW56" i="1" s="1"/>
  <c r="FX56" i="1"/>
  <c r="FY56" i="1" s="1"/>
  <c r="FZ56" i="1"/>
  <c r="GA56" i="1" s="1"/>
  <c r="GB56" i="1"/>
  <c r="GD56" i="1"/>
  <c r="GE56" i="1" s="1"/>
  <c r="GF56" i="1"/>
  <c r="GG56" i="1" s="1"/>
  <c r="GH56" i="1"/>
  <c r="GI56" i="1" s="1"/>
  <c r="GJ56" i="1"/>
  <c r="GK56" i="1" s="1"/>
  <c r="GL56" i="1"/>
  <c r="GN56" i="1"/>
  <c r="GO56" i="1" s="1"/>
  <c r="GP56" i="1"/>
  <c r="GR56" i="1"/>
  <c r="GT56" i="1"/>
  <c r="GU56" i="1" s="1"/>
  <c r="GV56" i="1"/>
  <c r="GX56" i="1"/>
  <c r="GY56" i="1" s="1"/>
  <c r="GZ56" i="1"/>
  <c r="P54" i="22"/>
  <c r="BP34" i="1"/>
  <c r="BP19" i="1"/>
  <c r="OK19" i="1" s="1"/>
  <c r="BP18" i="1"/>
  <c r="BO5" i="1"/>
  <c r="BO38" i="1"/>
  <c r="OJ38" i="1" s="1"/>
  <c r="BO37" i="1"/>
  <c r="BO50" i="1"/>
  <c r="OJ50" i="1" s="1"/>
  <c r="BO34" i="1"/>
  <c r="OJ34" i="1" s="1"/>
  <c r="BO19" i="1"/>
  <c r="OJ19" i="1" s="1"/>
  <c r="BO18" i="1"/>
  <c r="GJ71" i="1"/>
  <c r="GK71" i="1" s="1"/>
  <c r="GJ70" i="1"/>
  <c r="GK70" i="1" s="1"/>
  <c r="GJ69" i="1"/>
  <c r="GK69" i="1" s="1"/>
  <c r="GJ68" i="1"/>
  <c r="GK68" i="1" s="1"/>
  <c r="GJ67" i="1"/>
  <c r="GK67" i="1" s="1"/>
  <c r="GJ65" i="1"/>
  <c r="GK65" i="1" s="1"/>
  <c r="GJ64" i="1"/>
  <c r="GK64" i="1" s="1"/>
  <c r="GJ63" i="1"/>
  <c r="GK63" i="1" s="1"/>
  <c r="GJ62" i="1"/>
  <c r="GK62" i="1" s="1"/>
  <c r="GJ61" i="1"/>
  <c r="GK61" i="1" s="1"/>
  <c r="GJ60" i="1"/>
  <c r="GK60" i="1" s="1"/>
  <c r="GJ59" i="1"/>
  <c r="GK59" i="1" s="1"/>
  <c r="GJ58" i="1"/>
  <c r="GK58" i="1" s="1"/>
  <c r="GJ54" i="1"/>
  <c r="GK54" i="1" s="1"/>
  <c r="GJ53" i="1"/>
  <c r="GK53" i="1" s="1"/>
  <c r="GJ48" i="1"/>
  <c r="GK48" i="1" s="1"/>
  <c r="GJ45" i="1"/>
  <c r="GK45" i="1" s="1"/>
  <c r="GJ42" i="1"/>
  <c r="GK42" i="1" s="1"/>
  <c r="GJ33" i="1"/>
  <c r="GK33" i="1" s="1"/>
  <c r="GJ32" i="1"/>
  <c r="GK32" i="1" s="1"/>
  <c r="GJ30" i="1"/>
  <c r="GK30" i="1" s="1"/>
  <c r="GJ29" i="1"/>
  <c r="GK29" i="1" s="1"/>
  <c r="GJ28" i="1"/>
  <c r="GK28" i="1" s="1"/>
  <c r="GJ27" i="1"/>
  <c r="GK27" i="1" s="1"/>
  <c r="GJ26" i="1"/>
  <c r="GK26" i="1" s="1"/>
  <c r="GJ25" i="1"/>
  <c r="GK25" i="1" s="1"/>
  <c r="GJ24" i="1"/>
  <c r="GK24" i="1" s="1"/>
  <c r="GJ23" i="1"/>
  <c r="GK23" i="1" s="1"/>
  <c r="GJ17" i="1"/>
  <c r="GK17" i="1" s="1"/>
  <c r="GJ16" i="1"/>
  <c r="GK16" i="1" s="1"/>
  <c r="GJ15" i="1"/>
  <c r="GK15" i="1" s="1"/>
  <c r="GJ13" i="1"/>
  <c r="GK13" i="1" s="1"/>
  <c r="GJ7" i="1"/>
  <c r="GK7" i="1" s="1"/>
  <c r="GJ6" i="1"/>
  <c r="GK6" i="1" s="1"/>
  <c r="BN5" i="1"/>
  <c r="BN38" i="1"/>
  <c r="BN37" i="1"/>
  <c r="BN34" i="1"/>
  <c r="OI34" i="1" s="1"/>
  <c r="BN19" i="1"/>
  <c r="OI19" i="1" s="1"/>
  <c r="BN52" i="1"/>
  <c r="OI52" i="1" s="1"/>
  <c r="BN50" i="1"/>
  <c r="OI50" i="1" s="1"/>
  <c r="BN22" i="1"/>
  <c r="BN18" i="1"/>
  <c r="OI18" i="1" s="1"/>
  <c r="BM5" i="1"/>
  <c r="BL5" i="1"/>
  <c r="BM38" i="1"/>
  <c r="BM37" i="1"/>
  <c r="OH37" i="1" s="1"/>
  <c r="BM22" i="1"/>
  <c r="BM49" i="1" s="1"/>
  <c r="OH49" i="1" s="1"/>
  <c r="BM52" i="1"/>
  <c r="OH52" i="1" s="1"/>
  <c r="BM50" i="1"/>
  <c r="OH50" i="1" s="1"/>
  <c r="BM34" i="1"/>
  <c r="OH34" i="1" s="1"/>
  <c r="BM19" i="1"/>
  <c r="OH19" i="1" s="1"/>
  <c r="BM18" i="1"/>
  <c r="OH18" i="1" s="1"/>
  <c r="BL34" i="1"/>
  <c r="OG34" i="1" s="1"/>
  <c r="BL37" i="1"/>
  <c r="BL38" i="1"/>
  <c r="O69" i="22"/>
  <c r="O68" i="22"/>
  <c r="O67" i="22"/>
  <c r="O66" i="22"/>
  <c r="O65" i="22"/>
  <c r="O64" i="22"/>
  <c r="BI5" i="1"/>
  <c r="BI38" i="1"/>
  <c r="BI37" i="1"/>
  <c r="BG44" i="1"/>
  <c r="AG49" i="1"/>
  <c r="AF49" i="1"/>
  <c r="AE49" i="1"/>
  <c r="AD49" i="1"/>
  <c r="AC49" i="1"/>
  <c r="AB49" i="1"/>
  <c r="AA49" i="1"/>
  <c r="Z49" i="1"/>
  <c r="AU34" i="1"/>
  <c r="NT34" i="1" s="1"/>
  <c r="AT34" i="1"/>
  <c r="NS34" i="1" s="1"/>
  <c r="AS34" i="1"/>
  <c r="NR34" i="1" s="1"/>
  <c r="AR34" i="1"/>
  <c r="NQ34" i="1" s="1"/>
  <c r="AQ34" i="1"/>
  <c r="NP34" i="1" s="1"/>
  <c r="AP34" i="1"/>
  <c r="NO34" i="1" s="1"/>
  <c r="AO34" i="1"/>
  <c r="NN34" i="1" s="1"/>
  <c r="AN34" i="1"/>
  <c r="NM34" i="1" s="1"/>
  <c r="AM34" i="1"/>
  <c r="NL34" i="1" s="1"/>
  <c r="AL34" i="1"/>
  <c r="NK34" i="1" s="1"/>
  <c r="AK34" i="1"/>
  <c r="NJ34" i="1" s="1"/>
  <c r="AJ34" i="1"/>
  <c r="NI34" i="1" s="1"/>
  <c r="BI236" i="1"/>
  <c r="BI52" i="1"/>
  <c r="OF52" i="1" s="1"/>
  <c r="BI50" i="1"/>
  <c r="BI34" i="1"/>
  <c r="BI22" i="1"/>
  <c r="OF22" i="1" s="1"/>
  <c r="BI19" i="1"/>
  <c r="OF19" i="1" s="1"/>
  <c r="BI18" i="1"/>
  <c r="BE34" i="1"/>
  <c r="BD34" i="1"/>
  <c r="OA34" i="1" s="1"/>
  <c r="BC34" i="1"/>
  <c r="NZ34" i="1" s="1"/>
  <c r="BB34" i="1"/>
  <c r="BA34" i="1"/>
  <c r="NX34" i="1" s="1"/>
  <c r="AZ34" i="1"/>
  <c r="NW34" i="1" s="1"/>
  <c r="AY34" i="1"/>
  <c r="NV34" i="1" s="1"/>
  <c r="AX34" i="1"/>
  <c r="BF34" i="1"/>
  <c r="OC34" i="1" s="1"/>
  <c r="BH5" i="1"/>
  <c r="BH38" i="1"/>
  <c r="OE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GB33" i="1"/>
  <c r="GC33" i="1" s="1"/>
  <c r="GD33" i="1"/>
  <c r="GE33" i="1" s="1"/>
  <c r="GF33" i="1"/>
  <c r="GG33" i="1" s="1"/>
  <c r="GH33" i="1"/>
  <c r="GI33" i="1" s="1"/>
  <c r="GL33" i="1"/>
  <c r="GM33" i="1" s="1"/>
  <c r="GN33" i="1"/>
  <c r="GO33" i="1" s="1"/>
  <c r="GP33" i="1"/>
  <c r="GQ33" i="1" s="1"/>
  <c r="GR33" i="1"/>
  <c r="GS33" i="1" s="1"/>
  <c r="GT33" i="1"/>
  <c r="GU33" i="1" s="1"/>
  <c r="GV33" i="1"/>
  <c r="GW33" i="1" s="1"/>
  <c r="GX33" i="1"/>
  <c r="GY33" i="1" s="1"/>
  <c r="GZ33" i="1"/>
  <c r="HA33" i="1" s="1"/>
  <c r="FZ33" i="1"/>
  <c r="GA33" i="1" s="1"/>
  <c r="NT33" i="1"/>
  <c r="NU33" i="1"/>
  <c r="NV33" i="1"/>
  <c r="NW33" i="1"/>
  <c r="NX33" i="1"/>
  <c r="NY33" i="1"/>
  <c r="NZ33" i="1"/>
  <c r="OA33" i="1"/>
  <c r="OB33" i="1"/>
  <c r="OC33" i="1"/>
  <c r="OD33" i="1"/>
  <c r="OE33" i="1"/>
  <c r="OF33" i="1"/>
  <c r="OG33" i="1"/>
  <c r="OH33" i="1"/>
  <c r="OI33" i="1"/>
  <c r="OJ33" i="1"/>
  <c r="OK33" i="1"/>
  <c r="OL33" i="1"/>
  <c r="OM33" i="1"/>
  <c r="ON33" i="1"/>
  <c r="OO33" i="1"/>
  <c r="OP33" i="1"/>
  <c r="OQ33" i="1"/>
  <c r="OR33" i="1"/>
  <c r="BG34" i="1"/>
  <c r="BH34" i="1"/>
  <c r="OE34" i="1" s="1"/>
  <c r="AH49" i="1"/>
  <c r="BH236" i="1"/>
  <c r="BH52" i="1"/>
  <c r="BH50" i="1"/>
  <c r="BH22" i="1"/>
  <c r="BH19" i="1"/>
  <c r="BH18" i="1"/>
  <c r="OE18" i="1" s="1"/>
  <c r="BG5" i="1"/>
  <c r="BG38" i="1"/>
  <c r="OD38" i="1" s="1"/>
  <c r="BG37" i="1"/>
  <c r="BG236" i="1"/>
  <c r="BG52" i="1"/>
  <c r="BG50" i="1"/>
  <c r="OD50" i="1" s="1"/>
  <c r="BG22" i="1"/>
  <c r="BG19" i="1"/>
  <c r="OD19" i="1" s="1"/>
  <c r="BG18" i="1"/>
  <c r="BU22" i="1"/>
  <c r="OR50" i="1"/>
  <c r="BU52" i="1"/>
  <c r="OP52" i="1" s="1"/>
  <c r="BU236" i="1"/>
  <c r="BV236" i="1"/>
  <c r="BW236" i="1"/>
  <c r="OR71" i="1"/>
  <c r="OR70" i="1"/>
  <c r="OR69" i="1"/>
  <c r="OR68" i="1"/>
  <c r="OR67" i="1"/>
  <c r="OR65" i="1"/>
  <c r="OR64" i="1"/>
  <c r="OR63" i="1"/>
  <c r="OR62" i="1"/>
  <c r="OR61" i="1"/>
  <c r="OR60" i="1"/>
  <c r="OR59" i="1"/>
  <c r="OR58" i="1"/>
  <c r="OR54" i="1"/>
  <c r="OR53" i="1"/>
  <c r="OR48" i="1"/>
  <c r="OR45" i="1"/>
  <c r="OR42" i="1"/>
  <c r="OR37" i="1"/>
  <c r="OR32" i="1"/>
  <c r="OR30" i="1"/>
  <c r="OR29" i="1"/>
  <c r="OR28" i="1"/>
  <c r="OR27" i="1"/>
  <c r="OR26" i="1"/>
  <c r="OR25" i="1"/>
  <c r="OR24" i="1"/>
  <c r="OR23" i="1"/>
  <c r="OR17" i="1"/>
  <c r="OR16" i="1"/>
  <c r="OR15" i="1"/>
  <c r="OR13" i="1"/>
  <c r="OR10" i="1"/>
  <c r="OQ71" i="1"/>
  <c r="OP71" i="1"/>
  <c r="OO71" i="1"/>
  <c r="ON71" i="1"/>
  <c r="OM71" i="1"/>
  <c r="OL71" i="1"/>
  <c r="OK71" i="1"/>
  <c r="OJ71" i="1"/>
  <c r="OI71" i="1"/>
  <c r="OH71" i="1"/>
  <c r="OQ70" i="1"/>
  <c r="OP70" i="1"/>
  <c r="OO70" i="1"/>
  <c r="ON70" i="1"/>
  <c r="OM70" i="1"/>
  <c r="OL70" i="1"/>
  <c r="OK70" i="1"/>
  <c r="OJ70" i="1"/>
  <c r="OI70" i="1"/>
  <c r="OH70" i="1"/>
  <c r="OQ69" i="1"/>
  <c r="OP69" i="1"/>
  <c r="OO69" i="1"/>
  <c r="ON69" i="1"/>
  <c r="OM69" i="1"/>
  <c r="OL69" i="1"/>
  <c r="OK69" i="1"/>
  <c r="OJ69" i="1"/>
  <c r="OI69" i="1"/>
  <c r="OH69" i="1"/>
  <c r="OQ68" i="1"/>
  <c r="OP68" i="1"/>
  <c r="OO68" i="1"/>
  <c r="ON68" i="1"/>
  <c r="OM68" i="1"/>
  <c r="OL68" i="1"/>
  <c r="OK68" i="1"/>
  <c r="OJ68" i="1"/>
  <c r="OI68" i="1"/>
  <c r="OH68" i="1"/>
  <c r="OQ67" i="1"/>
  <c r="OP67" i="1"/>
  <c r="OO67" i="1"/>
  <c r="ON67" i="1"/>
  <c r="OM67" i="1"/>
  <c r="OL67" i="1"/>
  <c r="OK67" i="1"/>
  <c r="OJ67" i="1"/>
  <c r="OI67" i="1"/>
  <c r="OH67" i="1"/>
  <c r="OQ65" i="1"/>
  <c r="OP65" i="1"/>
  <c r="OO65" i="1"/>
  <c r="ON65" i="1"/>
  <c r="OM65" i="1"/>
  <c r="OL65" i="1"/>
  <c r="OK65" i="1"/>
  <c r="OJ65" i="1"/>
  <c r="OI65" i="1"/>
  <c r="OH65" i="1"/>
  <c r="OQ64" i="1"/>
  <c r="OP64" i="1"/>
  <c r="OO64" i="1"/>
  <c r="ON64" i="1"/>
  <c r="OM64" i="1"/>
  <c r="OL64" i="1"/>
  <c r="OK64" i="1"/>
  <c r="OJ64" i="1"/>
  <c r="OI64" i="1"/>
  <c r="OH64" i="1"/>
  <c r="OQ63" i="1"/>
  <c r="OP63" i="1"/>
  <c r="OO63" i="1"/>
  <c r="ON63" i="1"/>
  <c r="OM63" i="1"/>
  <c r="OL63" i="1"/>
  <c r="OK63" i="1"/>
  <c r="OJ63" i="1"/>
  <c r="OI63" i="1"/>
  <c r="OH63" i="1"/>
  <c r="OQ62" i="1"/>
  <c r="OP62" i="1"/>
  <c r="OO62" i="1"/>
  <c r="ON62" i="1"/>
  <c r="OM62" i="1"/>
  <c r="OL62" i="1"/>
  <c r="OK62" i="1"/>
  <c r="OJ62" i="1"/>
  <c r="OI62" i="1"/>
  <c r="OH62" i="1"/>
  <c r="OQ61" i="1"/>
  <c r="OP61" i="1"/>
  <c r="OO61" i="1"/>
  <c r="ON61" i="1"/>
  <c r="OM61" i="1"/>
  <c r="OL61" i="1"/>
  <c r="OK61" i="1"/>
  <c r="OJ61" i="1"/>
  <c r="OI61" i="1"/>
  <c r="OH61" i="1"/>
  <c r="OQ60" i="1"/>
  <c r="OP60" i="1"/>
  <c r="OO60" i="1"/>
  <c r="ON60" i="1"/>
  <c r="OM60" i="1"/>
  <c r="OL60" i="1"/>
  <c r="OK60" i="1"/>
  <c r="OJ60" i="1"/>
  <c r="OI60" i="1"/>
  <c r="OH60" i="1"/>
  <c r="OQ59" i="1"/>
  <c r="OP59" i="1"/>
  <c r="OO59" i="1"/>
  <c r="ON59" i="1"/>
  <c r="OM59" i="1"/>
  <c r="OL59" i="1"/>
  <c r="OK59" i="1"/>
  <c r="OJ59" i="1"/>
  <c r="OI59" i="1"/>
  <c r="OH59" i="1"/>
  <c r="OQ58" i="1"/>
  <c r="OP58" i="1"/>
  <c r="OO58" i="1"/>
  <c r="ON58" i="1"/>
  <c r="OM58" i="1"/>
  <c r="OL58" i="1"/>
  <c r="OK58" i="1"/>
  <c r="OJ58" i="1"/>
  <c r="OI58" i="1"/>
  <c r="OH58" i="1"/>
  <c r="OQ54" i="1"/>
  <c r="OP54" i="1"/>
  <c r="OO54" i="1"/>
  <c r="ON54" i="1"/>
  <c r="OM54" i="1"/>
  <c r="OL54" i="1"/>
  <c r="OK54" i="1"/>
  <c r="OJ54" i="1"/>
  <c r="OI54" i="1"/>
  <c r="OH54" i="1"/>
  <c r="OQ53" i="1"/>
  <c r="OP53" i="1"/>
  <c r="OO53" i="1"/>
  <c r="ON53" i="1"/>
  <c r="OM53" i="1"/>
  <c r="OL53" i="1"/>
  <c r="OK53" i="1"/>
  <c r="OJ53" i="1"/>
  <c r="OI53" i="1"/>
  <c r="OH53" i="1"/>
  <c r="OQ48" i="1"/>
  <c r="OP48" i="1"/>
  <c r="OO48" i="1"/>
  <c r="ON48" i="1"/>
  <c r="OM48" i="1"/>
  <c r="OL48" i="1"/>
  <c r="OK48" i="1"/>
  <c r="OJ48" i="1"/>
  <c r="OI48" i="1"/>
  <c r="OH48" i="1"/>
  <c r="OQ45" i="1"/>
  <c r="OP45" i="1"/>
  <c r="OO45" i="1"/>
  <c r="ON45" i="1"/>
  <c r="OM45" i="1"/>
  <c r="OL45" i="1"/>
  <c r="OK45" i="1"/>
  <c r="OJ45" i="1"/>
  <c r="OI45" i="1"/>
  <c r="OH45" i="1"/>
  <c r="OQ42" i="1"/>
  <c r="OP42" i="1"/>
  <c r="OO42" i="1"/>
  <c r="ON42" i="1"/>
  <c r="OM42" i="1"/>
  <c r="OL42" i="1"/>
  <c r="OK42" i="1"/>
  <c r="OJ42" i="1"/>
  <c r="OI42" i="1"/>
  <c r="OH42" i="1"/>
  <c r="OQ38" i="1"/>
  <c r="OQ32" i="1"/>
  <c r="OP32" i="1"/>
  <c r="OO32" i="1"/>
  <c r="ON32" i="1"/>
  <c r="OM32" i="1"/>
  <c r="OL32" i="1"/>
  <c r="OK32" i="1"/>
  <c r="OJ32" i="1"/>
  <c r="OI32" i="1"/>
  <c r="OH32" i="1"/>
  <c r="OQ30" i="1"/>
  <c r="OP30" i="1"/>
  <c r="OO30" i="1"/>
  <c r="ON30" i="1"/>
  <c r="OM30" i="1"/>
  <c r="OL30" i="1"/>
  <c r="OK30" i="1"/>
  <c r="OJ30" i="1"/>
  <c r="OI30" i="1"/>
  <c r="OH30" i="1"/>
  <c r="OQ29" i="1"/>
  <c r="OP29" i="1"/>
  <c r="OO29" i="1"/>
  <c r="ON29" i="1"/>
  <c r="OM29" i="1"/>
  <c r="OL29" i="1"/>
  <c r="OK29" i="1"/>
  <c r="OJ29" i="1"/>
  <c r="OI29" i="1"/>
  <c r="OH29" i="1"/>
  <c r="OQ28" i="1"/>
  <c r="OP28" i="1"/>
  <c r="OO28" i="1"/>
  <c r="ON28" i="1"/>
  <c r="OM28" i="1"/>
  <c r="OL28" i="1"/>
  <c r="OK28" i="1"/>
  <c r="OJ28" i="1"/>
  <c r="OI28" i="1"/>
  <c r="OH28" i="1"/>
  <c r="OQ27" i="1"/>
  <c r="OP27" i="1"/>
  <c r="OO27" i="1"/>
  <c r="ON27" i="1"/>
  <c r="OM27" i="1"/>
  <c r="OL27" i="1"/>
  <c r="OK27" i="1"/>
  <c r="OJ27" i="1"/>
  <c r="OI27" i="1"/>
  <c r="OH27" i="1"/>
  <c r="OQ26" i="1"/>
  <c r="OP26" i="1"/>
  <c r="OO26" i="1"/>
  <c r="ON26" i="1"/>
  <c r="OM26" i="1"/>
  <c r="OL26" i="1"/>
  <c r="OK26" i="1"/>
  <c r="OJ26" i="1"/>
  <c r="OI26" i="1"/>
  <c r="OH26" i="1"/>
  <c r="OQ25" i="1"/>
  <c r="OP25" i="1"/>
  <c r="OO25" i="1"/>
  <c r="ON25" i="1"/>
  <c r="OM25" i="1"/>
  <c r="OL25" i="1"/>
  <c r="OK25" i="1"/>
  <c r="OJ25" i="1"/>
  <c r="OI25" i="1"/>
  <c r="OH25" i="1"/>
  <c r="OQ24" i="1"/>
  <c r="OP24" i="1"/>
  <c r="OO24" i="1"/>
  <c r="ON24" i="1"/>
  <c r="OM24" i="1"/>
  <c r="OL24" i="1"/>
  <c r="OK24" i="1"/>
  <c r="OJ24" i="1"/>
  <c r="OI24" i="1"/>
  <c r="OH24" i="1"/>
  <c r="OQ23" i="1"/>
  <c r="OP23" i="1"/>
  <c r="OO23" i="1"/>
  <c r="ON23" i="1"/>
  <c r="OM23" i="1"/>
  <c r="OL23" i="1"/>
  <c r="OK23" i="1"/>
  <c r="OJ23" i="1"/>
  <c r="OI23" i="1"/>
  <c r="OH23" i="1"/>
  <c r="OQ17" i="1"/>
  <c r="OP17" i="1"/>
  <c r="OO17" i="1"/>
  <c r="ON17" i="1"/>
  <c r="OM17" i="1"/>
  <c r="OL17" i="1"/>
  <c r="OK17" i="1"/>
  <c r="OJ17" i="1"/>
  <c r="OI17" i="1"/>
  <c r="OH17" i="1"/>
  <c r="OQ16" i="1"/>
  <c r="OP16" i="1"/>
  <c r="OO16" i="1"/>
  <c r="ON16" i="1"/>
  <c r="OM16" i="1"/>
  <c r="OL16" i="1"/>
  <c r="OK16" i="1"/>
  <c r="OJ16" i="1"/>
  <c r="OI16" i="1"/>
  <c r="OH16" i="1"/>
  <c r="OQ15" i="1"/>
  <c r="OP15" i="1"/>
  <c r="OO15" i="1"/>
  <c r="ON15" i="1"/>
  <c r="OM15" i="1"/>
  <c r="OL15" i="1"/>
  <c r="OK15" i="1"/>
  <c r="OJ15" i="1"/>
  <c r="OI15" i="1"/>
  <c r="OH15" i="1"/>
  <c r="OQ13" i="1"/>
  <c r="OP13" i="1"/>
  <c r="OO13" i="1"/>
  <c r="ON13" i="1"/>
  <c r="OM13" i="1"/>
  <c r="OL13" i="1"/>
  <c r="OK13" i="1"/>
  <c r="OJ13" i="1"/>
  <c r="OI13" i="1"/>
  <c r="OH13" i="1"/>
  <c r="OQ10" i="1"/>
  <c r="OP10" i="1"/>
  <c r="OO10" i="1"/>
  <c r="ON10" i="1"/>
  <c r="OM10" i="1"/>
  <c r="OL10" i="1"/>
  <c r="OK10" i="1"/>
  <c r="OJ10" i="1"/>
  <c r="OI10" i="1"/>
  <c r="OH10" i="1"/>
  <c r="OG71" i="1"/>
  <c r="OG70" i="1"/>
  <c r="OG69" i="1"/>
  <c r="OG68" i="1"/>
  <c r="OG67" i="1"/>
  <c r="OG65" i="1"/>
  <c r="OG64" i="1"/>
  <c r="OG63" i="1"/>
  <c r="OG62" i="1"/>
  <c r="OG61" i="1"/>
  <c r="OG60" i="1"/>
  <c r="OG59" i="1"/>
  <c r="OG58" i="1"/>
  <c r="OG54" i="1"/>
  <c r="OG53" i="1"/>
  <c r="OG48" i="1"/>
  <c r="OG45" i="1"/>
  <c r="OG42" i="1"/>
  <c r="OG37" i="1"/>
  <c r="OG32" i="1"/>
  <c r="OG30" i="1"/>
  <c r="OG29" i="1"/>
  <c r="OG28" i="1"/>
  <c r="OG27" i="1"/>
  <c r="OG26" i="1"/>
  <c r="OG25" i="1"/>
  <c r="OG24" i="1"/>
  <c r="OG23" i="1"/>
  <c r="OG17" i="1"/>
  <c r="OG16" i="1"/>
  <c r="OG15" i="1"/>
  <c r="OG13" i="1"/>
  <c r="OG10" i="1"/>
  <c r="GZ71" i="1"/>
  <c r="HA71" i="1" s="1"/>
  <c r="GZ70" i="1"/>
  <c r="GZ69" i="1"/>
  <c r="HA69" i="1" s="1"/>
  <c r="GZ68" i="1"/>
  <c r="GZ67" i="1"/>
  <c r="HA67" i="1" s="1"/>
  <c r="GZ65" i="1"/>
  <c r="HA65" i="1" s="1"/>
  <c r="GZ64" i="1"/>
  <c r="HA64" i="1" s="1"/>
  <c r="GZ63" i="1"/>
  <c r="HA63" i="1" s="1"/>
  <c r="GZ62" i="1"/>
  <c r="GZ61" i="1"/>
  <c r="HA61" i="1" s="1"/>
  <c r="GZ60" i="1"/>
  <c r="GZ59" i="1"/>
  <c r="HA59" i="1" s="1"/>
  <c r="GZ58" i="1"/>
  <c r="HA58" i="1" s="1"/>
  <c r="GZ54" i="1"/>
  <c r="HA54" i="1" s="1"/>
  <c r="GZ53" i="1"/>
  <c r="HA53" i="1" s="1"/>
  <c r="GZ48" i="1"/>
  <c r="HA48" i="1" s="1"/>
  <c r="GZ45" i="1"/>
  <c r="HA45" i="1" s="1"/>
  <c r="GZ42" i="1"/>
  <c r="HA42" i="1" s="1"/>
  <c r="GZ32" i="1"/>
  <c r="HA32" i="1" s="1"/>
  <c r="GZ30" i="1"/>
  <c r="HA30" i="1" s="1"/>
  <c r="GZ29" i="1"/>
  <c r="HA29" i="1" s="1"/>
  <c r="GZ28" i="1"/>
  <c r="HA28" i="1" s="1"/>
  <c r="GZ27" i="1"/>
  <c r="HA27" i="1" s="1"/>
  <c r="GZ26" i="1"/>
  <c r="HA26" i="1" s="1"/>
  <c r="GZ25" i="1"/>
  <c r="HA25" i="1" s="1"/>
  <c r="GZ24" i="1"/>
  <c r="HA24" i="1" s="1"/>
  <c r="GZ23" i="1"/>
  <c r="HA23" i="1" s="1"/>
  <c r="GZ17" i="1"/>
  <c r="HA17" i="1" s="1"/>
  <c r="GZ16" i="1"/>
  <c r="HA16" i="1" s="1"/>
  <c r="GZ15" i="1"/>
  <c r="HA15" i="1" s="1"/>
  <c r="GZ13" i="1"/>
  <c r="HA13" i="1" s="1"/>
  <c r="GZ7" i="1"/>
  <c r="HA7" i="1" s="1"/>
  <c r="GZ6" i="1"/>
  <c r="HA6" i="1" s="1"/>
  <c r="GX71" i="1"/>
  <c r="GY71" i="1" s="1"/>
  <c r="GX70" i="1"/>
  <c r="GY70" i="1" s="1"/>
  <c r="GX69" i="1"/>
  <c r="GY69" i="1" s="1"/>
  <c r="GX68" i="1"/>
  <c r="GY68" i="1" s="1"/>
  <c r="GX67" i="1"/>
  <c r="GY67" i="1" s="1"/>
  <c r="GX65" i="1"/>
  <c r="GY65" i="1" s="1"/>
  <c r="GX64" i="1"/>
  <c r="GY64" i="1" s="1"/>
  <c r="GX63" i="1"/>
  <c r="GY63" i="1" s="1"/>
  <c r="GX62" i="1"/>
  <c r="GX61" i="1"/>
  <c r="GY61" i="1" s="1"/>
  <c r="GX60" i="1"/>
  <c r="GX59" i="1"/>
  <c r="GY59" i="1" s="1"/>
  <c r="GX58" i="1"/>
  <c r="GY58" i="1" s="1"/>
  <c r="GX54" i="1"/>
  <c r="GY54" i="1" s="1"/>
  <c r="GX53" i="1"/>
  <c r="GY53" i="1" s="1"/>
  <c r="GX48" i="1"/>
  <c r="GY48" i="1" s="1"/>
  <c r="GX45" i="1"/>
  <c r="GY45" i="1" s="1"/>
  <c r="GX42" i="1"/>
  <c r="GY42" i="1" s="1"/>
  <c r="GX32" i="1"/>
  <c r="GY32" i="1" s="1"/>
  <c r="GX30" i="1"/>
  <c r="GY30" i="1" s="1"/>
  <c r="GX29" i="1"/>
  <c r="GY29" i="1" s="1"/>
  <c r="GX28" i="1"/>
  <c r="GY28" i="1" s="1"/>
  <c r="GX27" i="1"/>
  <c r="GY27" i="1" s="1"/>
  <c r="GX26" i="1"/>
  <c r="GY26" i="1" s="1"/>
  <c r="GX25" i="1"/>
  <c r="GY25" i="1" s="1"/>
  <c r="GX24" i="1"/>
  <c r="GY24" i="1" s="1"/>
  <c r="GX23" i="1"/>
  <c r="GY23" i="1" s="1"/>
  <c r="GX17" i="1"/>
  <c r="GY17" i="1" s="1"/>
  <c r="GX16" i="1"/>
  <c r="GY16" i="1" s="1"/>
  <c r="GX15" i="1"/>
  <c r="GY15" i="1" s="1"/>
  <c r="GX13" i="1"/>
  <c r="GY13" i="1" s="1"/>
  <c r="GX7" i="1"/>
  <c r="GY7" i="1" s="1"/>
  <c r="GX6" i="1"/>
  <c r="GY6" i="1" s="1"/>
  <c r="GV71" i="1"/>
  <c r="GW71" i="1" s="1"/>
  <c r="GV70" i="1"/>
  <c r="GV69" i="1"/>
  <c r="GW69" i="1" s="1"/>
  <c r="GV68" i="1"/>
  <c r="GV67" i="1"/>
  <c r="GW67" i="1" s="1"/>
  <c r="GV65" i="1"/>
  <c r="GW65" i="1" s="1"/>
  <c r="GV64" i="1"/>
  <c r="GW64" i="1" s="1"/>
  <c r="GV63" i="1"/>
  <c r="GW63" i="1" s="1"/>
  <c r="GV62" i="1"/>
  <c r="GW62" i="1" s="1"/>
  <c r="GV61" i="1"/>
  <c r="GW61" i="1" s="1"/>
  <c r="GV60" i="1"/>
  <c r="GW60" i="1" s="1"/>
  <c r="GV59" i="1"/>
  <c r="GW59" i="1" s="1"/>
  <c r="GV58" i="1"/>
  <c r="GW58" i="1" s="1"/>
  <c r="GV54" i="1"/>
  <c r="GW54" i="1" s="1"/>
  <c r="GV53" i="1"/>
  <c r="GW53" i="1" s="1"/>
  <c r="GV48" i="1"/>
  <c r="GW48" i="1" s="1"/>
  <c r="GV45" i="1"/>
  <c r="GW45" i="1" s="1"/>
  <c r="GV42" i="1"/>
  <c r="GW42" i="1" s="1"/>
  <c r="GV32" i="1"/>
  <c r="GW32" i="1" s="1"/>
  <c r="GV30" i="1"/>
  <c r="GW30" i="1" s="1"/>
  <c r="GV29" i="1"/>
  <c r="GW29" i="1" s="1"/>
  <c r="GV28" i="1"/>
  <c r="GW28" i="1" s="1"/>
  <c r="GV27" i="1"/>
  <c r="GW27" i="1" s="1"/>
  <c r="GV26" i="1"/>
  <c r="GW26" i="1" s="1"/>
  <c r="GV25" i="1"/>
  <c r="GW25" i="1" s="1"/>
  <c r="GV24" i="1"/>
  <c r="GW24" i="1" s="1"/>
  <c r="GV23" i="1"/>
  <c r="GW23" i="1" s="1"/>
  <c r="GV17" i="1"/>
  <c r="GW17" i="1" s="1"/>
  <c r="GV16" i="1"/>
  <c r="GW16" i="1" s="1"/>
  <c r="GV15" i="1"/>
  <c r="GW15" i="1" s="1"/>
  <c r="GV13" i="1"/>
  <c r="GW13" i="1" s="1"/>
  <c r="GV7" i="1"/>
  <c r="GW7" i="1" s="1"/>
  <c r="GV6" i="1"/>
  <c r="GW6" i="1" s="1"/>
  <c r="GT71" i="1"/>
  <c r="GU71" i="1" s="1"/>
  <c r="GT70" i="1"/>
  <c r="GT69" i="1"/>
  <c r="GU69" i="1" s="1"/>
  <c r="GT68" i="1"/>
  <c r="GT67" i="1"/>
  <c r="GU67" i="1" s="1"/>
  <c r="GT65" i="1"/>
  <c r="GU65" i="1" s="1"/>
  <c r="GT64" i="1"/>
  <c r="GU64" i="1" s="1"/>
  <c r="GT63" i="1"/>
  <c r="GU63" i="1" s="1"/>
  <c r="GT62" i="1"/>
  <c r="GU62" i="1" s="1"/>
  <c r="GT61" i="1"/>
  <c r="GU61" i="1" s="1"/>
  <c r="GT60" i="1"/>
  <c r="GU60" i="1" s="1"/>
  <c r="GT59" i="1"/>
  <c r="GU59" i="1" s="1"/>
  <c r="GT58" i="1"/>
  <c r="GU58" i="1" s="1"/>
  <c r="GT54" i="1"/>
  <c r="GU54" i="1" s="1"/>
  <c r="GT53" i="1"/>
  <c r="GT48" i="1"/>
  <c r="GU48" i="1" s="1"/>
  <c r="GT45" i="1"/>
  <c r="GU45" i="1" s="1"/>
  <c r="GT42" i="1"/>
  <c r="GU42" i="1" s="1"/>
  <c r="GT32" i="1"/>
  <c r="GU32" i="1" s="1"/>
  <c r="GT30" i="1"/>
  <c r="GU30" i="1" s="1"/>
  <c r="GT29" i="1"/>
  <c r="GU29" i="1" s="1"/>
  <c r="GT28" i="1"/>
  <c r="GU28" i="1" s="1"/>
  <c r="GT27" i="1"/>
  <c r="GU27" i="1" s="1"/>
  <c r="GT26" i="1"/>
  <c r="GU26" i="1" s="1"/>
  <c r="GT25" i="1"/>
  <c r="GU25" i="1" s="1"/>
  <c r="GT24" i="1"/>
  <c r="GU24" i="1" s="1"/>
  <c r="GT23" i="1"/>
  <c r="GU23" i="1" s="1"/>
  <c r="GT17" i="1"/>
  <c r="GU17" i="1" s="1"/>
  <c r="GT16" i="1"/>
  <c r="GU16" i="1" s="1"/>
  <c r="GT15" i="1"/>
  <c r="GU15" i="1" s="1"/>
  <c r="GT13" i="1"/>
  <c r="GU13" i="1" s="1"/>
  <c r="GT7" i="1"/>
  <c r="GU7" i="1" s="1"/>
  <c r="GT6" i="1"/>
  <c r="GU6" i="1" s="1"/>
  <c r="GR71" i="1"/>
  <c r="GS71" i="1" s="1"/>
  <c r="GR70" i="1"/>
  <c r="GR69" i="1"/>
  <c r="GS69" i="1" s="1"/>
  <c r="GR68" i="1"/>
  <c r="GR67" i="1"/>
  <c r="GS67" i="1" s="1"/>
  <c r="GR65" i="1"/>
  <c r="GS65" i="1" s="1"/>
  <c r="GR64" i="1"/>
  <c r="GS64" i="1" s="1"/>
  <c r="GR63" i="1"/>
  <c r="GS63" i="1" s="1"/>
  <c r="GR62" i="1"/>
  <c r="GR61" i="1"/>
  <c r="GS61" i="1" s="1"/>
  <c r="GR60" i="1"/>
  <c r="GR59" i="1"/>
  <c r="GS59" i="1" s="1"/>
  <c r="GR58" i="1"/>
  <c r="GS58" i="1" s="1"/>
  <c r="GR54" i="1"/>
  <c r="GS54" i="1" s="1"/>
  <c r="GR53" i="1"/>
  <c r="GS53" i="1" s="1"/>
  <c r="GR48" i="1"/>
  <c r="GS48" i="1" s="1"/>
  <c r="GR45" i="1"/>
  <c r="GS45" i="1" s="1"/>
  <c r="GR42" i="1"/>
  <c r="GS42" i="1" s="1"/>
  <c r="GR32" i="1"/>
  <c r="GS32" i="1" s="1"/>
  <c r="GR30" i="1"/>
  <c r="GS30" i="1" s="1"/>
  <c r="GR29" i="1"/>
  <c r="GS29" i="1" s="1"/>
  <c r="GR28" i="1"/>
  <c r="GS28" i="1" s="1"/>
  <c r="GR27" i="1"/>
  <c r="GS27" i="1" s="1"/>
  <c r="GR26" i="1"/>
  <c r="GS26" i="1" s="1"/>
  <c r="GR25" i="1"/>
  <c r="GS25" i="1" s="1"/>
  <c r="GR24" i="1"/>
  <c r="GS24" i="1" s="1"/>
  <c r="GR23" i="1"/>
  <c r="GS23" i="1" s="1"/>
  <c r="GR17" i="1"/>
  <c r="GS17" i="1" s="1"/>
  <c r="GR16" i="1"/>
  <c r="GS16" i="1" s="1"/>
  <c r="GR15" i="1"/>
  <c r="GS15" i="1" s="1"/>
  <c r="GR13" i="1"/>
  <c r="GS13" i="1" s="1"/>
  <c r="GR7" i="1"/>
  <c r="GS7" i="1" s="1"/>
  <c r="GR6" i="1"/>
  <c r="GS6" i="1" s="1"/>
  <c r="GR5" i="1"/>
  <c r="GS5" i="1" s="1"/>
  <c r="GP71" i="1"/>
  <c r="GQ71" i="1" s="1"/>
  <c r="GP70" i="1"/>
  <c r="GP69" i="1"/>
  <c r="GQ69" i="1" s="1"/>
  <c r="GP68" i="1"/>
  <c r="GP67" i="1"/>
  <c r="GQ67" i="1" s="1"/>
  <c r="GP65" i="1"/>
  <c r="GQ65" i="1" s="1"/>
  <c r="GP64" i="1"/>
  <c r="GQ64" i="1" s="1"/>
  <c r="GP63" i="1"/>
  <c r="GQ63" i="1" s="1"/>
  <c r="GP62" i="1"/>
  <c r="GP61" i="1"/>
  <c r="GQ61" i="1" s="1"/>
  <c r="GP60" i="1"/>
  <c r="GQ60" i="1" s="1"/>
  <c r="GP59" i="1"/>
  <c r="GQ59" i="1" s="1"/>
  <c r="GP58" i="1"/>
  <c r="GQ58" i="1" s="1"/>
  <c r="GP54" i="1"/>
  <c r="GQ54" i="1" s="1"/>
  <c r="GP53" i="1"/>
  <c r="GQ53" i="1" s="1"/>
  <c r="GP48" i="1"/>
  <c r="GQ48" i="1" s="1"/>
  <c r="GP45" i="1"/>
  <c r="GQ45" i="1" s="1"/>
  <c r="GP42" i="1"/>
  <c r="GQ42" i="1" s="1"/>
  <c r="GP32" i="1"/>
  <c r="GQ32" i="1" s="1"/>
  <c r="GP30" i="1"/>
  <c r="GQ30" i="1" s="1"/>
  <c r="GP29" i="1"/>
  <c r="GQ29" i="1" s="1"/>
  <c r="GP28" i="1"/>
  <c r="GQ28" i="1" s="1"/>
  <c r="GP27" i="1"/>
  <c r="GQ27" i="1" s="1"/>
  <c r="GP26" i="1"/>
  <c r="GQ26" i="1" s="1"/>
  <c r="GP25" i="1"/>
  <c r="GQ25" i="1" s="1"/>
  <c r="GP24" i="1"/>
  <c r="GQ24" i="1" s="1"/>
  <c r="GP23" i="1"/>
  <c r="GQ23" i="1" s="1"/>
  <c r="GP17" i="1"/>
  <c r="GQ17" i="1" s="1"/>
  <c r="GP16" i="1"/>
  <c r="GQ16" i="1" s="1"/>
  <c r="GP15" i="1"/>
  <c r="GQ15" i="1" s="1"/>
  <c r="GP13" i="1"/>
  <c r="GQ13" i="1" s="1"/>
  <c r="GP7" i="1"/>
  <c r="GQ7" i="1" s="1"/>
  <c r="GP6" i="1"/>
  <c r="GQ6" i="1" s="1"/>
  <c r="GN71" i="1"/>
  <c r="GO71" i="1" s="1"/>
  <c r="GN70" i="1"/>
  <c r="GN69" i="1"/>
  <c r="GO69" i="1" s="1"/>
  <c r="GN68" i="1"/>
  <c r="GN67" i="1"/>
  <c r="GO67" i="1" s="1"/>
  <c r="GN65" i="1"/>
  <c r="GO65" i="1" s="1"/>
  <c r="GN64" i="1"/>
  <c r="GO64" i="1" s="1"/>
  <c r="GN63" i="1"/>
  <c r="GO63" i="1" s="1"/>
  <c r="GN62" i="1"/>
  <c r="GO62" i="1" s="1"/>
  <c r="GN61" i="1"/>
  <c r="GO61" i="1" s="1"/>
  <c r="GN60" i="1"/>
  <c r="GO60" i="1" s="1"/>
  <c r="GN59" i="1"/>
  <c r="GO59" i="1" s="1"/>
  <c r="GN58" i="1"/>
  <c r="GO58" i="1" s="1"/>
  <c r="GN54" i="1"/>
  <c r="GO54" i="1" s="1"/>
  <c r="GN53" i="1"/>
  <c r="GO53" i="1" s="1"/>
  <c r="GN48" i="1"/>
  <c r="GO48" i="1" s="1"/>
  <c r="GN45" i="1"/>
  <c r="GO45" i="1" s="1"/>
  <c r="GN42" i="1"/>
  <c r="GO42"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L71" i="1"/>
  <c r="GM71" i="1" s="1"/>
  <c r="GL70" i="1"/>
  <c r="GL69" i="1"/>
  <c r="GM69" i="1" s="1"/>
  <c r="GL68" i="1"/>
  <c r="GL67" i="1"/>
  <c r="GM67" i="1" s="1"/>
  <c r="GL65" i="1"/>
  <c r="GM65" i="1" s="1"/>
  <c r="GL64" i="1"/>
  <c r="GM64" i="1" s="1"/>
  <c r="GL63" i="1"/>
  <c r="GM63" i="1" s="1"/>
  <c r="GL62" i="1"/>
  <c r="GM62" i="1" s="1"/>
  <c r="GL61" i="1"/>
  <c r="GM61" i="1" s="1"/>
  <c r="GL60" i="1"/>
  <c r="GM60" i="1" s="1"/>
  <c r="GL59" i="1"/>
  <c r="GM59" i="1" s="1"/>
  <c r="GL58" i="1"/>
  <c r="GM58" i="1" s="1"/>
  <c r="GL54" i="1"/>
  <c r="GM54" i="1" s="1"/>
  <c r="GL53" i="1"/>
  <c r="GM53" i="1" s="1"/>
  <c r="GL48" i="1"/>
  <c r="GM48" i="1" s="1"/>
  <c r="GL45" i="1"/>
  <c r="GM45" i="1" s="1"/>
  <c r="GL42" i="1"/>
  <c r="GM42" i="1" s="1"/>
  <c r="GL32" i="1"/>
  <c r="GM32" i="1" s="1"/>
  <c r="GL30" i="1"/>
  <c r="GM30" i="1" s="1"/>
  <c r="GL29" i="1"/>
  <c r="GM29" i="1" s="1"/>
  <c r="GL28" i="1"/>
  <c r="GM28" i="1" s="1"/>
  <c r="GL27" i="1"/>
  <c r="GM27" i="1" s="1"/>
  <c r="GL26" i="1"/>
  <c r="GM26" i="1" s="1"/>
  <c r="GL25" i="1"/>
  <c r="GM25" i="1" s="1"/>
  <c r="GL24" i="1"/>
  <c r="GM24" i="1" s="1"/>
  <c r="GL23" i="1"/>
  <c r="GM23" i="1" s="1"/>
  <c r="GL17" i="1"/>
  <c r="GM17" i="1" s="1"/>
  <c r="GL16" i="1"/>
  <c r="GM16" i="1" s="1"/>
  <c r="GL15" i="1"/>
  <c r="GM15" i="1" s="1"/>
  <c r="GL13" i="1"/>
  <c r="GM13" i="1" s="1"/>
  <c r="GL7" i="1"/>
  <c r="GM7" i="1" s="1"/>
  <c r="GL6" i="1"/>
  <c r="GM6" i="1" s="1"/>
  <c r="GH71" i="1"/>
  <c r="GI71" i="1" s="1"/>
  <c r="GH70" i="1"/>
  <c r="GH69" i="1"/>
  <c r="GI69" i="1" s="1"/>
  <c r="GH68" i="1"/>
  <c r="GH67" i="1"/>
  <c r="GI67" i="1" s="1"/>
  <c r="GH65" i="1"/>
  <c r="GI65" i="1" s="1"/>
  <c r="GH64" i="1"/>
  <c r="GI64" i="1" s="1"/>
  <c r="GH63" i="1"/>
  <c r="GI63" i="1" s="1"/>
  <c r="GH62" i="1"/>
  <c r="GI62" i="1" s="1"/>
  <c r="GH61" i="1"/>
  <c r="GI61" i="1" s="1"/>
  <c r="GH60" i="1"/>
  <c r="GI60" i="1" s="1"/>
  <c r="GH59" i="1"/>
  <c r="GI59" i="1" s="1"/>
  <c r="GH58" i="1"/>
  <c r="GI58" i="1" s="1"/>
  <c r="GH54" i="1"/>
  <c r="GI54" i="1" s="1"/>
  <c r="GH53" i="1"/>
  <c r="GI53" i="1" s="1"/>
  <c r="GH48" i="1"/>
  <c r="GI48" i="1" s="1"/>
  <c r="GH45" i="1"/>
  <c r="GI45" i="1" s="1"/>
  <c r="GH42" i="1"/>
  <c r="GI42" i="1" s="1"/>
  <c r="GH32" i="1"/>
  <c r="GI32" i="1" s="1"/>
  <c r="GH30" i="1"/>
  <c r="GI30" i="1" s="1"/>
  <c r="GH29" i="1"/>
  <c r="GI29" i="1" s="1"/>
  <c r="GH28" i="1"/>
  <c r="GI28" i="1" s="1"/>
  <c r="GH27" i="1"/>
  <c r="GI27" i="1" s="1"/>
  <c r="GH26" i="1"/>
  <c r="GI26" i="1" s="1"/>
  <c r="GH25" i="1"/>
  <c r="GI25" i="1" s="1"/>
  <c r="GH24" i="1"/>
  <c r="GI24" i="1" s="1"/>
  <c r="GH23" i="1"/>
  <c r="GI23" i="1" s="1"/>
  <c r="GH17" i="1"/>
  <c r="GI17" i="1" s="1"/>
  <c r="GH16" i="1"/>
  <c r="GI16" i="1" s="1"/>
  <c r="GH15" i="1"/>
  <c r="GI15" i="1" s="1"/>
  <c r="GH13" i="1"/>
  <c r="GI13" i="1" s="1"/>
  <c r="GH7" i="1"/>
  <c r="GI7" i="1" s="1"/>
  <c r="GH6" i="1"/>
  <c r="GI6" i="1" s="1"/>
  <c r="GF71" i="1"/>
  <c r="GG71" i="1" s="1"/>
  <c r="GF70" i="1"/>
  <c r="GF69" i="1"/>
  <c r="GG69" i="1" s="1"/>
  <c r="GF68" i="1"/>
  <c r="GF67" i="1"/>
  <c r="GG67" i="1" s="1"/>
  <c r="GF65" i="1"/>
  <c r="GG65" i="1" s="1"/>
  <c r="GF64" i="1"/>
  <c r="GG64" i="1" s="1"/>
  <c r="GF63" i="1"/>
  <c r="GG63" i="1" s="1"/>
  <c r="GF62" i="1"/>
  <c r="GG62" i="1" s="1"/>
  <c r="GF61" i="1"/>
  <c r="GG61" i="1" s="1"/>
  <c r="GF60" i="1"/>
  <c r="GG60" i="1" s="1"/>
  <c r="GF59" i="1"/>
  <c r="GG59" i="1" s="1"/>
  <c r="GF58" i="1"/>
  <c r="GG58" i="1" s="1"/>
  <c r="GF54" i="1"/>
  <c r="GG54" i="1" s="1"/>
  <c r="GF53" i="1"/>
  <c r="GG53" i="1" s="1"/>
  <c r="GF48" i="1"/>
  <c r="GG48" i="1" s="1"/>
  <c r="GF45" i="1"/>
  <c r="GG45" i="1" s="1"/>
  <c r="GF42" i="1"/>
  <c r="GG42" i="1" s="1"/>
  <c r="GF37" i="1"/>
  <c r="GG37"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D71" i="1"/>
  <c r="GE71" i="1" s="1"/>
  <c r="GD70" i="1"/>
  <c r="GD69" i="1"/>
  <c r="GE69" i="1" s="1"/>
  <c r="GD68" i="1"/>
  <c r="GD67" i="1"/>
  <c r="GE67" i="1" s="1"/>
  <c r="GD65" i="1"/>
  <c r="GE65" i="1" s="1"/>
  <c r="GD64" i="1"/>
  <c r="GE64" i="1" s="1"/>
  <c r="GD63" i="1"/>
  <c r="GE63" i="1" s="1"/>
  <c r="GD62" i="1"/>
  <c r="GE62" i="1" s="1"/>
  <c r="GD61" i="1"/>
  <c r="GE61" i="1" s="1"/>
  <c r="GD60" i="1"/>
  <c r="GE60" i="1" s="1"/>
  <c r="GD59" i="1"/>
  <c r="GE59" i="1" s="1"/>
  <c r="GD58" i="1"/>
  <c r="GE58" i="1" s="1"/>
  <c r="GD54" i="1"/>
  <c r="GE54" i="1" s="1"/>
  <c r="GD53" i="1"/>
  <c r="GE53" i="1" s="1"/>
  <c r="GD48" i="1"/>
  <c r="GE48" i="1" s="1"/>
  <c r="GD45" i="1"/>
  <c r="GE45" i="1" s="1"/>
  <c r="GD42" i="1"/>
  <c r="GE42"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BT236" i="1"/>
  <c r="BS236" i="1"/>
  <c r="BR236" i="1"/>
  <c r="BQ236" i="1"/>
  <c r="BP236" i="1"/>
  <c r="BO236" i="1"/>
  <c r="BN236" i="1"/>
  <c r="BM236" i="1"/>
  <c r="BL236" i="1"/>
  <c r="BX65" i="1"/>
  <c r="BX64" i="1"/>
  <c r="BX63" i="1"/>
  <c r="BX62" i="1"/>
  <c r="BX61" i="1"/>
  <c r="BX60" i="1"/>
  <c r="BX59" i="1"/>
  <c r="BX58" i="1"/>
  <c r="BX54" i="1"/>
  <c r="BX53" i="1"/>
  <c r="BP52" i="1"/>
  <c r="BO52" i="1"/>
  <c r="BL52" i="1"/>
  <c r="BL50" i="1"/>
  <c r="OG50" i="1" s="1"/>
  <c r="BX48" i="1"/>
  <c r="BX236" i="1" s="1"/>
  <c r="BX45" i="1"/>
  <c r="BX28" i="1"/>
  <c r="BX27" i="1"/>
  <c r="BX26" i="1"/>
  <c r="BX25" i="1"/>
  <c r="BX24" i="1"/>
  <c r="BX23" i="1"/>
  <c r="BP22" i="1"/>
  <c r="OK22" i="1" s="1"/>
  <c r="BO22" i="1"/>
  <c r="OJ22" i="1" s="1"/>
  <c r="BL22" i="1"/>
  <c r="OG22" i="1" s="1"/>
  <c r="BL19" i="1"/>
  <c r="BL18" i="1"/>
  <c r="OG18" i="1" s="1"/>
  <c r="BX13" i="1"/>
  <c r="BX7" i="1"/>
  <c r="BX6" i="1"/>
  <c r="BF5" i="1"/>
  <c r="BF38" i="1"/>
  <c r="BF37" i="1"/>
  <c r="OC37" i="1" s="1"/>
  <c r="BF236" i="1"/>
  <c r="BF52" i="1"/>
  <c r="OC52" i="1" s="1"/>
  <c r="BF50" i="1"/>
  <c r="BF22" i="1"/>
  <c r="BF19" i="1"/>
  <c r="OC19" i="1" s="1"/>
  <c r="BF18" i="1"/>
  <c r="BE5" i="1"/>
  <c r="BE38" i="1"/>
  <c r="OB38" i="1" s="1"/>
  <c r="BE37" i="1"/>
  <c r="OB37" i="1" s="1"/>
  <c r="BE236" i="1"/>
  <c r="BE52" i="1"/>
  <c r="BE50" i="1"/>
  <c r="OB50" i="1" s="1"/>
  <c r="BE22" i="1"/>
  <c r="BE19" i="1"/>
  <c r="BE18" i="1"/>
  <c r="OB18" i="1" s="1"/>
  <c r="BJ25" i="1"/>
  <c r="BJ26" i="1"/>
  <c r="B81" i="23"/>
  <c r="B80" i="23"/>
  <c r="B79" i="23"/>
  <c r="B78" i="23"/>
  <c r="B77" i="23"/>
  <c r="B76" i="23"/>
  <c r="B75" i="23"/>
  <c r="B74" i="23"/>
  <c r="B73" i="23"/>
  <c r="B72" i="23"/>
  <c r="B71" i="23"/>
  <c r="B70" i="23"/>
  <c r="B69" i="23"/>
  <c r="B68" i="23"/>
  <c r="B67" i="23"/>
  <c r="B66" i="23"/>
  <c r="B65" i="23"/>
  <c r="B64" i="23"/>
  <c r="BD5" i="1"/>
  <c r="FT5" i="1" s="1"/>
  <c r="FU5" i="1" s="1"/>
  <c r="BD236" i="1"/>
  <c r="BC236" i="1"/>
  <c r="BD38" i="1"/>
  <c r="OA38" i="1" s="1"/>
  <c r="BD37" i="1"/>
  <c r="FR67" i="1"/>
  <c r="FS67" i="1" s="1"/>
  <c r="BD52" i="1"/>
  <c r="BD50" i="1"/>
  <c r="OA50" i="1" s="1"/>
  <c r="BD22" i="1"/>
  <c r="OA22" i="1" s="1"/>
  <c r="BD19" i="1"/>
  <c r="OA19" i="1" s="1"/>
  <c r="BD18" i="1"/>
  <c r="BC5" i="1"/>
  <c r="BC38" i="1"/>
  <c r="NZ38" i="1" s="1"/>
  <c r="BC37" i="1"/>
  <c r="NZ37" i="1" s="1"/>
  <c r="NZ31" i="1"/>
  <c r="BC22" i="1"/>
  <c r="BC52" i="1"/>
  <c r="NZ52" i="1" s="1"/>
  <c r="BC50" i="1"/>
  <c r="NZ50" i="1" s="1"/>
  <c r="BC19" i="1"/>
  <c r="BC18" i="1"/>
  <c r="NZ18" i="1" s="1"/>
  <c r="BB5" i="1"/>
  <c r="BB37" i="1"/>
  <c r="BB38" i="1"/>
  <c r="NY38" i="1" s="1"/>
  <c r="BB236" i="1"/>
  <c r="BB52" i="1"/>
  <c r="BB50" i="1"/>
  <c r="NY50" i="1" s="1"/>
  <c r="BB22" i="1"/>
  <c r="BB19" i="1"/>
  <c r="BB18" i="1"/>
  <c r="NY18" i="1" s="1"/>
  <c r="FL15" i="1"/>
  <c r="FM15" i="1" s="1"/>
  <c r="BA38" i="1"/>
  <c r="NX38" i="1" s="1"/>
  <c r="BA37" i="1"/>
  <c r="NX37" i="1" s="1"/>
  <c r="BA236" i="1"/>
  <c r="BA52" i="1"/>
  <c r="NX52" i="1" s="1"/>
  <c r="BA50" i="1"/>
  <c r="NX50" i="1" s="1"/>
  <c r="BA22" i="1"/>
  <c r="BA19" i="1"/>
  <c r="NX19" i="1" s="1"/>
  <c r="BA18" i="1"/>
  <c r="NX18" i="1" s="1"/>
  <c r="AZ37" i="1"/>
  <c r="NW37" i="1" s="1"/>
  <c r="AZ38" i="1"/>
  <c r="NW38" i="1" s="1"/>
  <c r="AZ236" i="1"/>
  <c r="AZ52" i="1"/>
  <c r="AZ50" i="1"/>
  <c r="AZ22" i="1"/>
  <c r="AZ49" i="1" s="1"/>
  <c r="AZ19" i="1"/>
  <c r="NW19" i="1" s="1"/>
  <c r="AZ18" i="1"/>
  <c r="NW18" i="1" s="1"/>
  <c r="AY37" i="1"/>
  <c r="NV37" i="1" s="1"/>
  <c r="AY5" i="1"/>
  <c r="AY38" i="1"/>
  <c r="NV38" i="1" s="1"/>
  <c r="AY236" i="1"/>
  <c r="AY52" i="1"/>
  <c r="AY50" i="1"/>
  <c r="AY22" i="1"/>
  <c r="AY19" i="1"/>
  <c r="NV19" i="1" s="1"/>
  <c r="AY18" i="1"/>
  <c r="NV18" i="1" s="1"/>
  <c r="AX38" i="1"/>
  <c r="AX37" i="1"/>
  <c r="NU37" i="1" s="1"/>
  <c r="AX236"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49" i="1" s="1"/>
  <c r="NU49" i="1" s="1"/>
  <c r="AX19" i="1"/>
  <c r="NU19" i="1" s="1"/>
  <c r="AX18" i="1"/>
  <c r="AU37" i="1"/>
  <c r="AU38" i="1"/>
  <c r="AU11" i="1" s="1"/>
  <c r="AU35" i="1" s="1"/>
  <c r="NT35" i="1" s="1"/>
  <c r="AU5" i="1"/>
  <c r="FF5" i="1" s="1"/>
  <c r="FG5" i="1" s="1"/>
  <c r="AU236" i="1"/>
  <c r="AU50" i="1"/>
  <c r="NT50" i="1" s="1"/>
  <c r="AU19" i="1"/>
  <c r="NT19" i="1" s="1"/>
  <c r="AU18" i="1"/>
  <c r="NT18" i="1" s="1"/>
  <c r="AT5" i="1"/>
  <c r="AT38" i="1"/>
  <c r="NS38" i="1" s="1"/>
  <c r="AT37" i="1"/>
  <c r="AT11" i="1" s="1"/>
  <c r="AT35" i="1" s="1"/>
  <c r="NS35" i="1" s="1"/>
  <c r="AT236" i="1"/>
  <c r="AT19" i="1"/>
  <c r="NS19" i="1" s="1"/>
  <c r="AT18" i="1"/>
  <c r="NS18" i="1" s="1"/>
  <c r="AT50" i="1"/>
  <c r="NS50" i="1" s="1"/>
  <c r="AS37" i="1"/>
  <c r="NR37" i="1" s="1"/>
  <c r="AS38" i="1"/>
  <c r="NR38" i="1" s="1"/>
  <c r="AS19" i="1"/>
  <c r="NR19" i="1" s="1"/>
  <c r="AS18" i="1"/>
  <c r="NR18" i="1" s="1"/>
  <c r="AS50" i="1"/>
  <c r="NR50" i="1" s="1"/>
  <c r="AS236" i="1"/>
  <c r="AR45" i="1"/>
  <c r="NQ45" i="1" s="1"/>
  <c r="AR38" i="1"/>
  <c r="AR37" i="1"/>
  <c r="NQ37" i="1" s="1"/>
  <c r="AR19" i="1"/>
  <c r="NQ19" i="1" s="1"/>
  <c r="AR18" i="1"/>
  <c r="NQ18" i="1" s="1"/>
  <c r="AR48" i="1"/>
  <c r="AR236" i="1" s="1"/>
  <c r="GB71" i="1"/>
  <c r="GC71" i="1" s="1"/>
  <c r="FZ71" i="1"/>
  <c r="GA71" i="1" s="1"/>
  <c r="FX71" i="1"/>
  <c r="FY71" i="1" s="1"/>
  <c r="FV71" i="1"/>
  <c r="FW71" i="1" s="1"/>
  <c r="FT71" i="1"/>
  <c r="FU71" i="1" s="1"/>
  <c r="FR71" i="1"/>
  <c r="FS71" i="1" s="1"/>
  <c r="FP71" i="1"/>
  <c r="FQ71" i="1" s="1"/>
  <c r="FN71" i="1"/>
  <c r="FO71" i="1" s="1"/>
  <c r="FL71" i="1"/>
  <c r="FM71" i="1" s="1"/>
  <c r="FJ71" i="1"/>
  <c r="FK71" i="1" s="1"/>
  <c r="FH71" i="1"/>
  <c r="FI71" i="1" s="1"/>
  <c r="FF71" i="1"/>
  <c r="FG71" i="1" s="1"/>
  <c r="GB70" i="1"/>
  <c r="FZ70" i="1"/>
  <c r="FX70" i="1"/>
  <c r="FV70" i="1"/>
  <c r="FT70" i="1"/>
  <c r="FR70" i="1"/>
  <c r="FP70" i="1"/>
  <c r="FN70" i="1"/>
  <c r="FL70" i="1"/>
  <c r="FJ70" i="1"/>
  <c r="FK70" i="1" s="1"/>
  <c r="FH70" i="1"/>
  <c r="FF70" i="1"/>
  <c r="GB69" i="1"/>
  <c r="GC69" i="1" s="1"/>
  <c r="FZ69" i="1"/>
  <c r="GA69" i="1" s="1"/>
  <c r="FX69" i="1"/>
  <c r="FY69" i="1" s="1"/>
  <c r="FV69" i="1"/>
  <c r="FW69" i="1" s="1"/>
  <c r="FT69" i="1"/>
  <c r="FU69" i="1" s="1"/>
  <c r="FR69" i="1"/>
  <c r="FS69" i="1" s="1"/>
  <c r="FP69" i="1"/>
  <c r="FQ69" i="1" s="1"/>
  <c r="FN69" i="1"/>
  <c r="FO69" i="1" s="1"/>
  <c r="FL69" i="1"/>
  <c r="FM69" i="1" s="1"/>
  <c r="FJ69" i="1"/>
  <c r="FK69" i="1" s="1"/>
  <c r="FH69" i="1"/>
  <c r="FI69" i="1" s="1"/>
  <c r="FF69" i="1"/>
  <c r="FG69" i="1" s="1"/>
  <c r="GB68" i="1"/>
  <c r="FZ68" i="1"/>
  <c r="FX68" i="1"/>
  <c r="FV68" i="1"/>
  <c r="FT68" i="1"/>
  <c r="FR68" i="1"/>
  <c r="FP68" i="1"/>
  <c r="FN68" i="1"/>
  <c r="FL68" i="1"/>
  <c r="FJ68" i="1"/>
  <c r="FK68" i="1" s="1"/>
  <c r="FH68" i="1"/>
  <c r="FF68" i="1"/>
  <c r="GB67" i="1"/>
  <c r="GC67" i="1" s="1"/>
  <c r="FZ67" i="1"/>
  <c r="GA67" i="1" s="1"/>
  <c r="FX67" i="1"/>
  <c r="FY67" i="1" s="1"/>
  <c r="FV67" i="1"/>
  <c r="FW67" i="1" s="1"/>
  <c r="FT67" i="1"/>
  <c r="FU67" i="1" s="1"/>
  <c r="FP67" i="1"/>
  <c r="FQ67" i="1" s="1"/>
  <c r="FN67" i="1"/>
  <c r="FO67" i="1" s="1"/>
  <c r="FL67" i="1"/>
  <c r="FM67" i="1" s="1"/>
  <c r="FJ67" i="1"/>
  <c r="FK67" i="1" s="1"/>
  <c r="FH67" i="1"/>
  <c r="FI67" i="1" s="1"/>
  <c r="FF67" i="1"/>
  <c r="FG67" i="1" s="1"/>
  <c r="GB65" i="1"/>
  <c r="GC65" i="1" s="1"/>
  <c r="FZ65" i="1"/>
  <c r="GA65" i="1" s="1"/>
  <c r="FX65" i="1"/>
  <c r="FY65" i="1" s="1"/>
  <c r="FV65" i="1"/>
  <c r="FW65" i="1" s="1"/>
  <c r="FT65" i="1"/>
  <c r="FU65" i="1" s="1"/>
  <c r="FR65" i="1"/>
  <c r="FS65" i="1" s="1"/>
  <c r="FP65" i="1"/>
  <c r="FQ65" i="1" s="1"/>
  <c r="FN65" i="1"/>
  <c r="FO65" i="1" s="1"/>
  <c r="FL65" i="1"/>
  <c r="FM65" i="1" s="1"/>
  <c r="FJ65" i="1"/>
  <c r="FK65" i="1" s="1"/>
  <c r="FH65" i="1"/>
  <c r="FI65" i="1" s="1"/>
  <c r="FF65" i="1"/>
  <c r="FG65" i="1" s="1"/>
  <c r="GB64" i="1"/>
  <c r="GC64" i="1" s="1"/>
  <c r="FZ64" i="1"/>
  <c r="GA64" i="1" s="1"/>
  <c r="FX64" i="1"/>
  <c r="FY64" i="1" s="1"/>
  <c r="FV64" i="1"/>
  <c r="FW64" i="1" s="1"/>
  <c r="FT64" i="1"/>
  <c r="FU64" i="1" s="1"/>
  <c r="FR64" i="1"/>
  <c r="FS64" i="1" s="1"/>
  <c r="FP64" i="1"/>
  <c r="FQ64" i="1" s="1"/>
  <c r="FN64" i="1"/>
  <c r="FO64" i="1" s="1"/>
  <c r="FL64" i="1"/>
  <c r="FM64" i="1" s="1"/>
  <c r="FJ64" i="1"/>
  <c r="FH64" i="1"/>
  <c r="FI64" i="1" s="1"/>
  <c r="FF64" i="1"/>
  <c r="FG64" i="1" s="1"/>
  <c r="GB63" i="1"/>
  <c r="GC63" i="1" s="1"/>
  <c r="FZ63" i="1"/>
  <c r="GA63" i="1" s="1"/>
  <c r="FX63" i="1"/>
  <c r="FY63" i="1" s="1"/>
  <c r="FV63" i="1"/>
  <c r="FW63" i="1" s="1"/>
  <c r="FT63" i="1"/>
  <c r="FU63" i="1" s="1"/>
  <c r="FR63" i="1"/>
  <c r="FS63" i="1" s="1"/>
  <c r="FP63" i="1"/>
  <c r="FQ63" i="1" s="1"/>
  <c r="FN63" i="1"/>
  <c r="FO63" i="1" s="1"/>
  <c r="FL63" i="1"/>
  <c r="FM63" i="1" s="1"/>
  <c r="FJ63" i="1"/>
  <c r="FK63" i="1" s="1"/>
  <c r="FH63" i="1"/>
  <c r="FF63" i="1"/>
  <c r="FG63" i="1" s="1"/>
  <c r="GB62" i="1"/>
  <c r="GC62" i="1" s="1"/>
  <c r="FZ62" i="1"/>
  <c r="GA62" i="1" s="1"/>
  <c r="FX62" i="1"/>
  <c r="FY62" i="1" s="1"/>
  <c r="FV62" i="1"/>
  <c r="FW62" i="1" s="1"/>
  <c r="FT62" i="1"/>
  <c r="FR62" i="1"/>
  <c r="FP62" i="1"/>
  <c r="FQ62" i="1" s="1"/>
  <c r="FN62" i="1"/>
  <c r="FO62" i="1" s="1"/>
  <c r="FL62" i="1"/>
  <c r="FM62" i="1" s="1"/>
  <c r="FJ62" i="1"/>
  <c r="FH62" i="1"/>
  <c r="FI62" i="1" s="1"/>
  <c r="FF62" i="1"/>
  <c r="FG62" i="1" s="1"/>
  <c r="GB61" i="1"/>
  <c r="GC61" i="1" s="1"/>
  <c r="FZ61" i="1"/>
  <c r="GA61" i="1" s="1"/>
  <c r="FX61" i="1"/>
  <c r="FY61" i="1" s="1"/>
  <c r="FV61" i="1"/>
  <c r="FW61" i="1" s="1"/>
  <c r="FT61" i="1"/>
  <c r="FR61" i="1"/>
  <c r="FS61" i="1" s="1"/>
  <c r="FP61" i="1"/>
  <c r="FQ61" i="1" s="1"/>
  <c r="FN61" i="1"/>
  <c r="FO61" i="1" s="1"/>
  <c r="FL61" i="1"/>
  <c r="FM61" i="1" s="1"/>
  <c r="FJ61" i="1"/>
  <c r="FK61" i="1" s="1"/>
  <c r="FH61" i="1"/>
  <c r="FI61" i="1" s="1"/>
  <c r="FF61" i="1"/>
  <c r="GB60" i="1"/>
  <c r="FZ60" i="1"/>
  <c r="GA60" i="1" s="1"/>
  <c r="FX60" i="1"/>
  <c r="FY60" i="1" s="1"/>
  <c r="FV60" i="1"/>
  <c r="FW60" i="1" s="1"/>
  <c r="FT60" i="1"/>
  <c r="FU60" i="1" s="1"/>
  <c r="FR60" i="1"/>
  <c r="FP60" i="1"/>
  <c r="FQ60" i="1" s="1"/>
  <c r="FN60" i="1"/>
  <c r="FL60" i="1"/>
  <c r="FM60" i="1" s="1"/>
  <c r="FJ60" i="1"/>
  <c r="FK60" i="1" s="1"/>
  <c r="FH60" i="1"/>
  <c r="FI60" i="1" s="1"/>
  <c r="FF60" i="1"/>
  <c r="FG60" i="1" s="1"/>
  <c r="GB59" i="1"/>
  <c r="GC59" i="1" s="1"/>
  <c r="FZ59" i="1"/>
  <c r="GA59" i="1" s="1"/>
  <c r="FX59" i="1"/>
  <c r="FY59" i="1" s="1"/>
  <c r="FV59" i="1"/>
  <c r="FW59" i="1" s="1"/>
  <c r="FT59" i="1"/>
  <c r="FR59" i="1"/>
  <c r="FS59" i="1" s="1"/>
  <c r="FP59" i="1"/>
  <c r="FQ59" i="1" s="1"/>
  <c r="FN59" i="1"/>
  <c r="FO59" i="1" s="1"/>
  <c r="FL59" i="1"/>
  <c r="FM59" i="1" s="1"/>
  <c r="FJ59" i="1"/>
  <c r="FK59" i="1" s="1"/>
  <c r="FH59" i="1"/>
  <c r="FI59" i="1" s="1"/>
  <c r="FF59" i="1"/>
  <c r="GB58" i="1"/>
  <c r="GC58" i="1" s="1"/>
  <c r="FZ58" i="1"/>
  <c r="GA58" i="1" s="1"/>
  <c r="FX58" i="1"/>
  <c r="FY58" i="1" s="1"/>
  <c r="FV58" i="1"/>
  <c r="FW58" i="1" s="1"/>
  <c r="FT58" i="1"/>
  <c r="FU58" i="1" s="1"/>
  <c r="FR58" i="1"/>
  <c r="FS58" i="1" s="1"/>
  <c r="FP58" i="1"/>
  <c r="FN58" i="1"/>
  <c r="FO58" i="1" s="1"/>
  <c r="FL58" i="1"/>
  <c r="FM58" i="1" s="1"/>
  <c r="FJ58" i="1"/>
  <c r="FH58" i="1"/>
  <c r="FI58" i="1" s="1"/>
  <c r="FF58" i="1"/>
  <c r="FG58" i="1" s="1"/>
  <c r="GB54" i="1"/>
  <c r="FZ54" i="1"/>
  <c r="GA54" i="1" s="1"/>
  <c r="FX54" i="1"/>
  <c r="FY54" i="1" s="1"/>
  <c r="FV54" i="1"/>
  <c r="FW54" i="1" s="1"/>
  <c r="FT54" i="1"/>
  <c r="FU54" i="1" s="1"/>
  <c r="FR54" i="1"/>
  <c r="FS54" i="1" s="1"/>
  <c r="FP54" i="1"/>
  <c r="FN54" i="1"/>
  <c r="FO54" i="1" s="1"/>
  <c r="FL54" i="1"/>
  <c r="FM54" i="1" s="1"/>
  <c r="FJ54" i="1"/>
  <c r="FK54" i="1" s="1"/>
  <c r="FH54" i="1"/>
  <c r="FI54" i="1" s="1"/>
  <c r="FF54" i="1"/>
  <c r="GB53" i="1"/>
  <c r="FZ53" i="1"/>
  <c r="GA53" i="1" s="1"/>
  <c r="FX53" i="1"/>
  <c r="FY53" i="1" s="1"/>
  <c r="FV53" i="1"/>
  <c r="FW53" i="1" s="1"/>
  <c r="FT53" i="1"/>
  <c r="FR53" i="1"/>
  <c r="FP53" i="1"/>
  <c r="FN53" i="1"/>
  <c r="FO53" i="1" s="1"/>
  <c r="FL53" i="1"/>
  <c r="FJ53" i="1"/>
  <c r="FH53" i="1"/>
  <c r="FF53" i="1"/>
  <c r="FG53" i="1" s="1"/>
  <c r="GB48" i="1"/>
  <c r="GC48" i="1" s="1"/>
  <c r="FZ48" i="1"/>
  <c r="GA48" i="1" s="1"/>
  <c r="FX48" i="1"/>
  <c r="FY48" i="1" s="1"/>
  <c r="FV48" i="1"/>
  <c r="FW48" i="1" s="1"/>
  <c r="FT48" i="1"/>
  <c r="FU48" i="1" s="1"/>
  <c r="FR48" i="1"/>
  <c r="FS48" i="1" s="1"/>
  <c r="FP48" i="1"/>
  <c r="FQ48" i="1" s="1"/>
  <c r="FN48" i="1"/>
  <c r="FO48" i="1" s="1"/>
  <c r="FL48" i="1"/>
  <c r="FM48" i="1" s="1"/>
  <c r="FJ48" i="1"/>
  <c r="FK48" i="1" s="1"/>
  <c r="FH48" i="1"/>
  <c r="FI48" i="1" s="1"/>
  <c r="FF48" i="1"/>
  <c r="GB45" i="1"/>
  <c r="GC45" i="1" s="1"/>
  <c r="FZ45" i="1"/>
  <c r="GA45" i="1" s="1"/>
  <c r="FX45" i="1"/>
  <c r="FY45" i="1" s="1"/>
  <c r="FV45" i="1"/>
  <c r="FW45" i="1" s="1"/>
  <c r="FT45" i="1"/>
  <c r="FU45" i="1" s="1"/>
  <c r="FR45" i="1"/>
  <c r="FS45" i="1" s="1"/>
  <c r="FP45" i="1"/>
  <c r="FQ45" i="1" s="1"/>
  <c r="FN45" i="1"/>
  <c r="FO45" i="1" s="1"/>
  <c r="FL45" i="1"/>
  <c r="FM45" i="1" s="1"/>
  <c r="FF45" i="1"/>
  <c r="FG45" i="1" s="1"/>
  <c r="GB42" i="1"/>
  <c r="GC42" i="1" s="1"/>
  <c r="FZ42" i="1"/>
  <c r="GA42" i="1" s="1"/>
  <c r="FX42" i="1"/>
  <c r="FY42" i="1" s="1"/>
  <c r="FV42" i="1"/>
  <c r="FW42" i="1" s="1"/>
  <c r="FT42" i="1"/>
  <c r="FU42" i="1" s="1"/>
  <c r="FR42" i="1"/>
  <c r="FS42" i="1" s="1"/>
  <c r="FP42" i="1"/>
  <c r="FQ42" i="1" s="1"/>
  <c r="FN42" i="1"/>
  <c r="FO42" i="1" s="1"/>
  <c r="FL42" i="1"/>
  <c r="FM42" i="1" s="1"/>
  <c r="FJ42" i="1"/>
  <c r="FK42" i="1" s="1"/>
  <c r="FH42" i="1"/>
  <c r="FI42" i="1" s="1"/>
  <c r="FF42" i="1"/>
  <c r="FG42" i="1" s="1"/>
  <c r="FZ34" i="1"/>
  <c r="GA34" i="1" s="1"/>
  <c r="GB32" i="1"/>
  <c r="GC32" i="1" s="1"/>
  <c r="FZ32" i="1"/>
  <c r="GA32" i="1" s="1"/>
  <c r="FX32" i="1"/>
  <c r="FY32" i="1" s="1"/>
  <c r="FV32" i="1"/>
  <c r="FW32" i="1" s="1"/>
  <c r="FT32" i="1"/>
  <c r="FU32" i="1" s="1"/>
  <c r="FR32" i="1"/>
  <c r="FS32" i="1" s="1"/>
  <c r="FP32" i="1"/>
  <c r="FQ32" i="1" s="1"/>
  <c r="FN32" i="1"/>
  <c r="FO32" i="1" s="1"/>
  <c r="FL32" i="1"/>
  <c r="FM32" i="1" s="1"/>
  <c r="FJ32" i="1"/>
  <c r="FK32" i="1" s="1"/>
  <c r="FH32" i="1"/>
  <c r="FI32" i="1" s="1"/>
  <c r="FF32" i="1"/>
  <c r="FG32" i="1" s="1"/>
  <c r="GB30" i="1"/>
  <c r="GC30" i="1" s="1"/>
  <c r="FZ30" i="1"/>
  <c r="GA30" i="1" s="1"/>
  <c r="FX30" i="1"/>
  <c r="FY30" i="1" s="1"/>
  <c r="FV30" i="1"/>
  <c r="FW30" i="1" s="1"/>
  <c r="FT30" i="1"/>
  <c r="FU30" i="1" s="1"/>
  <c r="FR30" i="1"/>
  <c r="FS30" i="1" s="1"/>
  <c r="FP30" i="1"/>
  <c r="FQ30" i="1" s="1"/>
  <c r="FN30" i="1"/>
  <c r="FO30" i="1" s="1"/>
  <c r="FL30" i="1"/>
  <c r="FM30" i="1" s="1"/>
  <c r="FJ30" i="1"/>
  <c r="FK30" i="1" s="1"/>
  <c r="FH30" i="1"/>
  <c r="FI30" i="1" s="1"/>
  <c r="FF30" i="1"/>
  <c r="FG30" i="1" s="1"/>
  <c r="GB29" i="1"/>
  <c r="GC29" i="1" s="1"/>
  <c r="FZ29" i="1"/>
  <c r="GA29" i="1" s="1"/>
  <c r="FX29" i="1"/>
  <c r="FY29" i="1" s="1"/>
  <c r="FV29" i="1"/>
  <c r="FW29" i="1" s="1"/>
  <c r="FT29" i="1"/>
  <c r="FU29" i="1" s="1"/>
  <c r="FR29" i="1"/>
  <c r="FS29" i="1" s="1"/>
  <c r="FP29" i="1"/>
  <c r="FQ29" i="1" s="1"/>
  <c r="FN29" i="1"/>
  <c r="FO29" i="1" s="1"/>
  <c r="FL29" i="1"/>
  <c r="FM29" i="1" s="1"/>
  <c r="FJ29" i="1"/>
  <c r="FH29" i="1"/>
  <c r="FI29" i="1" s="1"/>
  <c r="FF29" i="1"/>
  <c r="FG29" i="1" s="1"/>
  <c r="GB28" i="1"/>
  <c r="GC28" i="1" s="1"/>
  <c r="FZ28" i="1"/>
  <c r="GA28" i="1" s="1"/>
  <c r="FX28" i="1"/>
  <c r="FY28" i="1" s="1"/>
  <c r="FV28" i="1"/>
  <c r="FW28" i="1" s="1"/>
  <c r="FT28" i="1"/>
  <c r="FU28" i="1" s="1"/>
  <c r="FR28" i="1"/>
  <c r="FS28" i="1" s="1"/>
  <c r="FP28" i="1"/>
  <c r="FQ28" i="1" s="1"/>
  <c r="FN28" i="1"/>
  <c r="FO28" i="1" s="1"/>
  <c r="FL28" i="1"/>
  <c r="FM28" i="1" s="1"/>
  <c r="FJ28" i="1"/>
  <c r="FK28" i="1" s="1"/>
  <c r="FH28" i="1"/>
  <c r="FI28" i="1" s="1"/>
  <c r="FF28" i="1"/>
  <c r="FG28" i="1" s="1"/>
  <c r="GB27" i="1"/>
  <c r="GC27" i="1" s="1"/>
  <c r="FZ27" i="1"/>
  <c r="GA27" i="1" s="1"/>
  <c r="FX27" i="1"/>
  <c r="FY27" i="1" s="1"/>
  <c r="FV27" i="1"/>
  <c r="FW27" i="1" s="1"/>
  <c r="FT27" i="1"/>
  <c r="FU27" i="1" s="1"/>
  <c r="FR27" i="1"/>
  <c r="FS27" i="1" s="1"/>
  <c r="FP27" i="1"/>
  <c r="FQ27" i="1" s="1"/>
  <c r="FN27" i="1"/>
  <c r="FO27" i="1" s="1"/>
  <c r="FL27" i="1"/>
  <c r="FM27" i="1" s="1"/>
  <c r="FJ27" i="1"/>
  <c r="FK27" i="1" s="1"/>
  <c r="FH27" i="1"/>
  <c r="FI27" i="1" s="1"/>
  <c r="FF27" i="1"/>
  <c r="FG27" i="1" s="1"/>
  <c r="GB26" i="1"/>
  <c r="GC26" i="1" s="1"/>
  <c r="FZ26" i="1"/>
  <c r="GA26" i="1" s="1"/>
  <c r="FX26" i="1"/>
  <c r="FY26" i="1" s="1"/>
  <c r="FV26" i="1"/>
  <c r="FW26" i="1" s="1"/>
  <c r="FT26" i="1"/>
  <c r="FU26" i="1" s="1"/>
  <c r="FR26" i="1"/>
  <c r="FS26" i="1" s="1"/>
  <c r="FP26" i="1"/>
  <c r="FQ26" i="1" s="1"/>
  <c r="FN26" i="1"/>
  <c r="FO26" i="1" s="1"/>
  <c r="FL26" i="1"/>
  <c r="FM26" i="1" s="1"/>
  <c r="FJ26" i="1"/>
  <c r="FK26" i="1" s="1"/>
  <c r="FH26" i="1"/>
  <c r="FI26" i="1" s="1"/>
  <c r="FF26" i="1"/>
  <c r="FG26" i="1" s="1"/>
  <c r="GB25" i="1"/>
  <c r="GC25" i="1" s="1"/>
  <c r="FZ25" i="1"/>
  <c r="GA25" i="1" s="1"/>
  <c r="FX25" i="1"/>
  <c r="FY25" i="1" s="1"/>
  <c r="FV25" i="1"/>
  <c r="FW25" i="1" s="1"/>
  <c r="FT25" i="1"/>
  <c r="FU25" i="1" s="1"/>
  <c r="FR25" i="1"/>
  <c r="FS25" i="1" s="1"/>
  <c r="FP25" i="1"/>
  <c r="FQ25" i="1" s="1"/>
  <c r="FN25" i="1"/>
  <c r="FO25" i="1" s="1"/>
  <c r="FL25" i="1"/>
  <c r="FM25" i="1" s="1"/>
  <c r="FJ25" i="1"/>
  <c r="FK25" i="1" s="1"/>
  <c r="FH25" i="1"/>
  <c r="FI25" i="1" s="1"/>
  <c r="FF25" i="1"/>
  <c r="FG25" i="1" s="1"/>
  <c r="GB24" i="1"/>
  <c r="GC24" i="1" s="1"/>
  <c r="FZ24" i="1"/>
  <c r="GA24" i="1" s="1"/>
  <c r="FX24" i="1"/>
  <c r="FY24" i="1" s="1"/>
  <c r="FV24" i="1"/>
  <c r="FW24" i="1" s="1"/>
  <c r="FT24" i="1"/>
  <c r="FU24" i="1" s="1"/>
  <c r="FR24" i="1"/>
  <c r="FS24" i="1" s="1"/>
  <c r="FP24" i="1"/>
  <c r="FQ24" i="1" s="1"/>
  <c r="FN24" i="1"/>
  <c r="FO24" i="1" s="1"/>
  <c r="FL24" i="1"/>
  <c r="FM24" i="1" s="1"/>
  <c r="FJ24" i="1"/>
  <c r="FK24" i="1" s="1"/>
  <c r="FH24" i="1"/>
  <c r="FI24" i="1" s="1"/>
  <c r="FF24" i="1"/>
  <c r="FG24" i="1" s="1"/>
  <c r="GB23" i="1"/>
  <c r="GC23" i="1" s="1"/>
  <c r="FZ23" i="1"/>
  <c r="GA23" i="1" s="1"/>
  <c r="FX23" i="1"/>
  <c r="FY23" i="1" s="1"/>
  <c r="FV23" i="1"/>
  <c r="FW23" i="1" s="1"/>
  <c r="FT23" i="1"/>
  <c r="FU23" i="1" s="1"/>
  <c r="FR23" i="1"/>
  <c r="FS23" i="1" s="1"/>
  <c r="FP23" i="1"/>
  <c r="FQ23" i="1" s="1"/>
  <c r="FN23" i="1"/>
  <c r="FO23" i="1" s="1"/>
  <c r="FL23" i="1"/>
  <c r="FM23" i="1" s="1"/>
  <c r="FJ23" i="1"/>
  <c r="FK23" i="1" s="1"/>
  <c r="FH23" i="1"/>
  <c r="FI23" i="1" s="1"/>
  <c r="FF23" i="1"/>
  <c r="FG23" i="1" s="1"/>
  <c r="GB17" i="1"/>
  <c r="GC17" i="1" s="1"/>
  <c r="FZ17" i="1"/>
  <c r="GA17" i="1" s="1"/>
  <c r="FX17" i="1"/>
  <c r="FY17" i="1" s="1"/>
  <c r="FV17" i="1"/>
  <c r="FW17" i="1" s="1"/>
  <c r="FT17" i="1"/>
  <c r="FU17" i="1" s="1"/>
  <c r="FR17" i="1"/>
  <c r="FS17" i="1" s="1"/>
  <c r="FP17" i="1"/>
  <c r="FQ17" i="1" s="1"/>
  <c r="FN17" i="1"/>
  <c r="FO17" i="1" s="1"/>
  <c r="FL17" i="1"/>
  <c r="FM17" i="1" s="1"/>
  <c r="FJ17" i="1"/>
  <c r="FK17" i="1" s="1"/>
  <c r="FH17" i="1"/>
  <c r="FI17" i="1" s="1"/>
  <c r="FF17" i="1"/>
  <c r="FG17" i="1" s="1"/>
  <c r="GB16" i="1"/>
  <c r="GC16" i="1" s="1"/>
  <c r="FZ16" i="1"/>
  <c r="GA16" i="1" s="1"/>
  <c r="FX16" i="1"/>
  <c r="FY16" i="1" s="1"/>
  <c r="FV16" i="1"/>
  <c r="FW16" i="1" s="1"/>
  <c r="FT16" i="1"/>
  <c r="FU16" i="1" s="1"/>
  <c r="FR16" i="1"/>
  <c r="FS16" i="1" s="1"/>
  <c r="FP16" i="1"/>
  <c r="FQ16" i="1" s="1"/>
  <c r="FN16" i="1"/>
  <c r="FO16" i="1" s="1"/>
  <c r="FL16" i="1"/>
  <c r="FM16" i="1" s="1"/>
  <c r="FJ16" i="1"/>
  <c r="FK16" i="1" s="1"/>
  <c r="FH16" i="1"/>
  <c r="FI16" i="1" s="1"/>
  <c r="FF16" i="1"/>
  <c r="FG16" i="1" s="1"/>
  <c r="GB15" i="1"/>
  <c r="GC15" i="1" s="1"/>
  <c r="FZ15" i="1"/>
  <c r="GA15" i="1" s="1"/>
  <c r="FX15" i="1"/>
  <c r="FY15" i="1" s="1"/>
  <c r="FV15" i="1"/>
  <c r="FW15" i="1" s="1"/>
  <c r="FT15" i="1"/>
  <c r="FU15" i="1" s="1"/>
  <c r="FR15" i="1"/>
  <c r="FS15" i="1" s="1"/>
  <c r="FP15" i="1"/>
  <c r="FQ15" i="1" s="1"/>
  <c r="FN15" i="1"/>
  <c r="FO15" i="1" s="1"/>
  <c r="FJ15" i="1"/>
  <c r="FK15" i="1" s="1"/>
  <c r="FH15" i="1"/>
  <c r="FI15" i="1" s="1"/>
  <c r="FF15" i="1"/>
  <c r="FG15" i="1" s="1"/>
  <c r="GB13" i="1"/>
  <c r="GC13" i="1" s="1"/>
  <c r="FZ13" i="1"/>
  <c r="GA13" i="1" s="1"/>
  <c r="FX13" i="1"/>
  <c r="FY13" i="1" s="1"/>
  <c r="FV13" i="1"/>
  <c r="FW13" i="1" s="1"/>
  <c r="FT13" i="1"/>
  <c r="FU13" i="1" s="1"/>
  <c r="FR13" i="1"/>
  <c r="FS13" i="1" s="1"/>
  <c r="FP13" i="1"/>
  <c r="FQ13" i="1" s="1"/>
  <c r="FN13" i="1"/>
  <c r="FO13" i="1" s="1"/>
  <c r="FL13" i="1"/>
  <c r="FM13" i="1" s="1"/>
  <c r="FJ13" i="1"/>
  <c r="FK13" i="1" s="1"/>
  <c r="FH13" i="1"/>
  <c r="FI13" i="1" s="1"/>
  <c r="FF13" i="1"/>
  <c r="GB7" i="1"/>
  <c r="GC7" i="1" s="1"/>
  <c r="FZ7" i="1"/>
  <c r="GA7" i="1" s="1"/>
  <c r="FX7" i="1"/>
  <c r="FY7" i="1" s="1"/>
  <c r="FV7" i="1"/>
  <c r="FW7" i="1" s="1"/>
  <c r="FT7" i="1"/>
  <c r="FU7" i="1" s="1"/>
  <c r="FR7" i="1"/>
  <c r="FS7" i="1" s="1"/>
  <c r="FP7" i="1"/>
  <c r="FQ7" i="1" s="1"/>
  <c r="FN7" i="1"/>
  <c r="FO7" i="1" s="1"/>
  <c r="FL7" i="1"/>
  <c r="FM7" i="1" s="1"/>
  <c r="FJ7" i="1"/>
  <c r="FK7" i="1" s="1"/>
  <c r="FH7" i="1"/>
  <c r="FI7" i="1" s="1"/>
  <c r="FF7" i="1"/>
  <c r="FG7" i="1" s="1"/>
  <c r="GB6" i="1"/>
  <c r="GC6" i="1" s="1"/>
  <c r="FZ6" i="1"/>
  <c r="GA6" i="1" s="1"/>
  <c r="FX6" i="1"/>
  <c r="FY6" i="1" s="1"/>
  <c r="FV6" i="1"/>
  <c r="FW6" i="1" s="1"/>
  <c r="FT6" i="1"/>
  <c r="FU6" i="1" s="1"/>
  <c r="FR6" i="1"/>
  <c r="FS6" i="1" s="1"/>
  <c r="FP6" i="1"/>
  <c r="FQ6" i="1" s="1"/>
  <c r="FN6" i="1"/>
  <c r="FO6" i="1" s="1"/>
  <c r="FL6" i="1"/>
  <c r="FM6" i="1" s="1"/>
  <c r="FJ6" i="1"/>
  <c r="FK6" i="1" s="1"/>
  <c r="FH6" i="1"/>
  <c r="FI6" i="1" s="1"/>
  <c r="FF6" i="1"/>
  <c r="FG6" i="1" s="1"/>
  <c r="FL5" i="1"/>
  <c r="FM5" i="1" s="1"/>
  <c r="OF71" i="1"/>
  <c r="OE71" i="1"/>
  <c r="OF70" i="1"/>
  <c r="OE70" i="1"/>
  <c r="OF69" i="1"/>
  <c r="OE69" i="1"/>
  <c r="OF68" i="1"/>
  <c r="OE68" i="1"/>
  <c r="OF67" i="1"/>
  <c r="OE67" i="1"/>
  <c r="OF65" i="1"/>
  <c r="OE65" i="1"/>
  <c r="OF64" i="1"/>
  <c r="OE64" i="1"/>
  <c r="OF63" i="1"/>
  <c r="OE63" i="1"/>
  <c r="OF62" i="1"/>
  <c r="OE62" i="1"/>
  <c r="OF61" i="1"/>
  <c r="OE61" i="1"/>
  <c r="OF60" i="1"/>
  <c r="OE60" i="1"/>
  <c r="OF59" i="1"/>
  <c r="OE59" i="1"/>
  <c r="OF58" i="1"/>
  <c r="OE58" i="1"/>
  <c r="OF54" i="1"/>
  <c r="OE54" i="1"/>
  <c r="OF53" i="1"/>
  <c r="OE53" i="1"/>
  <c r="OF48" i="1"/>
  <c r="OE48" i="1"/>
  <c r="OF45" i="1"/>
  <c r="OE45" i="1"/>
  <c r="OF42" i="1"/>
  <c r="OE42" i="1"/>
  <c r="OF34" i="1"/>
  <c r="OF32" i="1"/>
  <c r="OE32" i="1"/>
  <c r="OF30" i="1"/>
  <c r="OE30" i="1"/>
  <c r="OF29" i="1"/>
  <c r="OE29" i="1"/>
  <c r="OF28" i="1"/>
  <c r="OE28" i="1"/>
  <c r="OF27" i="1"/>
  <c r="OE27" i="1"/>
  <c r="OF26" i="1"/>
  <c r="OE26" i="1"/>
  <c r="OF25" i="1"/>
  <c r="OE25" i="1"/>
  <c r="OF24" i="1"/>
  <c r="OE24" i="1"/>
  <c r="OF23" i="1"/>
  <c r="OE23" i="1"/>
  <c r="OF17" i="1"/>
  <c r="OE17" i="1"/>
  <c r="OF16" i="1"/>
  <c r="OE16" i="1"/>
  <c r="OF15" i="1"/>
  <c r="OE15" i="1"/>
  <c r="OF13" i="1"/>
  <c r="OE13" i="1"/>
  <c r="OF10" i="1"/>
  <c r="OE10" i="1"/>
  <c r="OD71" i="1"/>
  <c r="OC71" i="1"/>
  <c r="OB71" i="1"/>
  <c r="OA71" i="1"/>
  <c r="NZ71" i="1"/>
  <c r="NY71" i="1"/>
  <c r="NX71" i="1"/>
  <c r="OD70" i="1"/>
  <c r="OC70" i="1"/>
  <c r="OB70" i="1"/>
  <c r="OA70" i="1"/>
  <c r="NZ70" i="1"/>
  <c r="NY70" i="1"/>
  <c r="NX70" i="1"/>
  <c r="OD69" i="1"/>
  <c r="OC69" i="1"/>
  <c r="OB69" i="1"/>
  <c r="OA69" i="1"/>
  <c r="NZ69" i="1"/>
  <c r="NY69" i="1"/>
  <c r="NX69" i="1"/>
  <c r="OD68" i="1"/>
  <c r="OC68" i="1"/>
  <c r="OB68" i="1"/>
  <c r="OA68" i="1"/>
  <c r="NZ68" i="1"/>
  <c r="NY68" i="1"/>
  <c r="NX68" i="1"/>
  <c r="OD67" i="1"/>
  <c r="OC67" i="1"/>
  <c r="OB67" i="1"/>
  <c r="OA67" i="1"/>
  <c r="NZ67" i="1"/>
  <c r="NY67" i="1"/>
  <c r="NX67" i="1"/>
  <c r="OD65" i="1"/>
  <c r="OC65" i="1"/>
  <c r="OB65" i="1"/>
  <c r="OA65" i="1"/>
  <c r="NZ65" i="1"/>
  <c r="NY65" i="1"/>
  <c r="NX65" i="1"/>
  <c r="OD64" i="1"/>
  <c r="OC64" i="1"/>
  <c r="OB64" i="1"/>
  <c r="OA64" i="1"/>
  <c r="NZ64" i="1"/>
  <c r="NY64" i="1"/>
  <c r="NX64" i="1"/>
  <c r="OD63" i="1"/>
  <c r="OC63" i="1"/>
  <c r="OB63" i="1"/>
  <c r="OA63" i="1"/>
  <c r="NZ63" i="1"/>
  <c r="NY63" i="1"/>
  <c r="NX63" i="1"/>
  <c r="OD62" i="1"/>
  <c r="OC62" i="1"/>
  <c r="OB62" i="1"/>
  <c r="OA62" i="1"/>
  <c r="NZ62" i="1"/>
  <c r="NY62" i="1"/>
  <c r="NX62" i="1"/>
  <c r="OD61" i="1"/>
  <c r="OC61" i="1"/>
  <c r="OB61" i="1"/>
  <c r="OA61" i="1"/>
  <c r="NZ61" i="1"/>
  <c r="NY61" i="1"/>
  <c r="NX61" i="1"/>
  <c r="OD60" i="1"/>
  <c r="OC60" i="1"/>
  <c r="OB60" i="1"/>
  <c r="OA60" i="1"/>
  <c r="NZ60" i="1"/>
  <c r="NY60" i="1"/>
  <c r="NX60" i="1"/>
  <c r="OD59" i="1"/>
  <c r="OC59" i="1"/>
  <c r="OB59" i="1"/>
  <c r="OA59" i="1"/>
  <c r="NZ59" i="1"/>
  <c r="NY59" i="1"/>
  <c r="NX59" i="1"/>
  <c r="OD58" i="1"/>
  <c r="OC58" i="1"/>
  <c r="OB58" i="1"/>
  <c r="OA58" i="1"/>
  <c r="NZ58" i="1"/>
  <c r="NY58" i="1"/>
  <c r="NX58" i="1"/>
  <c r="OD54" i="1"/>
  <c r="OC54" i="1"/>
  <c r="OB54" i="1"/>
  <c r="OA54" i="1"/>
  <c r="NZ54" i="1"/>
  <c r="NY54" i="1"/>
  <c r="NX54" i="1"/>
  <c r="OD53" i="1"/>
  <c r="OC53" i="1"/>
  <c r="OB53" i="1"/>
  <c r="OA53" i="1"/>
  <c r="NZ53" i="1"/>
  <c r="NY53" i="1"/>
  <c r="NX53" i="1"/>
  <c r="OD48" i="1"/>
  <c r="OC48" i="1"/>
  <c r="OB48" i="1"/>
  <c r="OA48" i="1"/>
  <c r="NZ48" i="1"/>
  <c r="NY48" i="1"/>
  <c r="NX48" i="1"/>
  <c r="OD45" i="1"/>
  <c r="OC45" i="1"/>
  <c r="OB45" i="1"/>
  <c r="OA45" i="1"/>
  <c r="NZ45" i="1"/>
  <c r="NY45" i="1"/>
  <c r="NX45" i="1"/>
  <c r="OD42" i="1"/>
  <c r="OC42" i="1"/>
  <c r="OB42" i="1"/>
  <c r="OA42" i="1"/>
  <c r="NZ42" i="1"/>
  <c r="NY42" i="1"/>
  <c r="NX42" i="1"/>
  <c r="OD34" i="1"/>
  <c r="OD32" i="1"/>
  <c r="OC32" i="1"/>
  <c r="OB32" i="1"/>
  <c r="OA32" i="1"/>
  <c r="NZ32" i="1"/>
  <c r="NY32" i="1"/>
  <c r="NX32" i="1"/>
  <c r="OD30" i="1"/>
  <c r="OC30" i="1"/>
  <c r="OB30" i="1"/>
  <c r="OA30" i="1"/>
  <c r="NZ30" i="1"/>
  <c r="NY30" i="1"/>
  <c r="NX30" i="1"/>
  <c r="OD29" i="1"/>
  <c r="OC29" i="1"/>
  <c r="OB29" i="1"/>
  <c r="OA29" i="1"/>
  <c r="NZ29" i="1"/>
  <c r="NY29" i="1"/>
  <c r="NX29" i="1"/>
  <c r="OD28" i="1"/>
  <c r="OC28" i="1"/>
  <c r="OB28" i="1"/>
  <c r="OA28" i="1"/>
  <c r="NZ28" i="1"/>
  <c r="NY28" i="1"/>
  <c r="NX28" i="1"/>
  <c r="OD27" i="1"/>
  <c r="OC27" i="1"/>
  <c r="OB27" i="1"/>
  <c r="OA27" i="1"/>
  <c r="NZ27" i="1"/>
  <c r="NY27" i="1"/>
  <c r="NX27" i="1"/>
  <c r="OD26" i="1"/>
  <c r="OC26" i="1"/>
  <c r="OB26" i="1"/>
  <c r="OA26" i="1"/>
  <c r="NZ26" i="1"/>
  <c r="NY26" i="1"/>
  <c r="NX26" i="1"/>
  <c r="OD25" i="1"/>
  <c r="OC25" i="1"/>
  <c r="OB25" i="1"/>
  <c r="OA25" i="1"/>
  <c r="NZ25" i="1"/>
  <c r="NY25" i="1"/>
  <c r="NX25" i="1"/>
  <c r="OD24" i="1"/>
  <c r="OC24" i="1"/>
  <c r="OB24" i="1"/>
  <c r="OA24" i="1"/>
  <c r="NZ24" i="1"/>
  <c r="NY24" i="1"/>
  <c r="NX24" i="1"/>
  <c r="OD23" i="1"/>
  <c r="OC23" i="1"/>
  <c r="OB23" i="1"/>
  <c r="OA23" i="1"/>
  <c r="NZ23" i="1"/>
  <c r="NY23" i="1"/>
  <c r="NX23" i="1"/>
  <c r="OD17" i="1"/>
  <c r="OC17" i="1"/>
  <c r="OB17" i="1"/>
  <c r="OA17" i="1"/>
  <c r="NZ17" i="1"/>
  <c r="NY17" i="1"/>
  <c r="NX17" i="1"/>
  <c r="OD16" i="1"/>
  <c r="OC16" i="1"/>
  <c r="OB16" i="1"/>
  <c r="OA16" i="1"/>
  <c r="NZ16" i="1"/>
  <c r="NY16" i="1"/>
  <c r="NX16" i="1"/>
  <c r="OD15" i="1"/>
  <c r="OC15" i="1"/>
  <c r="OB15" i="1"/>
  <c r="OA15" i="1"/>
  <c r="NZ15" i="1"/>
  <c r="NY15" i="1"/>
  <c r="NX15" i="1"/>
  <c r="OD13" i="1"/>
  <c r="OC13" i="1"/>
  <c r="OB13" i="1"/>
  <c r="OA13" i="1"/>
  <c r="NZ13" i="1"/>
  <c r="NY13" i="1"/>
  <c r="NX13" i="1"/>
  <c r="OD10" i="1"/>
  <c r="OC10" i="1"/>
  <c r="OB10" i="1"/>
  <c r="OA10" i="1"/>
  <c r="NZ10" i="1"/>
  <c r="NY10" i="1"/>
  <c r="NX10" i="1"/>
  <c r="NW71" i="1"/>
  <c r="NV71" i="1"/>
  <c r="NU71" i="1"/>
  <c r="NW70" i="1"/>
  <c r="NV70" i="1"/>
  <c r="NU70" i="1"/>
  <c r="NW69" i="1"/>
  <c r="NV69" i="1"/>
  <c r="NU69" i="1"/>
  <c r="NW68" i="1"/>
  <c r="NV68" i="1"/>
  <c r="NU68" i="1"/>
  <c r="NW67" i="1"/>
  <c r="NV67" i="1"/>
  <c r="NU67" i="1"/>
  <c r="NW65" i="1"/>
  <c r="NV65" i="1"/>
  <c r="NU65" i="1"/>
  <c r="NW64" i="1"/>
  <c r="NV64" i="1"/>
  <c r="NU64" i="1"/>
  <c r="NW63" i="1"/>
  <c r="NV63" i="1"/>
  <c r="NU63" i="1"/>
  <c r="NW62" i="1"/>
  <c r="NV62" i="1"/>
  <c r="NU62" i="1"/>
  <c r="NW61" i="1"/>
  <c r="NV61" i="1"/>
  <c r="NU61" i="1"/>
  <c r="NW60" i="1"/>
  <c r="NV60" i="1"/>
  <c r="NU60" i="1"/>
  <c r="NW59" i="1"/>
  <c r="NV59" i="1"/>
  <c r="NU59" i="1"/>
  <c r="NW58" i="1"/>
  <c r="NV58" i="1"/>
  <c r="NU58" i="1"/>
  <c r="NW54" i="1"/>
  <c r="NV54" i="1"/>
  <c r="NU54" i="1"/>
  <c r="NW53" i="1"/>
  <c r="NV53" i="1"/>
  <c r="NU53" i="1"/>
  <c r="NW48" i="1"/>
  <c r="NV48" i="1"/>
  <c r="NU48" i="1"/>
  <c r="NW45" i="1"/>
  <c r="NU45" i="1"/>
  <c r="NW42" i="1"/>
  <c r="NV42" i="1"/>
  <c r="NU42" i="1"/>
  <c r="NW32" i="1"/>
  <c r="NV32" i="1"/>
  <c r="NU32" i="1"/>
  <c r="NW30" i="1"/>
  <c r="NV30" i="1"/>
  <c r="NU30" i="1"/>
  <c r="NW29" i="1"/>
  <c r="NV29" i="1"/>
  <c r="NU29" i="1"/>
  <c r="NW28" i="1"/>
  <c r="NV28" i="1"/>
  <c r="NU28" i="1"/>
  <c r="NW27" i="1"/>
  <c r="NV27" i="1"/>
  <c r="NU27" i="1"/>
  <c r="NW26" i="1"/>
  <c r="NV26" i="1"/>
  <c r="NU26" i="1"/>
  <c r="NW25" i="1"/>
  <c r="NV25" i="1"/>
  <c r="NU25" i="1"/>
  <c r="NW24" i="1"/>
  <c r="NV24" i="1"/>
  <c r="NU24" i="1"/>
  <c r="NW23" i="1"/>
  <c r="NV23" i="1"/>
  <c r="NU23" i="1"/>
  <c r="NW17" i="1"/>
  <c r="NV17" i="1"/>
  <c r="NU17" i="1"/>
  <c r="NW16" i="1"/>
  <c r="NV16" i="1"/>
  <c r="NU16" i="1"/>
  <c r="NW15" i="1"/>
  <c r="NV15" i="1"/>
  <c r="NU15" i="1"/>
  <c r="NW13" i="1"/>
  <c r="NV13" i="1"/>
  <c r="NU13" i="1"/>
  <c r="NW10" i="1"/>
  <c r="NV10" i="1"/>
  <c r="NU10" i="1"/>
  <c r="BJ65" i="1"/>
  <c r="BJ64" i="1"/>
  <c r="BJ63" i="1"/>
  <c r="BJ61" i="1"/>
  <c r="BJ60" i="1"/>
  <c r="BJ59" i="1"/>
  <c r="BJ54" i="1"/>
  <c r="BJ28" i="1"/>
  <c r="BJ27" i="1"/>
  <c r="BJ24" i="1"/>
  <c r="BJ23" i="1"/>
  <c r="BJ7" i="1"/>
  <c r="BJ6" i="1"/>
  <c r="AQ38" i="1"/>
  <c r="NP38" i="1" s="1"/>
  <c r="AQ37" i="1"/>
  <c r="NP37" i="1" s="1"/>
  <c r="AQ48" i="1"/>
  <c r="AQ236" i="1" s="1"/>
  <c r="AQ45" i="1"/>
  <c r="NP45" i="1" s="1"/>
  <c r="AQ19" i="1"/>
  <c r="NP19" i="1" s="1"/>
  <c r="AQ18" i="1"/>
  <c r="NP18" i="1" s="1"/>
  <c r="AP48" i="1"/>
  <c r="NO48" i="1" s="1"/>
  <c r="AP45" i="1"/>
  <c r="NO45" i="1" s="1"/>
  <c r="AP18" i="1"/>
  <c r="NO18" i="1" s="1"/>
  <c r="AP19" i="1"/>
  <c r="NO19" i="1" s="1"/>
  <c r="AP38" i="1"/>
  <c r="AP37" i="1"/>
  <c r="NO37" i="1" s="1"/>
  <c r="AO38" i="1"/>
  <c r="AO37" i="1"/>
  <c r="NN37" i="1" s="1"/>
  <c r="AO48" i="1"/>
  <c r="NN48" i="1" s="1"/>
  <c r="AO45" i="1"/>
  <c r="AO50" i="1" s="1"/>
  <c r="NN50" i="1" s="1"/>
  <c r="AO19" i="1"/>
  <c r="NN19" i="1" s="1"/>
  <c r="AO18" i="1"/>
  <c r="NN18" i="1" s="1"/>
  <c r="AN37" i="1"/>
  <c r="NM37" i="1" s="1"/>
  <c r="AN38" i="1"/>
  <c r="NM38" i="1" s="1"/>
  <c r="AN19" i="1"/>
  <c r="NM19" i="1" s="1"/>
  <c r="AN18" i="1"/>
  <c r="NM18" i="1" s="1"/>
  <c r="AN236" i="1"/>
  <c r="AN50" i="1"/>
  <c r="NM50" i="1" s="1"/>
  <c r="AM38" i="1"/>
  <c r="NL38" i="1" s="1"/>
  <c r="AM37" i="1"/>
  <c r="AM236" i="1"/>
  <c r="AM50" i="1"/>
  <c r="NL50" i="1" s="1"/>
  <c r="AM19" i="1"/>
  <c r="NL19" i="1" s="1"/>
  <c r="AM18" i="1"/>
  <c r="NL18" i="1" s="1"/>
  <c r="AL236" i="1"/>
  <c r="AL37" i="1"/>
  <c r="NK37" i="1" s="1"/>
  <c r="AL38" i="1"/>
  <c r="AL19" i="1"/>
  <c r="NK19" i="1" s="1"/>
  <c r="AL18" i="1"/>
  <c r="NK18" i="1" s="1"/>
  <c r="AL50" i="1"/>
  <c r="NK50" i="1" s="1"/>
  <c r="NK13" i="1"/>
  <c r="AK38" i="1"/>
  <c r="NJ38" i="1" s="1"/>
  <c r="AK37" i="1"/>
  <c r="NJ37" i="1" s="1"/>
  <c r="AK236" i="1"/>
  <c r="AK50" i="1"/>
  <c r="NJ50" i="1" s="1"/>
  <c r="AK19" i="1"/>
  <c r="AK18" i="1"/>
  <c r="NJ18" i="1" s="1"/>
  <c r="AJ38" i="1"/>
  <c r="NI38" i="1" s="1"/>
  <c r="AJ37" i="1"/>
  <c r="NI37" i="1" s="1"/>
  <c r="NI54" i="1"/>
  <c r="I69" i="22"/>
  <c r="I68" i="22"/>
  <c r="I67" i="22"/>
  <c r="I66" i="22"/>
  <c r="I65" i="22"/>
  <c r="I64" i="22"/>
  <c r="F64" i="22"/>
  <c r="F65" i="22"/>
  <c r="F66" i="22"/>
  <c r="F67" i="22"/>
  <c r="F68" i="22"/>
  <c r="F69" i="22"/>
  <c r="G69" i="22" s="1"/>
  <c r="H69" i="22" s="1"/>
  <c r="NT71" i="1"/>
  <c r="NT70" i="1"/>
  <c r="NT69" i="1"/>
  <c r="NT68" i="1"/>
  <c r="NT67" i="1"/>
  <c r="NT65" i="1"/>
  <c r="NT64" i="1"/>
  <c r="NT63" i="1"/>
  <c r="NT62" i="1"/>
  <c r="NT61" i="1"/>
  <c r="NT60" i="1"/>
  <c r="NT59" i="1"/>
  <c r="NT58" i="1"/>
  <c r="NT54" i="1"/>
  <c r="NT53" i="1"/>
  <c r="NT48" i="1"/>
  <c r="NT45" i="1"/>
  <c r="NT42" i="1"/>
  <c r="NT32" i="1"/>
  <c r="NT30" i="1"/>
  <c r="NT29" i="1"/>
  <c r="NT28" i="1"/>
  <c r="NT27" i="1"/>
  <c r="NT26" i="1"/>
  <c r="NT25" i="1"/>
  <c r="NT24" i="1"/>
  <c r="NT23" i="1"/>
  <c r="NT17" i="1"/>
  <c r="NT16" i="1"/>
  <c r="NT15" i="1"/>
  <c r="NT13" i="1"/>
  <c r="NT10" i="1"/>
  <c r="NS71" i="1"/>
  <c r="NR71" i="1"/>
  <c r="NQ71" i="1"/>
  <c r="NP71" i="1"/>
  <c r="NO71" i="1"/>
  <c r="NN71" i="1"/>
  <c r="NM71" i="1"/>
  <c r="NL71" i="1"/>
  <c r="NK71" i="1"/>
  <c r="NJ71" i="1"/>
  <c r="NS70" i="1"/>
  <c r="NR70" i="1"/>
  <c r="NQ70" i="1"/>
  <c r="NP70" i="1"/>
  <c r="NO70" i="1"/>
  <c r="NN70" i="1"/>
  <c r="NM70" i="1"/>
  <c r="NL70" i="1"/>
  <c r="NK70" i="1"/>
  <c r="NJ70" i="1"/>
  <c r="NS69" i="1"/>
  <c r="NR69" i="1"/>
  <c r="NQ69" i="1"/>
  <c r="NP69" i="1"/>
  <c r="NO69" i="1"/>
  <c r="NN69" i="1"/>
  <c r="NM69" i="1"/>
  <c r="NL69" i="1"/>
  <c r="NK69" i="1"/>
  <c r="NJ69" i="1"/>
  <c r="NS68" i="1"/>
  <c r="NR68" i="1"/>
  <c r="NQ68" i="1"/>
  <c r="NP68" i="1"/>
  <c r="NO68" i="1"/>
  <c r="NN68" i="1"/>
  <c r="NM68" i="1"/>
  <c r="NL68" i="1"/>
  <c r="NK68" i="1"/>
  <c r="NJ68" i="1"/>
  <c r="NS67" i="1"/>
  <c r="NR67" i="1"/>
  <c r="NQ67" i="1"/>
  <c r="NP67" i="1"/>
  <c r="NO67" i="1"/>
  <c r="NN67" i="1"/>
  <c r="NM67" i="1"/>
  <c r="NL67" i="1"/>
  <c r="NK67" i="1"/>
  <c r="NJ67" i="1"/>
  <c r="NS65" i="1"/>
  <c r="NR65" i="1"/>
  <c r="NQ65" i="1"/>
  <c r="NP65" i="1"/>
  <c r="NO65" i="1"/>
  <c r="NN65" i="1"/>
  <c r="NM65" i="1"/>
  <c r="NL65" i="1"/>
  <c r="NK65" i="1"/>
  <c r="NJ65" i="1"/>
  <c r="NS64" i="1"/>
  <c r="NR64" i="1"/>
  <c r="NQ64" i="1"/>
  <c r="NP64" i="1"/>
  <c r="NO64" i="1"/>
  <c r="NN64" i="1"/>
  <c r="NM64" i="1"/>
  <c r="NL64" i="1"/>
  <c r="NK64" i="1"/>
  <c r="NJ64" i="1"/>
  <c r="NS63" i="1"/>
  <c r="NR63" i="1"/>
  <c r="NQ63" i="1"/>
  <c r="NP63" i="1"/>
  <c r="NO63" i="1"/>
  <c r="NN63" i="1"/>
  <c r="NM63" i="1"/>
  <c r="NL63" i="1"/>
  <c r="NK63" i="1"/>
  <c r="NJ63" i="1"/>
  <c r="NS62" i="1"/>
  <c r="NR62" i="1"/>
  <c r="NQ62" i="1"/>
  <c r="NP62" i="1"/>
  <c r="NO62" i="1"/>
  <c r="NN62" i="1"/>
  <c r="NM62" i="1"/>
  <c r="NL62" i="1"/>
  <c r="NJ62" i="1"/>
  <c r="NS61" i="1"/>
  <c r="NR61" i="1"/>
  <c r="NQ61" i="1"/>
  <c r="NP61" i="1"/>
  <c r="NO61" i="1"/>
  <c r="NN61" i="1"/>
  <c r="NM61" i="1"/>
  <c r="NL61" i="1"/>
  <c r="NK61" i="1"/>
  <c r="NJ61" i="1"/>
  <c r="NS60" i="1"/>
  <c r="NR60" i="1"/>
  <c r="NQ60" i="1"/>
  <c r="NP60" i="1"/>
  <c r="NO60" i="1"/>
  <c r="NN60" i="1"/>
  <c r="NM60" i="1"/>
  <c r="NL60" i="1"/>
  <c r="NJ60" i="1"/>
  <c r="NS59" i="1"/>
  <c r="NR59" i="1"/>
  <c r="NQ59" i="1"/>
  <c r="NP59" i="1"/>
  <c r="NO59" i="1"/>
  <c r="NN59" i="1"/>
  <c r="NM59" i="1"/>
  <c r="NL59" i="1"/>
  <c r="NK59" i="1"/>
  <c r="NJ59" i="1"/>
  <c r="NS58" i="1"/>
  <c r="NR58" i="1"/>
  <c r="NQ58" i="1"/>
  <c r="NP58" i="1"/>
  <c r="NO58" i="1"/>
  <c r="NN58" i="1"/>
  <c r="NM58" i="1"/>
  <c r="NL58" i="1"/>
  <c r="NJ58" i="1"/>
  <c r="NS54" i="1"/>
  <c r="NR54" i="1"/>
  <c r="NQ54" i="1"/>
  <c r="NP54" i="1"/>
  <c r="NO54" i="1"/>
  <c r="NN54" i="1"/>
  <c r="NM54" i="1"/>
  <c r="NL54" i="1"/>
  <c r="NK54" i="1"/>
  <c r="NJ54" i="1"/>
  <c r="NS53" i="1"/>
  <c r="NR53" i="1"/>
  <c r="NQ53" i="1"/>
  <c r="NP53" i="1"/>
  <c r="NO53" i="1"/>
  <c r="NN53" i="1"/>
  <c r="NM53" i="1"/>
  <c r="NL53" i="1"/>
  <c r="NJ53" i="1"/>
  <c r="NS48" i="1"/>
  <c r="NR48" i="1"/>
  <c r="NM48" i="1"/>
  <c r="NL48" i="1"/>
  <c r="NK48" i="1"/>
  <c r="NJ48" i="1"/>
  <c r="NS45" i="1"/>
  <c r="NR45" i="1"/>
  <c r="NM45" i="1"/>
  <c r="NL45" i="1"/>
  <c r="NK45" i="1"/>
  <c r="NJ45" i="1"/>
  <c r="NS42" i="1"/>
  <c r="NR42" i="1"/>
  <c r="NQ42" i="1"/>
  <c r="NP42" i="1"/>
  <c r="NO42" i="1"/>
  <c r="NN42" i="1"/>
  <c r="NM42" i="1"/>
  <c r="NL42" i="1"/>
  <c r="NK42" i="1"/>
  <c r="NJ42" i="1"/>
  <c r="NS32" i="1"/>
  <c r="NR32" i="1"/>
  <c r="NQ32" i="1"/>
  <c r="NP32" i="1"/>
  <c r="NO32" i="1"/>
  <c r="NN32" i="1"/>
  <c r="NM32" i="1"/>
  <c r="NL32" i="1"/>
  <c r="NK32" i="1"/>
  <c r="NJ32" i="1"/>
  <c r="NS30" i="1"/>
  <c r="NR30" i="1"/>
  <c r="NQ30" i="1"/>
  <c r="NP30" i="1"/>
  <c r="NO30" i="1"/>
  <c r="NN30" i="1"/>
  <c r="NM30" i="1"/>
  <c r="NL30" i="1"/>
  <c r="NK30" i="1"/>
  <c r="NJ30" i="1"/>
  <c r="NS29" i="1"/>
  <c r="NR29" i="1"/>
  <c r="NQ29" i="1"/>
  <c r="NP29" i="1"/>
  <c r="NO29" i="1"/>
  <c r="NN29" i="1"/>
  <c r="NM29" i="1"/>
  <c r="NL29" i="1"/>
  <c r="NK29" i="1"/>
  <c r="NJ29" i="1"/>
  <c r="NS28" i="1"/>
  <c r="NR28" i="1"/>
  <c r="NQ28" i="1"/>
  <c r="NP28" i="1"/>
  <c r="NO28" i="1"/>
  <c r="NN28" i="1"/>
  <c r="NM28" i="1"/>
  <c r="NL28" i="1"/>
  <c r="NK28" i="1"/>
  <c r="NJ28" i="1"/>
  <c r="NS27" i="1"/>
  <c r="NR27" i="1"/>
  <c r="NQ27" i="1"/>
  <c r="NP27" i="1"/>
  <c r="NO27" i="1"/>
  <c r="NN27" i="1"/>
  <c r="NM27" i="1"/>
  <c r="NL27" i="1"/>
  <c r="NK27" i="1"/>
  <c r="NJ27" i="1"/>
  <c r="NS26" i="1"/>
  <c r="NR26" i="1"/>
  <c r="NQ26" i="1"/>
  <c r="NP26" i="1"/>
  <c r="NO26" i="1"/>
  <c r="NN26" i="1"/>
  <c r="NM26" i="1"/>
  <c r="NL26" i="1"/>
  <c r="NK26" i="1"/>
  <c r="NJ26" i="1"/>
  <c r="NS25" i="1"/>
  <c r="NR25" i="1"/>
  <c r="NQ25" i="1"/>
  <c r="NP25" i="1"/>
  <c r="NO25" i="1"/>
  <c r="NN25" i="1"/>
  <c r="NM25" i="1"/>
  <c r="NL25" i="1"/>
  <c r="NK25" i="1"/>
  <c r="NJ25" i="1"/>
  <c r="NS24" i="1"/>
  <c r="NR24" i="1"/>
  <c r="NQ24" i="1"/>
  <c r="NP24" i="1"/>
  <c r="NO24" i="1"/>
  <c r="NN24" i="1"/>
  <c r="NM24" i="1"/>
  <c r="NL24" i="1"/>
  <c r="NK24" i="1"/>
  <c r="NJ24" i="1"/>
  <c r="NS23" i="1"/>
  <c r="NR23" i="1"/>
  <c r="NQ23" i="1"/>
  <c r="NP23" i="1"/>
  <c r="NO23" i="1"/>
  <c r="NN23" i="1"/>
  <c r="NM23" i="1"/>
  <c r="NL23" i="1"/>
  <c r="NK23" i="1"/>
  <c r="NJ23" i="1"/>
  <c r="NS17" i="1"/>
  <c r="NR17" i="1"/>
  <c r="NQ17" i="1"/>
  <c r="NP17" i="1"/>
  <c r="NO17" i="1"/>
  <c r="NN17" i="1"/>
  <c r="NM17" i="1"/>
  <c r="NL17" i="1"/>
  <c r="NK17" i="1"/>
  <c r="NJ17" i="1"/>
  <c r="NS16" i="1"/>
  <c r="NR16" i="1"/>
  <c r="NQ16" i="1"/>
  <c r="NP16" i="1"/>
  <c r="NO16" i="1"/>
  <c r="NN16" i="1"/>
  <c r="NM16" i="1"/>
  <c r="NL16" i="1"/>
  <c r="NK16" i="1"/>
  <c r="NJ16" i="1"/>
  <c r="NS15" i="1"/>
  <c r="NR15" i="1"/>
  <c r="NQ15" i="1"/>
  <c r="NP15" i="1"/>
  <c r="NO15" i="1"/>
  <c r="NN15" i="1"/>
  <c r="NM15" i="1"/>
  <c r="NL15" i="1"/>
  <c r="NK15" i="1"/>
  <c r="NJ15" i="1"/>
  <c r="NS13" i="1"/>
  <c r="NR13" i="1"/>
  <c r="NQ13" i="1"/>
  <c r="NP13" i="1"/>
  <c r="NO13" i="1"/>
  <c r="NN13" i="1"/>
  <c r="NM13" i="1"/>
  <c r="NL13" i="1"/>
  <c r="NJ13" i="1"/>
  <c r="NS10" i="1"/>
  <c r="NR10" i="1"/>
  <c r="NQ10" i="1"/>
  <c r="NP10" i="1"/>
  <c r="NO10" i="1"/>
  <c r="NN10" i="1"/>
  <c r="NM10" i="1"/>
  <c r="NL10" i="1"/>
  <c r="NK10" i="1"/>
  <c r="NJ10" i="1"/>
  <c r="NI71" i="1"/>
  <c r="NI70" i="1"/>
  <c r="NI69" i="1"/>
  <c r="NI68" i="1"/>
  <c r="NI67" i="1"/>
  <c r="NI65" i="1"/>
  <c r="NI64" i="1"/>
  <c r="NI63" i="1"/>
  <c r="NI62" i="1"/>
  <c r="NI61" i="1"/>
  <c r="NI60" i="1"/>
  <c r="NI59" i="1"/>
  <c r="NI58" i="1"/>
  <c r="NI53" i="1"/>
  <c r="NI48" i="1"/>
  <c r="NI45" i="1"/>
  <c r="NI42" i="1"/>
  <c r="NI32" i="1"/>
  <c r="NI30" i="1"/>
  <c r="NI29" i="1"/>
  <c r="NI28" i="1"/>
  <c r="NI27" i="1"/>
  <c r="NI26" i="1"/>
  <c r="NI25" i="1"/>
  <c r="NI24" i="1"/>
  <c r="NI23" i="1"/>
  <c r="NI17" i="1"/>
  <c r="NI16" i="1"/>
  <c r="NI15" i="1"/>
  <c r="NI13" i="1"/>
  <c r="NI10" i="1"/>
  <c r="AV65" i="1"/>
  <c r="AV64" i="1"/>
  <c r="AV63" i="1"/>
  <c r="AV61" i="1"/>
  <c r="AV59" i="1"/>
  <c r="AV54" i="1"/>
  <c r="AU52" i="1"/>
  <c r="NT52" i="1" s="1"/>
  <c r="AT52" i="1"/>
  <c r="NS52" i="1" s="1"/>
  <c r="AS52" i="1"/>
  <c r="NR52" i="1" s="1"/>
  <c r="AR52" i="1"/>
  <c r="NQ52" i="1" s="1"/>
  <c r="AQ52" i="1"/>
  <c r="NP52" i="1" s="1"/>
  <c r="AP52" i="1"/>
  <c r="NO52" i="1" s="1"/>
  <c r="AO52" i="1"/>
  <c r="NN52" i="1" s="1"/>
  <c r="AN52" i="1"/>
  <c r="NM52" i="1" s="1"/>
  <c r="AM52" i="1"/>
  <c r="NL52" i="1" s="1"/>
  <c r="AK52" i="1"/>
  <c r="NJ52" i="1" s="1"/>
  <c r="AJ236" i="1"/>
  <c r="AV28" i="1"/>
  <c r="AV27" i="1"/>
  <c r="AV26" i="1"/>
  <c r="AV25" i="1"/>
  <c r="AV24" i="1"/>
  <c r="AV23" i="1"/>
  <c r="AU22" i="1"/>
  <c r="AU49" i="1" s="1"/>
  <c r="AT22" i="1"/>
  <c r="AT49" i="1" s="1"/>
  <c r="NS49" i="1" s="1"/>
  <c r="AS22" i="1"/>
  <c r="NR22" i="1" s="1"/>
  <c r="AR22" i="1"/>
  <c r="NQ22" i="1" s="1"/>
  <c r="AQ22" i="1"/>
  <c r="AP22" i="1"/>
  <c r="AO22" i="1"/>
  <c r="AN22" i="1"/>
  <c r="AN49" i="1" s="1"/>
  <c r="NM49" i="1" s="1"/>
  <c r="AM22" i="1"/>
  <c r="AL22" i="1"/>
  <c r="AL49" i="1" s="1"/>
  <c r="NK49" i="1" s="1"/>
  <c r="AK22" i="1"/>
  <c r="NJ22" i="1" s="1"/>
  <c r="AJ22" i="1"/>
  <c r="NI22" i="1" s="1"/>
  <c r="AJ19" i="1"/>
  <c r="NI19" i="1" s="1"/>
  <c r="AJ18" i="1"/>
  <c r="NI18" i="1" s="1"/>
  <c r="AV7" i="1"/>
  <c r="AV6" i="1"/>
  <c r="Y5" i="1"/>
  <c r="Y37" i="1"/>
  <c r="Y38" i="1"/>
  <c r="Y34" i="1"/>
  <c r="Y48" i="1"/>
  <c r="Y236" i="1" s="1"/>
  <c r="Y45" i="1"/>
  <c r="Y19" i="1"/>
  <c r="Y18" i="1"/>
  <c r="X48" i="1"/>
  <c r="X236" i="1" s="1"/>
  <c r="X45" i="1"/>
  <c r="X38" i="1"/>
  <c r="X37" i="1"/>
  <c r="X34" i="1"/>
  <c r="X19" i="1"/>
  <c r="X18" i="1"/>
  <c r="W34" i="1"/>
  <c r="W48" i="1"/>
  <c r="W45" i="1"/>
  <c r="W5" i="1"/>
  <c r="W38" i="1"/>
  <c r="W37" i="1"/>
  <c r="W19" i="1"/>
  <c r="W18" i="1"/>
  <c r="V38" i="1"/>
  <c r="V37" i="1"/>
  <c r="V48" i="1"/>
  <c r="V236" i="1" s="1"/>
  <c r="V45" i="1"/>
  <c r="J59" i="22"/>
  <c r="K59" i="22" s="1"/>
  <c r="Y52" i="1"/>
  <c r="X52" i="1"/>
  <c r="W52" i="1"/>
  <c r="V52" i="1"/>
  <c r="V34" i="1"/>
  <c r="Y22" i="1"/>
  <c r="X22" i="1"/>
  <c r="W22" i="1"/>
  <c r="V22" i="1"/>
  <c r="V19" i="1"/>
  <c r="V18" i="1"/>
  <c r="L49" i="23"/>
  <c r="L50" i="23" s="1"/>
  <c r="J49" i="23"/>
  <c r="J50" i="23" s="1"/>
  <c r="I49" i="23"/>
  <c r="I50" i="23" s="1"/>
  <c r="D69" i="22"/>
  <c r="E69" i="22" s="1"/>
  <c r="G13" i="22"/>
  <c r="H13" i="22" s="1"/>
  <c r="G18" i="22"/>
  <c r="H18" i="22" s="1"/>
  <c r="G20" i="22"/>
  <c r="H20" i="22" s="1"/>
  <c r="G41" i="22"/>
  <c r="H41" i="22" s="1"/>
  <c r="C64" i="22"/>
  <c r="C65" i="22"/>
  <c r="C66" i="22"/>
  <c r="C67" i="22"/>
  <c r="C68" i="22"/>
  <c r="B64" i="22"/>
  <c r="B65" i="22"/>
  <c r="B66" i="22"/>
  <c r="B67" i="22"/>
  <c r="B68" i="22"/>
  <c r="NF34" i="1"/>
  <c r="NF19" i="1"/>
  <c r="NH18" i="1"/>
  <c r="NG18" i="1"/>
  <c r="NF18" i="1"/>
  <c r="NE18" i="1"/>
  <c r="ND18" i="1"/>
  <c r="NC18" i="1"/>
  <c r="NB18" i="1"/>
  <c r="NA18" i="1"/>
  <c r="MZ18" i="1"/>
  <c r="MY18" i="1"/>
  <c r="MX18" i="1"/>
  <c r="G59" i="22"/>
  <c r="H59" i="22" s="1"/>
  <c r="NH37" i="1"/>
  <c r="NH22" i="1"/>
  <c r="NG45" i="1"/>
  <c r="NG34" i="1"/>
  <c r="NG22" i="1"/>
  <c r="NG19" i="1"/>
  <c r="NF45" i="1"/>
  <c r="NG52" i="1"/>
  <c r="NE52" i="1"/>
  <c r="NH63" i="1"/>
  <c r="NG63" i="1"/>
  <c r="NF63" i="1"/>
  <c r="NE63" i="1"/>
  <c r="ND63" i="1"/>
  <c r="NC63" i="1"/>
  <c r="NB63" i="1"/>
  <c r="NA63" i="1"/>
  <c r="MZ63" i="1"/>
  <c r="MX63" i="1"/>
  <c r="NF22" i="1"/>
  <c r="NE49" i="1"/>
  <c r="NE34" i="1"/>
  <c r="NE22" i="1"/>
  <c r="NE19" i="1"/>
  <c r="ND59" i="1"/>
  <c r="ND48" i="1"/>
  <c r="ND45" i="1"/>
  <c r="ND34" i="1"/>
  <c r="ND22" i="1"/>
  <c r="ND19" i="1"/>
  <c r="NC54" i="1"/>
  <c r="NC58" i="1"/>
  <c r="NC59" i="1"/>
  <c r="NC45" i="1"/>
  <c r="NC34" i="1"/>
  <c r="NC22" i="1"/>
  <c r="NC19" i="1"/>
  <c r="NB34" i="1"/>
  <c r="NB37" i="1"/>
  <c r="NB22" i="1"/>
  <c r="NA45" i="1"/>
  <c r="NA54" i="1"/>
  <c r="NA58" i="1"/>
  <c r="NA59" i="1"/>
  <c r="NA22" i="1"/>
  <c r="NA19" i="1"/>
  <c r="MZ49" i="1"/>
  <c r="MZ45" i="1"/>
  <c r="MZ54" i="1"/>
  <c r="MZ53" i="1"/>
  <c r="MZ62" i="1"/>
  <c r="MZ61" i="1"/>
  <c r="MZ59" i="1"/>
  <c r="MZ22" i="1"/>
  <c r="MZ19" i="1"/>
  <c r="MX45" i="1"/>
  <c r="NA13" i="1"/>
  <c r="NB13" i="1"/>
  <c r="NC13" i="1"/>
  <c r="ND13" i="1"/>
  <c r="NE13" i="1"/>
  <c r="NF13" i="1"/>
  <c r="NG13" i="1"/>
  <c r="NH13" i="1"/>
  <c r="NA15" i="1"/>
  <c r="NB15" i="1"/>
  <c r="NC15" i="1"/>
  <c r="ND15" i="1"/>
  <c r="NE15" i="1"/>
  <c r="NF15" i="1"/>
  <c r="NG15" i="1"/>
  <c r="NH15" i="1"/>
  <c r="NA16" i="1"/>
  <c r="NB16" i="1"/>
  <c r="NC16" i="1"/>
  <c r="ND16" i="1"/>
  <c r="NE16" i="1"/>
  <c r="NF16" i="1"/>
  <c r="NG16" i="1"/>
  <c r="NH16" i="1"/>
  <c r="NA17" i="1"/>
  <c r="NB17" i="1"/>
  <c r="NC17" i="1"/>
  <c r="ND17" i="1"/>
  <c r="NE17" i="1"/>
  <c r="NF17" i="1"/>
  <c r="NG17" i="1"/>
  <c r="NH17" i="1"/>
  <c r="NA23" i="1"/>
  <c r="NB23" i="1"/>
  <c r="NC23" i="1"/>
  <c r="ND23" i="1"/>
  <c r="NE23" i="1"/>
  <c r="NF23" i="1"/>
  <c r="NG23" i="1"/>
  <c r="NH23" i="1"/>
  <c r="NA24" i="1"/>
  <c r="NB24" i="1"/>
  <c r="NC24" i="1"/>
  <c r="ND24" i="1"/>
  <c r="NE24" i="1"/>
  <c r="NF24" i="1"/>
  <c r="NG24" i="1"/>
  <c r="NH24" i="1"/>
  <c r="NA25" i="1"/>
  <c r="NB25" i="1"/>
  <c r="NC25" i="1"/>
  <c r="ND25" i="1"/>
  <c r="NE25" i="1"/>
  <c r="NF25" i="1"/>
  <c r="NG25" i="1"/>
  <c r="NH25" i="1"/>
  <c r="NA26" i="1"/>
  <c r="NB26" i="1"/>
  <c r="NC26" i="1"/>
  <c r="ND26" i="1"/>
  <c r="NE26" i="1"/>
  <c r="NF26" i="1"/>
  <c r="NG26" i="1"/>
  <c r="NH26" i="1"/>
  <c r="NA27" i="1"/>
  <c r="NB27" i="1"/>
  <c r="NC27" i="1"/>
  <c r="ND27" i="1"/>
  <c r="NE27" i="1"/>
  <c r="NF27" i="1"/>
  <c r="NG27" i="1"/>
  <c r="NH27" i="1"/>
  <c r="NA28" i="1"/>
  <c r="NB28" i="1"/>
  <c r="NC28" i="1"/>
  <c r="ND28" i="1"/>
  <c r="NE28" i="1"/>
  <c r="NF28" i="1"/>
  <c r="NG28" i="1"/>
  <c r="NH28" i="1"/>
  <c r="NA29" i="1"/>
  <c r="NB29" i="1"/>
  <c r="NC29" i="1"/>
  <c r="ND29" i="1"/>
  <c r="NE29" i="1"/>
  <c r="NF29" i="1"/>
  <c r="NG29" i="1"/>
  <c r="NH29" i="1"/>
  <c r="NA30" i="1"/>
  <c r="NB30" i="1"/>
  <c r="NC30" i="1"/>
  <c r="ND30" i="1"/>
  <c r="NE30" i="1"/>
  <c r="NF30" i="1"/>
  <c r="NG30" i="1"/>
  <c r="NH30" i="1"/>
  <c r="NA32" i="1"/>
  <c r="NB32" i="1"/>
  <c r="NC32" i="1"/>
  <c r="ND32" i="1"/>
  <c r="NE32" i="1"/>
  <c r="NF32" i="1"/>
  <c r="NG32" i="1"/>
  <c r="NH32" i="1"/>
  <c r="NA34" i="1"/>
  <c r="NG37" i="1"/>
  <c r="NA38" i="1"/>
  <c r="NB38" i="1"/>
  <c r="NC38" i="1"/>
  <c r="ND38" i="1"/>
  <c r="NE38" i="1"/>
  <c r="NF38" i="1"/>
  <c r="NG38" i="1"/>
  <c r="NH38" i="1"/>
  <c r="NA42" i="1"/>
  <c r="NB42" i="1"/>
  <c r="NC42" i="1"/>
  <c r="ND42" i="1"/>
  <c r="NE42" i="1"/>
  <c r="NF42" i="1"/>
  <c r="NG42" i="1"/>
  <c r="NH42" i="1"/>
  <c r="NB45" i="1"/>
  <c r="NE45" i="1"/>
  <c r="NH45" i="1"/>
  <c r="NB48" i="1"/>
  <c r="NG48" i="1"/>
  <c r="NF52" i="1"/>
  <c r="NH52" i="1"/>
  <c r="NA53" i="1"/>
  <c r="NB53" i="1"/>
  <c r="NC53" i="1"/>
  <c r="ND53" i="1"/>
  <c r="NE53" i="1"/>
  <c r="NF53" i="1"/>
  <c r="NG53" i="1"/>
  <c r="NH53" i="1"/>
  <c r="NB54" i="1"/>
  <c r="NE54" i="1"/>
  <c r="NF54" i="1"/>
  <c r="NG54" i="1"/>
  <c r="NH54" i="1"/>
  <c r="NB58" i="1"/>
  <c r="ND58" i="1"/>
  <c r="NE58" i="1"/>
  <c r="NF58" i="1"/>
  <c r="NG58" i="1"/>
  <c r="NH58" i="1"/>
  <c r="NB59" i="1"/>
  <c r="NE59" i="1"/>
  <c r="NF59" i="1"/>
  <c r="NG59" i="1"/>
  <c r="NH59" i="1"/>
  <c r="NA60" i="1"/>
  <c r="NB60" i="1"/>
  <c r="NC60" i="1"/>
  <c r="ND60" i="1"/>
  <c r="NE60" i="1"/>
  <c r="NF60" i="1"/>
  <c r="NG60" i="1"/>
  <c r="NH60" i="1"/>
  <c r="NA61" i="1"/>
  <c r="NB61" i="1"/>
  <c r="NC61" i="1"/>
  <c r="ND61" i="1"/>
  <c r="NE61" i="1"/>
  <c r="NF61" i="1"/>
  <c r="NG61" i="1"/>
  <c r="NH61" i="1"/>
  <c r="NA62" i="1"/>
  <c r="NB62" i="1"/>
  <c r="NC62" i="1"/>
  <c r="ND62" i="1"/>
  <c r="NE62" i="1"/>
  <c r="NF62" i="1"/>
  <c r="NG62" i="1"/>
  <c r="NH62" i="1"/>
  <c r="NA64" i="1"/>
  <c r="NB64" i="1"/>
  <c r="NC64" i="1"/>
  <c r="ND64" i="1"/>
  <c r="NE64" i="1"/>
  <c r="NF64" i="1"/>
  <c r="NG64" i="1"/>
  <c r="NH64" i="1"/>
  <c r="NA65" i="1"/>
  <c r="NB65" i="1"/>
  <c r="NC65" i="1"/>
  <c r="ND65" i="1"/>
  <c r="NE65" i="1"/>
  <c r="NG65" i="1"/>
  <c r="NH65" i="1"/>
  <c r="NA67" i="1"/>
  <c r="NB67" i="1"/>
  <c r="NC67" i="1"/>
  <c r="ND67" i="1"/>
  <c r="NE67" i="1"/>
  <c r="NF67" i="1"/>
  <c r="NG67" i="1"/>
  <c r="NH67" i="1"/>
  <c r="NA68" i="1"/>
  <c r="NB68" i="1"/>
  <c r="NC68" i="1"/>
  <c r="ND68" i="1"/>
  <c r="NE68" i="1"/>
  <c r="NF68" i="1"/>
  <c r="NG68" i="1"/>
  <c r="NH68" i="1"/>
  <c r="NA69" i="1"/>
  <c r="NB69" i="1"/>
  <c r="NC69" i="1"/>
  <c r="ND69" i="1"/>
  <c r="NE69" i="1"/>
  <c r="NF69" i="1"/>
  <c r="NG69" i="1"/>
  <c r="NH69" i="1"/>
  <c r="NA70" i="1"/>
  <c r="NB70" i="1"/>
  <c r="NC70" i="1"/>
  <c r="ND70" i="1"/>
  <c r="NE70" i="1"/>
  <c r="NF70" i="1"/>
  <c r="NG70" i="1"/>
  <c r="NH70" i="1"/>
  <c r="NA71" i="1"/>
  <c r="NB71" i="1"/>
  <c r="NC71" i="1"/>
  <c r="ND71" i="1"/>
  <c r="NE71" i="1"/>
  <c r="NF71" i="1"/>
  <c r="NG71" i="1"/>
  <c r="NH71" i="1"/>
  <c r="MZ13" i="1"/>
  <c r="MZ15" i="1"/>
  <c r="MZ16" i="1"/>
  <c r="MZ17" i="1"/>
  <c r="MZ23" i="1"/>
  <c r="MZ24" i="1"/>
  <c r="MZ25" i="1"/>
  <c r="MZ26" i="1"/>
  <c r="MZ27" i="1"/>
  <c r="MZ28" i="1"/>
  <c r="MZ29" i="1"/>
  <c r="MZ30" i="1"/>
  <c r="MZ32" i="1"/>
  <c r="MZ34" i="1"/>
  <c r="MZ37" i="1"/>
  <c r="MZ38" i="1"/>
  <c r="MZ42" i="1"/>
  <c r="MZ58" i="1"/>
  <c r="MZ60" i="1"/>
  <c r="MZ64" i="1"/>
  <c r="MZ65" i="1"/>
  <c r="MZ67" i="1"/>
  <c r="MZ68" i="1"/>
  <c r="MZ69" i="1"/>
  <c r="MZ70" i="1"/>
  <c r="MZ71" i="1"/>
  <c r="MY19" i="1"/>
  <c r="MY22" i="1"/>
  <c r="MY34" i="1"/>
  <c r="MY46" i="1"/>
  <c r="MY50" i="1"/>
  <c r="MY49" i="1"/>
  <c r="MY54" i="1"/>
  <c r="MY60" i="1"/>
  <c r="MY61" i="1"/>
  <c r="MY58" i="1"/>
  <c r="MY59" i="1"/>
  <c r="MY13" i="1"/>
  <c r="MY15" i="1"/>
  <c r="MY16" i="1"/>
  <c r="MY17" i="1"/>
  <c r="MY23" i="1"/>
  <c r="MY24" i="1"/>
  <c r="MY25" i="1"/>
  <c r="MY26" i="1"/>
  <c r="MY27" i="1"/>
  <c r="MY28" i="1"/>
  <c r="MY29" i="1"/>
  <c r="MY30" i="1"/>
  <c r="MY32" i="1"/>
  <c r="MY37" i="1"/>
  <c r="MY38" i="1"/>
  <c r="MY42" i="1"/>
  <c r="MY45" i="1"/>
  <c r="MY48" i="1"/>
  <c r="MY64" i="1"/>
  <c r="MY65" i="1"/>
  <c r="MY67" i="1"/>
  <c r="MY68" i="1"/>
  <c r="MY69" i="1"/>
  <c r="MY70" i="1"/>
  <c r="MY71" i="1"/>
  <c r="MX71" i="1"/>
  <c r="MX70" i="1"/>
  <c r="MX69" i="1"/>
  <c r="MX68" i="1"/>
  <c r="MX67" i="1"/>
  <c r="MX65" i="1"/>
  <c r="MX64" i="1"/>
  <c r="MX62" i="1"/>
  <c r="MX61" i="1"/>
  <c r="MX60" i="1"/>
  <c r="MX59" i="1"/>
  <c r="MX58" i="1"/>
  <c r="MX54" i="1"/>
  <c r="MX53" i="1"/>
  <c r="MX48" i="1"/>
  <c r="MX42" i="1"/>
  <c r="MX38" i="1"/>
  <c r="MX32" i="1"/>
  <c r="MX30" i="1"/>
  <c r="MX29" i="1"/>
  <c r="MX28" i="1"/>
  <c r="MX27" i="1"/>
  <c r="MX26" i="1"/>
  <c r="MX25" i="1"/>
  <c r="MX24" i="1"/>
  <c r="MX23" i="1"/>
  <c r="MX17" i="1"/>
  <c r="MX16" i="1"/>
  <c r="MX15" i="1"/>
  <c r="MX13" i="1"/>
  <c r="MX37" i="1"/>
  <c r="MX52" i="1"/>
  <c r="MX49" i="1"/>
  <c r="MX22" i="1"/>
  <c r="MX19" i="1"/>
  <c r="MX34" i="1"/>
  <c r="G2" i="1"/>
  <c r="G3" i="1" s="1"/>
  <c r="NB49" i="1"/>
  <c r="NB50" i="1"/>
  <c r="ND49" i="1"/>
  <c r="MY63" i="1"/>
  <c r="NH34" i="1"/>
  <c r="MZ46" i="1"/>
  <c r="NE50" i="1"/>
  <c r="NG49" i="1"/>
  <c r="NA52" i="1"/>
  <c r="MY62" i="1"/>
  <c r="MZ52" i="1"/>
  <c r="NB52" i="1"/>
  <c r="ND52" i="1"/>
  <c r="NF40" i="1"/>
  <c r="NA49" i="1"/>
  <c r="NF49" i="1"/>
  <c r="NF50" i="1"/>
  <c r="NC39" i="1"/>
  <c r="NC52" i="1"/>
  <c r="NC49" i="1"/>
  <c r="NH48" i="1"/>
  <c r="NC48" i="1"/>
  <c r="NA48" i="1"/>
  <c r="NF37" i="1"/>
  <c r="NC37" i="1"/>
  <c r="MX50" i="1"/>
  <c r="ND54" i="1"/>
  <c r="D36" i="22"/>
  <c r="E36" i="22" s="1"/>
  <c r="NF48" i="1"/>
  <c r="NA37" i="1"/>
  <c r="NH50" i="1"/>
  <c r="ND11" i="1"/>
  <c r="ND37" i="1"/>
  <c r="NH11" i="1"/>
  <c r="NH39" i="1"/>
  <c r="NB11" i="1"/>
  <c r="NB46" i="1"/>
  <c r="MY40" i="1"/>
  <c r="AJ50" i="1"/>
  <c r="NI50" i="1" s="1"/>
  <c r="ND40" i="1"/>
  <c r="ND39" i="1"/>
  <c r="ND46" i="1"/>
  <c r="NC46" i="1"/>
  <c r="NC40" i="1"/>
  <c r="NF39" i="1"/>
  <c r="NF46" i="1"/>
  <c r="AJ52" i="1"/>
  <c r="NI52" i="1" s="1"/>
  <c r="AV13" i="1"/>
  <c r="F44" i="23"/>
  <c r="F45" i="23" s="1"/>
  <c r="H44" i="23"/>
  <c r="H45" i="23" s="1"/>
  <c r="MY47" i="1"/>
  <c r="J44" i="23"/>
  <c r="J45" i="23" s="1"/>
  <c r="I54" i="23"/>
  <c r="I55" i="23" s="1"/>
  <c r="NB40" i="1"/>
  <c r="MZ50" i="1"/>
  <c r="NC50" i="1"/>
  <c r="NA50" i="1"/>
  <c r="NH49" i="1"/>
  <c r="MX47" i="1"/>
  <c r="MZ48" i="1"/>
  <c r="NF65" i="1"/>
  <c r="NB39" i="1"/>
  <c r="D21" i="22"/>
  <c r="E21" i="22" s="1"/>
  <c r="NH40" i="1"/>
  <c r="NH46" i="1"/>
  <c r="NA11" i="1"/>
  <c r="I59" i="23"/>
  <c r="I60" i="23" s="1"/>
  <c r="MZ39" i="1"/>
  <c r="MY53" i="1"/>
  <c r="MZ40" i="1"/>
  <c r="NG50" i="1"/>
  <c r="ND50" i="1"/>
  <c r="MY39" i="1"/>
  <c r="NE48" i="1"/>
  <c r="NE37" i="1"/>
  <c r="NG11" i="1"/>
  <c r="E44" i="23"/>
  <c r="E45" i="23" s="1"/>
  <c r="K44" i="23"/>
  <c r="C66" i="23" s="1"/>
  <c r="M44" i="23"/>
  <c r="C68" i="23" s="1"/>
  <c r="BJ48" i="1"/>
  <c r="BJ58" i="1"/>
  <c r="BJ62" i="1"/>
  <c r="NG39" i="1"/>
  <c r="NG46" i="1"/>
  <c r="NG40" i="1"/>
  <c r="MY52" i="1"/>
  <c r="MX11" i="1"/>
  <c r="C59" i="23"/>
  <c r="C60" i="23" s="1"/>
  <c r="NE39" i="1"/>
  <c r="NE46" i="1"/>
  <c r="NE40" i="1"/>
  <c r="MX39" i="1"/>
  <c r="MX46" i="1"/>
  <c r="MX40" i="1"/>
  <c r="N59" i="23"/>
  <c r="N60" i="23" s="1"/>
  <c r="L44" i="23"/>
  <c r="L45" i="23" s="1"/>
  <c r="G11" i="22"/>
  <c r="H11" i="22" s="1"/>
  <c r="J41" i="22"/>
  <c r="K41" i="22" s="1"/>
  <c r="G16" i="22"/>
  <c r="H16" i="22" s="1"/>
  <c r="J20" i="22"/>
  <c r="K20" i="22" s="1"/>
  <c r="J13" i="22"/>
  <c r="K13" i="22" s="1"/>
  <c r="G49" i="22"/>
  <c r="H49" i="22" s="1"/>
  <c r="G9" i="22"/>
  <c r="H9" i="22" s="1"/>
  <c r="D41" i="22"/>
  <c r="E41" i="22" s="1"/>
  <c r="H49" i="23"/>
  <c r="H50" i="23" s="1"/>
  <c r="D18" i="22"/>
  <c r="E18" i="22" s="1"/>
  <c r="D9" i="22"/>
  <c r="E9" i="22" s="1"/>
  <c r="FJ45" i="1"/>
  <c r="FK45" i="1" s="1"/>
  <c r="FH45" i="1"/>
  <c r="FI45" i="1" s="1"/>
  <c r="BJ45" i="1"/>
  <c r="NV45" i="1"/>
  <c r="D20" i="22"/>
  <c r="E20" i="22" s="1"/>
  <c r="J19" i="22"/>
  <c r="K19" i="22" s="1"/>
  <c r="J14" i="22"/>
  <c r="K14" i="22" s="1"/>
  <c r="J49" i="22"/>
  <c r="K49" i="22" s="1"/>
  <c r="G59" i="23"/>
  <c r="G60" i="23" s="1"/>
  <c r="J8" i="22"/>
  <c r="K8" i="22" s="1"/>
  <c r="NH19" i="1"/>
  <c r="NK53" i="1"/>
  <c r="AV53" i="1"/>
  <c r="G19" i="22"/>
  <c r="H19" i="22" s="1"/>
  <c r="D19" i="22"/>
  <c r="E19" i="22" s="1"/>
  <c r="J42" i="22"/>
  <c r="K42" i="22" s="1"/>
  <c r="D11" i="22"/>
  <c r="E11" i="22" s="1"/>
  <c r="J39" i="22"/>
  <c r="K39" i="22" s="1"/>
  <c r="MX14" i="1"/>
  <c r="J11" i="22"/>
  <c r="K11" i="22" s="1"/>
  <c r="G42" i="22"/>
  <c r="H42" i="22" s="1"/>
  <c r="D40" i="22"/>
  <c r="E40" i="22" s="1"/>
  <c r="G40" i="22"/>
  <c r="H40" i="22" s="1"/>
  <c r="J18" i="22"/>
  <c r="K18" i="22" s="1"/>
  <c r="G14" i="22"/>
  <c r="H14" i="22" s="1"/>
  <c r="J15" i="22"/>
  <c r="K15" i="22" s="1"/>
  <c r="G15" i="22"/>
  <c r="H15" i="22" s="1"/>
  <c r="F59" i="23"/>
  <c r="F60" i="23" s="1"/>
  <c r="NB19" i="1"/>
  <c r="C44" i="23"/>
  <c r="C45" i="23" s="1"/>
  <c r="MY11" i="1"/>
  <c r="D59" i="23"/>
  <c r="D60" i="23" s="1"/>
  <c r="NA40" i="1"/>
  <c r="NA46" i="1"/>
  <c r="NA39" i="1"/>
  <c r="K59" i="23"/>
  <c r="K60" i="23" s="1"/>
  <c r="NF11" i="1"/>
  <c r="E59" i="23"/>
  <c r="E60" i="23" s="1"/>
  <c r="MZ11" i="1"/>
  <c r="NC11" i="1"/>
  <c r="J59" i="23"/>
  <c r="J60" i="23" s="1"/>
  <c r="NE11" i="1"/>
  <c r="D22" i="22"/>
  <c r="E22" i="22" s="1"/>
  <c r="D12" i="22"/>
  <c r="E12" i="22" s="1"/>
  <c r="G39" i="22"/>
  <c r="H39" i="22" s="1"/>
  <c r="J16" i="22"/>
  <c r="K16" i="22" s="1"/>
  <c r="FK29" i="1"/>
  <c r="FG13" i="1"/>
  <c r="FK53" i="1"/>
  <c r="FK58" i="1"/>
  <c r="FK62" i="1"/>
  <c r="FK64" i="1"/>
  <c r="FG59" i="1"/>
  <c r="FG61" i="1"/>
  <c r="FG48" i="1"/>
  <c r="E49" i="23"/>
  <c r="E50" i="23" s="1"/>
  <c r="R16" i="22"/>
  <c r="R40" i="22"/>
  <c r="Q9" i="22"/>
  <c r="Q18" i="22"/>
  <c r="Q41" i="22"/>
  <c r="R42" i="22"/>
  <c r="FN5" i="1"/>
  <c r="FO5" i="1" s="1"/>
  <c r="FV5" i="1"/>
  <c r="FW5" i="1" s="1"/>
  <c r="FX5" i="1"/>
  <c r="FY5" i="1" s="1"/>
  <c r="D44" i="23"/>
  <c r="D45" i="23" s="1"/>
  <c r="FV38" i="1"/>
  <c r="FW38" i="1" s="1"/>
  <c r="NT37" i="1"/>
  <c r="OA37" i="1"/>
  <c r="OC38" i="1"/>
  <c r="BF11" i="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NK58" i="1"/>
  <c r="AV60" i="1"/>
  <c r="AT39" i="1"/>
  <c r="NS39" i="1" s="1"/>
  <c r="FP5" i="1"/>
  <c r="FQ5" i="1" s="1"/>
  <c r="P36" i="22"/>
  <c r="Q36" i="22" s="1"/>
  <c r="NK60" i="1"/>
  <c r="AL52" i="1"/>
  <c r="NK52" i="1" s="1"/>
  <c r="AV62" i="1"/>
  <c r="NK62" i="1"/>
  <c r="D46" i="22"/>
  <c r="E46" i="22" s="1"/>
  <c r="C49" i="23"/>
  <c r="C50" i="23" s="1"/>
  <c r="J43" i="22"/>
  <c r="K43" i="22" s="1"/>
  <c r="J40" i="22"/>
  <c r="K40" i="22" s="1"/>
  <c r="G50" i="22"/>
  <c r="H50" i="22" s="1"/>
  <c r="G26" i="22"/>
  <c r="H26" i="22" s="1"/>
  <c r="G51" i="22"/>
  <c r="H51" i="22" s="1"/>
  <c r="G60" i="22"/>
  <c r="H60" i="22" s="1"/>
  <c r="G62" i="22"/>
  <c r="H62" i="22" s="1"/>
  <c r="N44" i="23"/>
  <c r="N45" i="23" s="1"/>
  <c r="D35" i="22"/>
  <c r="E35" i="22" s="1"/>
  <c r="F49" i="23"/>
  <c r="F50" i="23" s="1"/>
  <c r="N49" i="23"/>
  <c r="N50" i="23" s="1"/>
  <c r="BF39" i="1"/>
  <c r="J26" i="22"/>
  <c r="K26" i="22" s="1"/>
  <c r="H54" i="23"/>
  <c r="H55" i="23" s="1"/>
  <c r="D54" i="23"/>
  <c r="D55" i="23" s="1"/>
  <c r="G12" i="22"/>
  <c r="H12" i="22" s="1"/>
  <c r="D48" i="22"/>
  <c r="E48" i="22" s="1"/>
  <c r="L54" i="23"/>
  <c r="L55" i="23" s="1"/>
  <c r="G54" i="23"/>
  <c r="G55" i="23" s="1"/>
  <c r="E54" i="23"/>
  <c r="E55" i="23" s="1"/>
  <c r="C54" i="23"/>
  <c r="C55"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NG20" i="1"/>
  <c r="NG35" i="1"/>
  <c r="NG43" i="1"/>
  <c r="NE20" i="1"/>
  <c r="NE35" i="1"/>
  <c r="NE43" i="1"/>
  <c r="NC20" i="1"/>
  <c r="NC35" i="1"/>
  <c r="NC43" i="1"/>
  <c r="NA20" i="1"/>
  <c r="NA35" i="1"/>
  <c r="NA43" i="1"/>
  <c r="MY20" i="1"/>
  <c r="MY35" i="1"/>
  <c r="MY43" i="1"/>
  <c r="MZ47" i="1"/>
  <c r="M49" i="23"/>
  <c r="M50" i="23" s="1"/>
  <c r="D10" i="22"/>
  <c r="E10" i="22" s="1"/>
  <c r="D50" i="22"/>
  <c r="E50" i="22" s="1"/>
  <c r="J48" i="22"/>
  <c r="K48" i="22" s="1"/>
  <c r="D61" i="22"/>
  <c r="E61" i="22" s="1"/>
  <c r="NH20" i="1"/>
  <c r="NH35" i="1"/>
  <c r="NH43" i="1"/>
  <c r="NF20" i="1"/>
  <c r="NF35" i="1"/>
  <c r="NF43" i="1"/>
  <c r="ND20" i="1"/>
  <c r="ND35" i="1"/>
  <c r="ND43" i="1"/>
  <c r="NB20" i="1"/>
  <c r="NB35" i="1"/>
  <c r="NB43" i="1"/>
  <c r="MZ20" i="1"/>
  <c r="MZ35" i="1"/>
  <c r="MZ43" i="1"/>
  <c r="MX20" i="1"/>
  <c r="MX35" i="1"/>
  <c r="NA14" i="1"/>
  <c r="J12" i="22"/>
  <c r="K12" i="22" s="1"/>
  <c r="J21" i="22"/>
  <c r="K21" i="22" s="1"/>
  <c r="J36" i="22"/>
  <c r="K36" i="22" s="1"/>
  <c r="D58" i="22"/>
  <c r="E58" i="22" s="1"/>
  <c r="F54" i="23"/>
  <c r="F55" i="23" s="1"/>
  <c r="K54" i="23"/>
  <c r="K55" i="23" s="1"/>
  <c r="D23" i="22"/>
  <c r="E23" i="22" s="1"/>
  <c r="MZ14" i="1"/>
  <c r="D44" i="22"/>
  <c r="E44" i="22" s="1"/>
  <c r="N54" i="23"/>
  <c r="N55"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59" i="23"/>
  <c r="L60" i="23" s="1"/>
  <c r="J54" i="23"/>
  <c r="J55" i="23" s="1"/>
  <c r="J57" i="22"/>
  <c r="K57" i="22" s="1"/>
  <c r="J62" i="22"/>
  <c r="K62" i="22" s="1"/>
  <c r="M59" i="23"/>
  <c r="M60" i="23" s="1"/>
  <c r="O57" i="23"/>
  <c r="P58" i="23" s="1"/>
  <c r="D37" i="22"/>
  <c r="E37" i="22" s="1"/>
  <c r="H59" i="23"/>
  <c r="H60" i="23" s="1"/>
  <c r="D13" i="22"/>
  <c r="E13" i="22" s="1"/>
  <c r="J61" i="22"/>
  <c r="K61" i="22" s="1"/>
  <c r="J24" i="22"/>
  <c r="K24" i="22" s="1"/>
  <c r="D52" i="22"/>
  <c r="E52" i="22" s="1"/>
  <c r="I44" i="23"/>
  <c r="C64" i="23" s="1"/>
  <c r="G46" i="22"/>
  <c r="H46" i="22" s="1"/>
  <c r="G43" i="22"/>
  <c r="H43" i="22" s="1"/>
  <c r="M54" i="23"/>
  <c r="M55" i="23" s="1"/>
  <c r="D57" i="22"/>
  <c r="E57" i="22" s="1"/>
  <c r="D51" i="22"/>
  <c r="E51" i="22" s="1"/>
  <c r="D59" i="22"/>
  <c r="E59" i="22"/>
  <c r="D60" i="22"/>
  <c r="E60" i="22" s="1"/>
  <c r="D63" i="22"/>
  <c r="E63" i="22" s="1"/>
  <c r="D15" i="22"/>
  <c r="E15" i="22" s="1"/>
  <c r="G8" i="22"/>
  <c r="H8" i="22"/>
  <c r="D24" i="22"/>
  <c r="E24" i="22" s="1"/>
  <c r="G6" i="22"/>
  <c r="H6" i="22" s="1"/>
  <c r="MY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49" i="23"/>
  <c r="K50" i="23" s="1"/>
  <c r="G49" i="23"/>
  <c r="G50" i="23" s="1"/>
  <c r="J46" i="22"/>
  <c r="K46" i="22" s="1"/>
  <c r="MX43" i="1"/>
  <c r="NA47" i="1"/>
  <c r="O52" i="23"/>
  <c r="P53" i="23" s="1"/>
  <c r="NB14" i="1"/>
  <c r="G44" i="23"/>
  <c r="G45" i="23" s="1"/>
  <c r="O42" i="23"/>
  <c r="P42" i="23" s="1"/>
  <c r="Q46" i="22"/>
  <c r="P4" i="22"/>
  <c r="R4" i="22" s="1"/>
  <c r="P47" i="22"/>
  <c r="R47" i="22" s="1"/>
  <c r="P10" i="22"/>
  <c r="Q10" i="22" s="1"/>
  <c r="G10" i="22"/>
  <c r="H10" i="22" s="1"/>
  <c r="J10" i="22"/>
  <c r="K10" i="22" s="1"/>
  <c r="O47" i="23"/>
  <c r="P47" i="23" s="1"/>
  <c r="D49" i="23"/>
  <c r="D50" i="23" s="1"/>
  <c r="G37" i="22"/>
  <c r="H37" i="22" s="1"/>
  <c r="G38" i="22"/>
  <c r="H38" i="22" s="1"/>
  <c r="G44" i="22"/>
  <c r="H44" i="22" s="1"/>
  <c r="P44" i="22"/>
  <c r="R44" i="22" s="1"/>
  <c r="P37" i="22"/>
  <c r="Q37" i="22" s="1"/>
  <c r="NC14" i="1"/>
  <c r="NB47" i="1"/>
  <c r="Q4" i="22"/>
  <c r="P38" i="22"/>
  <c r="Q38" i="22" s="1"/>
  <c r="ND14" i="1"/>
  <c r="NC47" i="1"/>
  <c r="J44" i="22"/>
  <c r="K44" i="22" s="1"/>
  <c r="J37" i="22"/>
  <c r="K37" i="22" s="1"/>
  <c r="J38" i="22"/>
  <c r="K38" i="22" s="1"/>
  <c r="NE14" i="1"/>
  <c r="ND47" i="1"/>
  <c r="NE47" i="1"/>
  <c r="NF14" i="1"/>
  <c r="NG14" i="1"/>
  <c r="NF47" i="1"/>
  <c r="NG47" i="1"/>
  <c r="NH14" i="1"/>
  <c r="NH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HB5" i="1"/>
  <c r="HC5" i="1" s="1"/>
  <c r="C65" i="23" l="1"/>
  <c r="P48" i="23"/>
  <c r="NT22" i="1"/>
  <c r="FR5" i="1"/>
  <c r="FS5" i="1" s="1"/>
  <c r="GB38" i="1"/>
  <c r="GC38" i="1" s="1"/>
  <c r="CZ50" i="1"/>
  <c r="V48" i="22" s="1"/>
  <c r="CL64" i="1"/>
  <c r="S62" i="22" s="1"/>
  <c r="OF38" i="1"/>
  <c r="HD64" i="1"/>
  <c r="HE64" i="1" s="1"/>
  <c r="OS64" i="1"/>
  <c r="JN37" i="1"/>
  <c r="JO37" i="1" s="1"/>
  <c r="NM22" i="1"/>
  <c r="NS37" i="1"/>
  <c r="AU39" i="1"/>
  <c r="FF38" i="1"/>
  <c r="FG38" i="1" s="1"/>
  <c r="NT38" i="1"/>
  <c r="BX37" i="1"/>
  <c r="C67" i="23"/>
  <c r="R38" i="22"/>
  <c r="L14" i="23"/>
  <c r="L15" i="23" s="1"/>
  <c r="M14" i="23"/>
  <c r="M15" i="23" s="1"/>
  <c r="AK46" i="22"/>
  <c r="AJ46" i="22"/>
  <c r="AJ43" i="22"/>
  <c r="AK43" i="22"/>
  <c r="AK5" i="22"/>
  <c r="AJ5" i="22"/>
  <c r="AJ4" i="22"/>
  <c r="AK4" i="22"/>
  <c r="AJ6" i="22"/>
  <c r="AK6" i="22"/>
  <c r="K14" i="23"/>
  <c r="K15" i="23" s="1"/>
  <c r="BC11" i="1"/>
  <c r="BC4" i="1" s="1"/>
  <c r="AM39" i="1"/>
  <c r="AM46" i="1" s="1"/>
  <c r="NL46" i="1" s="1"/>
  <c r="CQ39" i="1"/>
  <c r="CQ40" i="1" s="1"/>
  <c r="BL11" i="1"/>
  <c r="BL4" i="1" s="1"/>
  <c r="GB5" i="1"/>
  <c r="GC5" i="1" s="1"/>
  <c r="IP37" i="1"/>
  <c r="IQ37" i="1" s="1"/>
  <c r="FR37" i="1"/>
  <c r="FS37" i="1" s="1"/>
  <c r="Y39" i="1"/>
  <c r="Y40" i="1" s="1"/>
  <c r="HD5" i="1"/>
  <c r="HE5" i="1" s="1"/>
  <c r="BJ50" i="1"/>
  <c r="N14" i="23"/>
  <c r="N15" i="23" s="1"/>
  <c r="DJ35" i="1"/>
  <c r="PY35" i="1" s="1"/>
  <c r="DJ43" i="1"/>
  <c r="DJ20" i="1"/>
  <c r="NU38" i="1"/>
  <c r="FH5" i="1"/>
  <c r="FI5" i="1" s="1"/>
  <c r="V11" i="1"/>
  <c r="V43" i="1" s="1"/>
  <c r="AZ11" i="1"/>
  <c r="AZ20" i="1" s="1"/>
  <c r="NW20" i="1" s="1"/>
  <c r="AR11" i="1"/>
  <c r="AR20" i="1" s="1"/>
  <c r="NQ20" i="1" s="1"/>
  <c r="GP37" i="1"/>
  <c r="GQ37" i="1" s="1"/>
  <c r="HH37" i="1"/>
  <c r="HI37" i="1" s="1"/>
  <c r="IT37" i="1"/>
  <c r="IU37" i="1" s="1"/>
  <c r="JB5" i="1"/>
  <c r="JC5" i="1" s="1"/>
  <c r="AL11" i="1"/>
  <c r="AL35" i="1" s="1"/>
  <c r="NK35" i="1" s="1"/>
  <c r="W49" i="1"/>
  <c r="AR50" i="1"/>
  <c r="NQ50" i="1" s="1"/>
  <c r="OL37" i="1"/>
  <c r="GH38" i="1"/>
  <c r="GI38" i="1" s="1"/>
  <c r="CL63" i="1"/>
  <c r="S61" i="22" s="1"/>
  <c r="T61" i="22" s="1"/>
  <c r="U61" i="22" s="1"/>
  <c r="FJ5" i="1"/>
  <c r="FK5" i="1" s="1"/>
  <c r="BJ5" i="1"/>
  <c r="X50" i="1"/>
  <c r="IB37" i="1"/>
  <c r="IC37" i="1" s="1"/>
  <c r="ID37" i="1"/>
  <c r="IE37" i="1" s="1"/>
  <c r="DJ49" i="1"/>
  <c r="AJ49" i="1"/>
  <c r="NI49" i="1" s="1"/>
  <c r="NK22" i="1"/>
  <c r="JP18" i="1"/>
  <c r="JQ18" i="1" s="1"/>
  <c r="PY19" i="1"/>
  <c r="J14" i="23"/>
  <c r="J15" i="23" s="1"/>
  <c r="BB39" i="1"/>
  <c r="NY39" i="1" s="1"/>
  <c r="IV37" i="1"/>
  <c r="IW37" i="1" s="1"/>
  <c r="PX34" i="1"/>
  <c r="NY37" i="1"/>
  <c r="FJ37" i="1"/>
  <c r="FK37" i="1" s="1"/>
  <c r="W64" i="22"/>
  <c r="X64" i="22" s="1"/>
  <c r="PX50" i="1"/>
  <c r="W11" i="1"/>
  <c r="W43" i="1" s="1"/>
  <c r="NQ48" i="1"/>
  <c r="AV45" i="1"/>
  <c r="AV47" i="1" s="1"/>
  <c r="FZ38" i="1"/>
  <c r="GA38" i="1" s="1"/>
  <c r="OI38" i="1"/>
  <c r="BM39" i="1"/>
  <c r="BM46" i="1" s="1"/>
  <c r="OH46" i="1" s="1"/>
  <c r="GV38" i="1"/>
  <c r="GW38" i="1" s="1"/>
  <c r="HR37" i="1"/>
  <c r="HS37" i="1" s="1"/>
  <c r="PX52" i="1"/>
  <c r="PX22" i="1"/>
  <c r="AZ39" i="1"/>
  <c r="AZ46" i="1" s="1"/>
  <c r="FV37" i="1"/>
  <c r="FW37" i="1" s="1"/>
  <c r="R11" i="22"/>
  <c r="FZ37" i="1"/>
  <c r="GA37" i="1" s="1"/>
  <c r="V46" i="22"/>
  <c r="AA46" i="22" s="1"/>
  <c r="PG37" i="1"/>
  <c r="GX38" i="1"/>
  <c r="GY38" i="1" s="1"/>
  <c r="PO37" i="1"/>
  <c r="HZ37" i="1"/>
  <c r="IA37" i="1" s="1"/>
  <c r="JD5" i="1"/>
  <c r="JE5" i="1" s="1"/>
  <c r="FN38" i="1"/>
  <c r="FO38" i="1" s="1"/>
  <c r="Q47" i="22"/>
  <c r="BE11" i="1"/>
  <c r="BE43" i="1" s="1"/>
  <c r="NU22" i="1"/>
  <c r="FL38" i="1"/>
  <c r="FM38" i="1" s="1"/>
  <c r="AO39" i="1"/>
  <c r="NN39" i="1" s="1"/>
  <c r="AR39" i="1"/>
  <c r="NQ39" i="1" s="1"/>
  <c r="W68" i="22"/>
  <c r="X68" i="22" s="1"/>
  <c r="IH49" i="1"/>
  <c r="II49" i="1" s="1"/>
  <c r="DF39" i="1"/>
  <c r="DF40" i="1" s="1"/>
  <c r="JL37" i="1"/>
  <c r="JM37" i="1" s="1"/>
  <c r="I45" i="23"/>
  <c r="FP38" i="1"/>
  <c r="FQ38" i="1" s="1"/>
  <c r="JF38" i="1"/>
  <c r="DB11" i="1"/>
  <c r="PX19" i="1"/>
  <c r="I14" i="23"/>
  <c r="I15" i="23" s="1"/>
  <c r="GH34" i="1"/>
  <c r="GI34" i="1" s="1"/>
  <c r="BC39" i="1"/>
  <c r="BC46" i="1" s="1"/>
  <c r="NZ46" i="1" s="1"/>
  <c r="BB11" i="1"/>
  <c r="BB4" i="1" s="1"/>
  <c r="NQ38" i="1"/>
  <c r="Y11" i="1"/>
  <c r="Y35" i="1" s="1"/>
  <c r="FJ38" i="1"/>
  <c r="FK38" i="1" s="1"/>
  <c r="NN45" i="1"/>
  <c r="AQ11" i="1"/>
  <c r="AQ20" i="1" s="1"/>
  <c r="NP20" i="1" s="1"/>
  <c r="AS39" i="1"/>
  <c r="AS40" i="1" s="1"/>
  <c r="NR40" i="1" s="1"/>
  <c r="V39" i="1"/>
  <c r="V40" i="1" s="1"/>
  <c r="W39" i="1"/>
  <c r="W46" i="1" s="1"/>
  <c r="W50" i="1"/>
  <c r="Y50" i="1"/>
  <c r="AO236" i="1"/>
  <c r="OE37" i="1"/>
  <c r="FZ5" i="1"/>
  <c r="GA5" i="1" s="1"/>
  <c r="GL38" i="1"/>
  <c r="GM38" i="1" s="1"/>
  <c r="GZ5" i="1"/>
  <c r="HA5" i="1" s="1"/>
  <c r="OH38" i="1"/>
  <c r="CL50" i="1"/>
  <c r="S48" i="22" s="1"/>
  <c r="T48" i="22" s="1"/>
  <c r="U48" i="22" s="1"/>
  <c r="OU37" i="1"/>
  <c r="HF63" i="1"/>
  <c r="HG63" i="1" s="1"/>
  <c r="IJ37" i="1"/>
  <c r="IK37" i="1" s="1"/>
  <c r="JF5" i="1"/>
  <c r="JJ38" i="1"/>
  <c r="JK38" i="1" s="1"/>
  <c r="PQ38" i="1"/>
  <c r="W47" i="1"/>
  <c r="AX11" i="1"/>
  <c r="NU11" i="1" s="1"/>
  <c r="FH38" i="1"/>
  <c r="FI38" i="1" s="1"/>
  <c r="BM11" i="1"/>
  <c r="CH11" i="1"/>
  <c r="K29" i="23" s="1"/>
  <c r="K30" i="23" s="1"/>
  <c r="CI11" i="1"/>
  <c r="CI20" i="1" s="1"/>
  <c r="PB20" i="1" s="1"/>
  <c r="FP37" i="1"/>
  <c r="FQ37" i="1" s="1"/>
  <c r="AS11" i="1"/>
  <c r="AS4" i="1" s="1"/>
  <c r="FF37" i="1"/>
  <c r="FG37" i="1" s="1"/>
  <c r="NP48" i="1"/>
  <c r="FT37" i="1"/>
  <c r="FU37" i="1" s="1"/>
  <c r="OC11" i="1"/>
  <c r="BE39" i="1"/>
  <c r="BE40" i="1" s="1"/>
  <c r="OB40" i="1" s="1"/>
  <c r="FH37" i="1"/>
  <c r="FI37" i="1" s="1"/>
  <c r="GF34" i="1"/>
  <c r="GG34" i="1" s="1"/>
  <c r="AX39" i="1"/>
  <c r="NU39" i="1" s="1"/>
  <c r="NK38" i="1"/>
  <c r="AK11" i="1"/>
  <c r="AK35" i="1" s="1"/>
  <c r="NJ35" i="1" s="1"/>
  <c r="BJ236" i="1"/>
  <c r="BX50" i="1"/>
  <c r="GR38" i="1"/>
  <c r="GS38" i="1" s="1"/>
  <c r="BS11" i="1"/>
  <c r="ON11" i="1" s="1"/>
  <c r="CC11" i="1"/>
  <c r="F29" i="23" s="1"/>
  <c r="F30" i="23" s="1"/>
  <c r="JD38" i="1"/>
  <c r="JE38" i="1" s="1"/>
  <c r="CF39" i="1"/>
  <c r="CF40" i="1" s="1"/>
  <c r="OY40" i="1" s="1"/>
  <c r="HP38" i="1"/>
  <c r="HQ38" i="1" s="1"/>
  <c r="OY38" i="1"/>
  <c r="HT5" i="1"/>
  <c r="HU5" i="1" s="1"/>
  <c r="HV5" i="1"/>
  <c r="HW5" i="1" s="1"/>
  <c r="PC38" i="1"/>
  <c r="HV38" i="1"/>
  <c r="HW38" i="1" s="1"/>
  <c r="W236" i="1"/>
  <c r="G68" i="22"/>
  <c r="H68" i="22" s="1"/>
  <c r="G64" i="22"/>
  <c r="H64" i="22" s="1"/>
  <c r="X49" i="1"/>
  <c r="BU49" i="1"/>
  <c r="OP49" i="1" s="1"/>
  <c r="OP22" i="1"/>
  <c r="HJ5" i="1"/>
  <c r="HK5" i="1" s="1"/>
  <c r="HL37" i="1"/>
  <c r="HM37" i="1" s="1"/>
  <c r="CE11" i="1"/>
  <c r="CK39" i="1"/>
  <c r="HX38" i="1"/>
  <c r="HY38" i="1" s="1"/>
  <c r="CK11" i="1"/>
  <c r="CK35" i="1" s="1"/>
  <c r="IH37" i="1"/>
  <c r="II37" i="1" s="1"/>
  <c r="CZ37" i="1"/>
  <c r="V35" i="22" s="1"/>
  <c r="PH37" i="1"/>
  <c r="IH5" i="1"/>
  <c r="II5" i="1" s="1"/>
  <c r="AK39" i="1"/>
  <c r="NJ39" i="1" s="1"/>
  <c r="AP11" i="1"/>
  <c r="AP35" i="1" s="1"/>
  <c r="NO35" i="1" s="1"/>
  <c r="AP50" i="1"/>
  <c r="NO50" i="1" s="1"/>
  <c r="BO11" i="1"/>
  <c r="BO43" i="1" s="1"/>
  <c r="OJ43" i="1" s="1"/>
  <c r="BO39" i="1"/>
  <c r="BO40" i="1" s="1"/>
  <c r="OJ40" i="1" s="1"/>
  <c r="OJ37" i="1"/>
  <c r="BU11" i="1"/>
  <c r="OP11" i="1" s="1"/>
  <c r="BU39" i="1"/>
  <c r="OP39" i="1" s="1"/>
  <c r="OP37" i="1"/>
  <c r="GV37" i="1"/>
  <c r="GW37" i="1" s="1"/>
  <c r="BT39" i="1"/>
  <c r="BT40" i="1" s="1"/>
  <c r="OO40" i="1" s="1"/>
  <c r="GT38" i="1"/>
  <c r="GU38" i="1" s="1"/>
  <c r="OO38" i="1"/>
  <c r="BT11" i="1"/>
  <c r="OO11" i="1" s="1"/>
  <c r="BV11" i="1"/>
  <c r="OQ11" i="1" s="1"/>
  <c r="GZ37" i="1"/>
  <c r="HA37" i="1" s="1"/>
  <c r="GX37" i="1"/>
  <c r="GY37" i="1" s="1"/>
  <c r="OR38" i="1"/>
  <c r="GZ38" i="1"/>
  <c r="HA38" i="1" s="1"/>
  <c r="BW11" i="1"/>
  <c r="N34" i="23" s="1"/>
  <c r="N35" i="23" s="1"/>
  <c r="HD37" i="1"/>
  <c r="HE37" i="1" s="1"/>
  <c r="HB37" i="1"/>
  <c r="HC37" i="1" s="1"/>
  <c r="CL37" i="1"/>
  <c r="S35" i="22" s="1"/>
  <c r="T35" i="22" s="1"/>
  <c r="U35" i="22" s="1"/>
  <c r="CA39" i="1"/>
  <c r="CA46" i="1" s="1"/>
  <c r="OT46" i="1" s="1"/>
  <c r="OT38" i="1"/>
  <c r="HF38" i="1"/>
  <c r="HG38" i="1" s="1"/>
  <c r="CA11" i="1"/>
  <c r="CA4" i="1" s="1"/>
  <c r="IR38" i="1"/>
  <c r="IS38" i="1" s="1"/>
  <c r="AN39" i="1"/>
  <c r="AN46" i="1" s="1"/>
  <c r="NM46" i="1" s="1"/>
  <c r="AP236" i="1"/>
  <c r="OK37" i="1"/>
  <c r="BP39" i="1"/>
  <c r="BP40" i="1" s="1"/>
  <c r="GN5" i="1"/>
  <c r="GO5" i="1" s="1"/>
  <c r="ON37" i="1"/>
  <c r="GT37" i="1"/>
  <c r="GU37" i="1" s="1"/>
  <c r="CW11" i="1"/>
  <c r="CW35" i="1" s="1"/>
  <c r="PN35" i="1" s="1"/>
  <c r="PN37" i="1"/>
  <c r="CW39" i="1"/>
  <c r="CW46" i="1" s="1"/>
  <c r="PN46" i="1" s="1"/>
  <c r="IR37" i="1"/>
  <c r="IS37" i="1" s="1"/>
  <c r="PO38" i="1"/>
  <c r="IT38" i="1"/>
  <c r="IU38" i="1" s="1"/>
  <c r="IX37" i="1"/>
  <c r="IY37" i="1" s="1"/>
  <c r="PQ37" i="1"/>
  <c r="IZ37" i="1"/>
  <c r="JA37" i="1" s="1"/>
  <c r="DN5" i="1"/>
  <c r="Z4" i="22" s="1"/>
  <c r="AE4" i="22" s="1"/>
  <c r="JL5" i="1"/>
  <c r="JM5" i="1" s="1"/>
  <c r="PX38" i="1"/>
  <c r="DN38" i="1"/>
  <c r="Z36" i="22" s="1"/>
  <c r="AE36" i="22" s="1"/>
  <c r="AF36" i="22" s="1"/>
  <c r="JN38" i="1"/>
  <c r="JO38" i="1" s="1"/>
  <c r="GB34" i="1"/>
  <c r="GC34" i="1" s="1"/>
  <c r="GR37" i="1"/>
  <c r="GS37" i="1" s="1"/>
  <c r="GR50" i="1"/>
  <c r="GS50" i="1" s="1"/>
  <c r="BS39" i="1"/>
  <c r="BS40" i="1" s="1"/>
  <c r="ON40" i="1" s="1"/>
  <c r="BV39" i="1"/>
  <c r="BV46" i="1" s="1"/>
  <c r="OQ46" i="1" s="1"/>
  <c r="CE39" i="1"/>
  <c r="CE46" i="1" s="1"/>
  <c r="FX37" i="1"/>
  <c r="FY37" i="1" s="1"/>
  <c r="BH11" i="1"/>
  <c r="BH20" i="1" s="1"/>
  <c r="OE20" i="1" s="1"/>
  <c r="GP50" i="1"/>
  <c r="GQ50" i="1" s="1"/>
  <c r="BW39" i="1"/>
  <c r="BW40" i="1" s="1"/>
  <c r="OR40" i="1" s="1"/>
  <c r="HJ52" i="1"/>
  <c r="HK52" i="1" s="1"/>
  <c r="CI39" i="1"/>
  <c r="PB39" i="1" s="1"/>
  <c r="AE59" i="22"/>
  <c r="AF59" i="22" s="1"/>
  <c r="Q53" i="23"/>
  <c r="R53" i="23" s="1"/>
  <c r="P49" i="23"/>
  <c r="Q48" i="23"/>
  <c r="R48" i="23" s="1"/>
  <c r="P54" i="23"/>
  <c r="AT4" i="1"/>
  <c r="AN11" i="1"/>
  <c r="AN4" i="1" s="1"/>
  <c r="AQ50" i="1"/>
  <c r="NP50" i="1" s="1"/>
  <c r="AJ11" i="1"/>
  <c r="AJ20" i="1" s="1"/>
  <c r="NI20" i="1" s="1"/>
  <c r="BA11" i="1"/>
  <c r="BA35" i="1" s="1"/>
  <c r="NX35" i="1" s="1"/>
  <c r="AV48" i="1"/>
  <c r="FN37" i="1"/>
  <c r="FO37" i="1" s="1"/>
  <c r="AV5" i="1"/>
  <c r="AQ39" i="1"/>
  <c r="NP39" i="1" s="1"/>
  <c r="CL5" i="1"/>
  <c r="S4" i="22" s="1"/>
  <c r="T4" i="22" s="1"/>
  <c r="U4" i="22" s="1"/>
  <c r="R45" i="22"/>
  <c r="AT43" i="1"/>
  <c r="NS43" i="1" s="1"/>
  <c r="R19" i="22"/>
  <c r="K45" i="23"/>
  <c r="AP39" i="1"/>
  <c r="AP46" i="1" s="1"/>
  <c r="NO46" i="1" s="1"/>
  <c r="BJ37" i="1"/>
  <c r="AM11" i="1"/>
  <c r="AM35" i="1" s="1"/>
  <c r="NL35" i="1" s="1"/>
  <c r="AV37" i="1"/>
  <c r="AO11" i="1"/>
  <c r="NN11" i="1" s="1"/>
  <c r="NS22" i="1"/>
  <c r="NL37" i="1"/>
  <c r="NN38" i="1"/>
  <c r="NO38" i="1"/>
  <c r="OI37" i="1"/>
  <c r="GH37" i="1"/>
  <c r="GI37" i="1" s="1"/>
  <c r="GJ37" i="1"/>
  <c r="GK37" i="1" s="1"/>
  <c r="BN11" i="1"/>
  <c r="OI11" i="1" s="1"/>
  <c r="GN37" i="1"/>
  <c r="GO37" i="1" s="1"/>
  <c r="BP11" i="1"/>
  <c r="BP20" i="1" s="1"/>
  <c r="GL37" i="1"/>
  <c r="GM37" i="1" s="1"/>
  <c r="OQ52" i="1"/>
  <c r="GX52" i="1"/>
  <c r="GY52" i="1" s="1"/>
  <c r="GX5" i="1"/>
  <c r="GY5" i="1" s="1"/>
  <c r="CG39" i="1"/>
  <c r="CG46" i="1" s="1"/>
  <c r="OZ46" i="1" s="1"/>
  <c r="CG11" i="1"/>
  <c r="CG4" i="1" s="1"/>
  <c r="OZ37" i="1"/>
  <c r="HP37" i="1"/>
  <c r="HQ37" i="1" s="1"/>
  <c r="HT37" i="1"/>
  <c r="HU37" i="1" s="1"/>
  <c r="PA37" i="1"/>
  <c r="BG11" i="1"/>
  <c r="FX11" i="1" s="1"/>
  <c r="FY11" i="1" s="1"/>
  <c r="BG39" i="1"/>
  <c r="FX39" i="1" s="1"/>
  <c r="FY39" i="1" s="1"/>
  <c r="BI39" i="1"/>
  <c r="BI46" i="1" s="1"/>
  <c r="GB37" i="1"/>
  <c r="GC37" i="1" s="1"/>
  <c r="GD37" i="1"/>
  <c r="GE37" i="1" s="1"/>
  <c r="CD39" i="1"/>
  <c r="OW39" i="1" s="1"/>
  <c r="CD11" i="1"/>
  <c r="HJ38" i="1"/>
  <c r="HK38" i="1" s="1"/>
  <c r="OX22" i="1"/>
  <c r="CE49" i="1"/>
  <c r="OX49" i="1" s="1"/>
  <c r="HN5" i="1"/>
  <c r="HO5" i="1" s="1"/>
  <c r="HL5" i="1"/>
  <c r="HM5" i="1" s="1"/>
  <c r="OY37" i="1"/>
  <c r="CF11" i="1"/>
  <c r="I29" i="23" s="1"/>
  <c r="I30" i="23" s="1"/>
  <c r="HN37" i="1"/>
  <c r="HO37" i="1" s="1"/>
  <c r="CS39" i="1"/>
  <c r="CS40" i="1" s="1"/>
  <c r="PJ40" i="1" s="1"/>
  <c r="PJ38" i="1"/>
  <c r="CS11" i="1"/>
  <c r="CS20" i="1" s="1"/>
  <c r="PJ20" i="1" s="1"/>
  <c r="OG38" i="1"/>
  <c r="BL39" i="1"/>
  <c r="GD38" i="1"/>
  <c r="GE38" i="1" s="1"/>
  <c r="GF38" i="1"/>
  <c r="GG38" i="1" s="1"/>
  <c r="BX38" i="1"/>
  <c r="P52" i="23"/>
  <c r="Q47" i="23" s="1"/>
  <c r="R47" i="23" s="1"/>
  <c r="R5" i="22"/>
  <c r="BX5" i="1"/>
  <c r="AJ39" i="1"/>
  <c r="FL37" i="1"/>
  <c r="FM37" i="1" s="1"/>
  <c r="C69" i="23"/>
  <c r="BA39" i="1"/>
  <c r="AL39" i="1"/>
  <c r="AL46" i="1" s="1"/>
  <c r="NK46" i="1" s="1"/>
  <c r="AV38" i="1"/>
  <c r="X39" i="1"/>
  <c r="X40" i="1" s="1"/>
  <c r="OD37" i="1"/>
  <c r="OF37" i="1"/>
  <c r="BQ11" i="1"/>
  <c r="BQ35" i="1" s="1"/>
  <c r="OL35" i="1" s="1"/>
  <c r="GP38" i="1"/>
  <c r="GQ38" i="1" s="1"/>
  <c r="BQ39" i="1"/>
  <c r="BQ40" i="1" s="1"/>
  <c r="OL40" i="1" s="1"/>
  <c r="OL38" i="1"/>
  <c r="GN38" i="1"/>
  <c r="GO38" i="1" s="1"/>
  <c r="CB11" i="1"/>
  <c r="CB35" i="1" s="1"/>
  <c r="OU35" i="1" s="1"/>
  <c r="CB39" i="1"/>
  <c r="CB40" i="1" s="1"/>
  <c r="OU40" i="1" s="1"/>
  <c r="HF37" i="1"/>
  <c r="HG37" i="1" s="1"/>
  <c r="BI11" i="1"/>
  <c r="BI43" i="1" s="1"/>
  <c r="OF43" i="1" s="1"/>
  <c r="OW38" i="1"/>
  <c r="HF5" i="1"/>
  <c r="HG5" i="1" s="1"/>
  <c r="CZ38" i="1"/>
  <c r="V36" i="22" s="1"/>
  <c r="FX34" i="1"/>
  <c r="FY34" i="1" s="1"/>
  <c r="CO11" i="1"/>
  <c r="CO4" i="1" s="1"/>
  <c r="PF38" i="1"/>
  <c r="CU39" i="1"/>
  <c r="CU46" i="1" s="1"/>
  <c r="PL46" i="1" s="1"/>
  <c r="IN38" i="1"/>
  <c r="IO38" i="1" s="1"/>
  <c r="CU11" i="1"/>
  <c r="CU43" i="1" s="1"/>
  <c r="PL43" i="1" s="1"/>
  <c r="PP38" i="1"/>
  <c r="IV38" i="1"/>
  <c r="IW38" i="1" s="1"/>
  <c r="DH49" i="1"/>
  <c r="MR5" i="1"/>
  <c r="MS5" i="1" s="1"/>
  <c r="JJ5" i="1"/>
  <c r="JK5" i="1" s="1"/>
  <c r="IP5" i="1"/>
  <c r="IQ5" i="1" s="1"/>
  <c r="IT5" i="1"/>
  <c r="IU5" i="1" s="1"/>
  <c r="ON38" i="1"/>
  <c r="FX38" i="1"/>
  <c r="FY38" i="1" s="1"/>
  <c r="BH39" i="1"/>
  <c r="OE39" i="1" s="1"/>
  <c r="GJ38" i="1"/>
  <c r="GK38" i="1" s="1"/>
  <c r="IF37" i="1"/>
  <c r="IG37" i="1" s="1"/>
  <c r="HZ38" i="1"/>
  <c r="IA38" i="1" s="1"/>
  <c r="IF5" i="1"/>
  <c r="IG5" i="1" s="1"/>
  <c r="PL38" i="1"/>
  <c r="HZ5" i="1"/>
  <c r="IA5" i="1" s="1"/>
  <c r="PG38" i="1"/>
  <c r="IF38" i="1"/>
  <c r="IG38" i="1" s="1"/>
  <c r="ID38" i="1"/>
  <c r="IE38" i="1" s="1"/>
  <c r="CT39" i="1"/>
  <c r="IL38" i="1"/>
  <c r="IM38" i="1" s="1"/>
  <c r="CX11" i="1"/>
  <c r="PO11" i="1" s="1"/>
  <c r="CX39" i="1"/>
  <c r="DB39" i="1"/>
  <c r="IX5" i="1"/>
  <c r="IY5" i="1" s="1"/>
  <c r="MR38" i="1"/>
  <c r="MS38" i="1" s="1"/>
  <c r="DC11" i="1"/>
  <c r="DC43" i="1" s="1"/>
  <c r="JB38" i="1"/>
  <c r="JC38" i="1" s="1"/>
  <c r="JD37" i="1"/>
  <c r="JE37" i="1" s="1"/>
  <c r="DF11" i="1"/>
  <c r="DF43" i="1" s="1"/>
  <c r="PU43" i="1" s="1"/>
  <c r="JF37" i="1"/>
  <c r="PV38" i="1"/>
  <c r="JH38" i="1"/>
  <c r="JI38" i="1" s="1"/>
  <c r="MR37" i="1"/>
  <c r="MS37" i="1" s="1"/>
  <c r="PW37" i="1"/>
  <c r="JJ37" i="1"/>
  <c r="JK37" i="1" s="1"/>
  <c r="OM37" i="1"/>
  <c r="GD5" i="1"/>
  <c r="GE5" i="1" s="1"/>
  <c r="GH5" i="1"/>
  <c r="GI5" i="1" s="1"/>
  <c r="HH5" i="1"/>
  <c r="HI5" i="1" s="1"/>
  <c r="CC49" i="1"/>
  <c r="OV49" i="1" s="1"/>
  <c r="CQ11" i="1"/>
  <c r="PH11" i="1" s="1"/>
  <c r="IB38" i="1"/>
  <c r="IC38" i="1" s="1"/>
  <c r="IJ5" i="1"/>
  <c r="IK5" i="1" s="1"/>
  <c r="IX38" i="1"/>
  <c r="IY38" i="1" s="1"/>
  <c r="CV39" i="1"/>
  <c r="PM39" i="1" s="1"/>
  <c r="CV11" i="1"/>
  <c r="PM11" i="1" s="1"/>
  <c r="DI11" i="1"/>
  <c r="DI20" i="1" s="1"/>
  <c r="DI39" i="1"/>
  <c r="PX39" i="1" s="1"/>
  <c r="CZ5" i="1"/>
  <c r="V4" i="22" s="1"/>
  <c r="PW34" i="1"/>
  <c r="CO39" i="1"/>
  <c r="PF39" i="1" s="1"/>
  <c r="JH5" i="1"/>
  <c r="JI5" i="1" s="1"/>
  <c r="PW50" i="1"/>
  <c r="H14" i="23"/>
  <c r="H15" i="23" s="1"/>
  <c r="G14" i="23"/>
  <c r="G15" i="23" s="1"/>
  <c r="PV18" i="1"/>
  <c r="PV19" i="1"/>
  <c r="PU18" i="1"/>
  <c r="F14" i="23"/>
  <c r="F15" i="23" s="1"/>
  <c r="D14" i="23"/>
  <c r="D15" i="23" s="1"/>
  <c r="PT19" i="1"/>
  <c r="PS18" i="1"/>
  <c r="AE54" i="22"/>
  <c r="AF54" i="22" s="1"/>
  <c r="P55" i="23"/>
  <c r="Q42" i="23"/>
  <c r="R42" i="23" s="1"/>
  <c r="P50" i="23"/>
  <c r="P44" i="23"/>
  <c r="P43" i="23"/>
  <c r="Q43" i="23" s="1"/>
  <c r="R43" i="23" s="1"/>
  <c r="P60" i="23"/>
  <c r="P59" i="23"/>
  <c r="R8" i="22"/>
  <c r="R15" i="22"/>
  <c r="M45" i="23"/>
  <c r="P57" i="23"/>
  <c r="Q52" i="23" s="1"/>
  <c r="R52" i="23" s="1"/>
  <c r="AY39" i="1"/>
  <c r="AY46" i="1" s="1"/>
  <c r="NV46" i="1" s="1"/>
  <c r="FR38" i="1"/>
  <c r="FS38" i="1" s="1"/>
  <c r="AY11" i="1"/>
  <c r="X11" i="1"/>
  <c r="BF20" i="1"/>
  <c r="OC20" i="1" s="1"/>
  <c r="R20" i="22"/>
  <c r="Q14" i="22"/>
  <c r="BD11" i="1"/>
  <c r="BD43" i="1" s="1"/>
  <c r="OA43" i="1" s="1"/>
  <c r="V50" i="1"/>
  <c r="Q7" i="22"/>
  <c r="BD39" i="1"/>
  <c r="BD46" i="1" s="1"/>
  <c r="OA46" i="1" s="1"/>
  <c r="FT38" i="1"/>
  <c r="FU38" i="1" s="1"/>
  <c r="BJ38" i="1"/>
  <c r="AT40" i="1"/>
  <c r="NS40" i="1" s="1"/>
  <c r="BZ11" i="1"/>
  <c r="OS38" i="1"/>
  <c r="HV37" i="1"/>
  <c r="HW37" i="1" s="1"/>
  <c r="HX37" i="1"/>
  <c r="HY37" i="1" s="1"/>
  <c r="CJ39" i="1"/>
  <c r="BN39" i="1"/>
  <c r="BN46" i="1" s="1"/>
  <c r="OI46" i="1" s="1"/>
  <c r="HN38" i="1"/>
  <c r="HO38" i="1" s="1"/>
  <c r="CJ11" i="1"/>
  <c r="CJ20" i="1" s="1"/>
  <c r="PC20" i="1" s="1"/>
  <c r="Y49" i="1"/>
  <c r="BR11" i="1"/>
  <c r="BR43" i="1" s="1"/>
  <c r="OM43" i="1" s="1"/>
  <c r="GP5" i="1"/>
  <c r="GQ5" i="1" s="1"/>
  <c r="BR39" i="1"/>
  <c r="CL38" i="1"/>
  <c r="S36" i="22" s="1"/>
  <c r="T36" i="22" s="1"/>
  <c r="U36" i="22" s="1"/>
  <c r="HD38" i="1"/>
  <c r="HE38" i="1" s="1"/>
  <c r="HL38" i="1"/>
  <c r="HM38" i="1" s="1"/>
  <c r="HP5" i="1"/>
  <c r="HQ5" i="1" s="1"/>
  <c r="CL236" i="1"/>
  <c r="S27" i="22"/>
  <c r="T27" i="22" s="1"/>
  <c r="U27" i="22" s="1"/>
  <c r="PC37" i="1"/>
  <c r="CA52" i="1"/>
  <c r="OT52" i="1" s="1"/>
  <c r="HD63" i="1"/>
  <c r="HE63" i="1" s="1"/>
  <c r="HH38" i="1"/>
  <c r="HI38" i="1" s="1"/>
  <c r="CC39" i="1"/>
  <c r="CC46" i="1" s="1"/>
  <c r="V49" i="1"/>
  <c r="GF5" i="1"/>
  <c r="GG5" i="1" s="1"/>
  <c r="GL5" i="1"/>
  <c r="GM5" i="1" s="1"/>
  <c r="GJ34" i="1"/>
  <c r="GK34" i="1" s="1"/>
  <c r="GJ5" i="1"/>
  <c r="GK5" i="1" s="1"/>
  <c r="HR5" i="1"/>
  <c r="HS5" i="1" s="1"/>
  <c r="OX38" i="1"/>
  <c r="HB38" i="1"/>
  <c r="HC38" i="1" s="1"/>
  <c r="OS37" i="1"/>
  <c r="BZ39" i="1"/>
  <c r="OS39" i="1" s="1"/>
  <c r="HR38" i="1"/>
  <c r="HS38" i="1" s="1"/>
  <c r="CH39" i="1"/>
  <c r="PA39" i="1" s="1"/>
  <c r="PA38" i="1"/>
  <c r="CR39" i="1"/>
  <c r="CR40" i="1" s="1"/>
  <c r="PI40" i="1" s="1"/>
  <c r="IH38" i="1"/>
  <c r="II38" i="1" s="1"/>
  <c r="PI38" i="1"/>
  <c r="CR11" i="1"/>
  <c r="IJ38" i="1"/>
  <c r="IK38" i="1" s="1"/>
  <c r="IL37" i="1"/>
  <c r="IM37" i="1" s="1"/>
  <c r="PK37" i="1"/>
  <c r="IN37" i="1"/>
  <c r="IO37" i="1" s="1"/>
  <c r="CT11" i="1"/>
  <c r="I24" i="23" s="1"/>
  <c r="I25" i="23" s="1"/>
  <c r="CN39" i="1"/>
  <c r="CN40" i="1" s="1"/>
  <c r="PE40" i="1" s="1"/>
  <c r="CN11" i="1"/>
  <c r="CP39" i="1"/>
  <c r="CY39" i="1"/>
  <c r="CY46" i="1" s="1"/>
  <c r="PP46" i="1" s="1"/>
  <c r="CY11" i="1"/>
  <c r="CY20" i="1" s="1"/>
  <c r="PP20" i="1" s="1"/>
  <c r="DE11" i="1"/>
  <c r="PT11" i="1" s="1"/>
  <c r="DE39" i="1"/>
  <c r="PT37" i="1"/>
  <c r="IN5" i="1"/>
  <c r="IO5" i="1" s="1"/>
  <c r="DN37" i="1"/>
  <c r="Z35" i="22" s="1"/>
  <c r="AE35" i="22" s="1"/>
  <c r="AF35" i="22" s="1"/>
  <c r="DD11" i="1"/>
  <c r="DD4" i="1" s="1"/>
  <c r="PS37" i="1"/>
  <c r="DD39" i="1"/>
  <c r="DD46" i="1" s="1"/>
  <c r="PS46" i="1" s="1"/>
  <c r="JB37" i="1"/>
  <c r="JC37" i="1" s="1"/>
  <c r="HB34" i="1"/>
  <c r="HC34" i="1" s="1"/>
  <c r="CP11" i="1"/>
  <c r="CP35" i="1" s="1"/>
  <c r="IP38" i="1"/>
  <c r="IQ38" i="1" s="1"/>
  <c r="ID5" i="1"/>
  <c r="IE5" i="1" s="1"/>
  <c r="IB5" i="1"/>
  <c r="IC5" i="1" s="1"/>
  <c r="IV5" i="1"/>
  <c r="IW5" i="1" s="1"/>
  <c r="DC39" i="1"/>
  <c r="DC46" i="1" s="1"/>
  <c r="DG11" i="1"/>
  <c r="DG35" i="1" s="1"/>
  <c r="DG39" i="1"/>
  <c r="DG46" i="1" s="1"/>
  <c r="JH37" i="1"/>
  <c r="JI37" i="1" s="1"/>
  <c r="DH39" i="1"/>
  <c r="PW38" i="1"/>
  <c r="DH11" i="1"/>
  <c r="PW11" i="1" s="1"/>
  <c r="JL38" i="1"/>
  <c r="JM38" i="1" s="1"/>
  <c r="PR38" i="1"/>
  <c r="PR22" i="1"/>
  <c r="PR52" i="1"/>
  <c r="MR52" i="1"/>
  <c r="MS52" i="1" s="1"/>
  <c r="EB4" i="1"/>
  <c r="IZ5" i="1"/>
  <c r="JA5" i="1" s="1"/>
  <c r="IZ38" i="1"/>
  <c r="JA38" i="1" s="1"/>
  <c r="PS22" i="1"/>
  <c r="PU37" i="1"/>
  <c r="IX52" i="1"/>
  <c r="IY52" i="1" s="1"/>
  <c r="DI49" i="1"/>
  <c r="PX49" i="1" s="1"/>
  <c r="PR18" i="1"/>
  <c r="AD17" i="22"/>
  <c r="AI17" i="22" s="1"/>
  <c r="N19" i="23"/>
  <c r="N20" i="23" s="1"/>
  <c r="PQ19" i="1"/>
  <c r="Q44" i="22"/>
  <c r="R39" i="22"/>
  <c r="W39" i="22"/>
  <c r="X39" i="22" s="1"/>
  <c r="W67" i="22"/>
  <c r="X67" i="22" s="1"/>
  <c r="AA69" i="22"/>
  <c r="AB69" i="22" s="1"/>
  <c r="R13" i="22"/>
  <c r="R17" i="22"/>
  <c r="R6" i="22"/>
  <c r="R43" i="22"/>
  <c r="K47" i="22"/>
  <c r="PP19" i="1"/>
  <c r="PP18" i="1"/>
  <c r="D66" i="22"/>
  <c r="E66" i="22" s="1"/>
  <c r="AE6" i="22"/>
  <c r="AF6" i="22" s="1"/>
  <c r="J47" i="22"/>
  <c r="JB52" i="1"/>
  <c r="JC52" i="1" s="1"/>
  <c r="D67" i="22"/>
  <c r="E67" i="22" s="1"/>
  <c r="J68" i="22"/>
  <c r="K68" i="22" s="1"/>
  <c r="CZ236" i="1"/>
  <c r="V27" i="22"/>
  <c r="AA27" i="22" s="1"/>
  <c r="AB27" i="22" s="1"/>
  <c r="AA16" i="22"/>
  <c r="AC16" i="22" s="1"/>
  <c r="M19" i="23"/>
  <c r="M20" i="23" s="1"/>
  <c r="EB49" i="1"/>
  <c r="AD47" i="22" s="1"/>
  <c r="AI47" i="22" s="1"/>
  <c r="EB236" i="1"/>
  <c r="EB50" i="1"/>
  <c r="AD48" i="22" s="1"/>
  <c r="AI48" i="22" s="1"/>
  <c r="AJ48" i="22" s="1"/>
  <c r="EB46" i="1"/>
  <c r="AD44" i="22" s="1"/>
  <c r="AI44" i="22" s="1"/>
  <c r="EB40" i="1"/>
  <c r="AD38" i="22" s="1"/>
  <c r="AI38" i="22" s="1"/>
  <c r="IH52" i="1"/>
  <c r="II52" i="1" s="1"/>
  <c r="IL50" i="1"/>
  <c r="IM50" i="1" s="1"/>
  <c r="AE51" i="22"/>
  <c r="AF51" i="22" s="1"/>
  <c r="AE64" i="22"/>
  <c r="AF64" i="22" s="1"/>
  <c r="BF43" i="1"/>
  <c r="OC43" i="1" s="1"/>
  <c r="OS34" i="1"/>
  <c r="PD22" i="1"/>
  <c r="HX22" i="1"/>
  <c r="HY22" i="1" s="1"/>
  <c r="IF34" i="1"/>
  <c r="IG34" i="1" s="1"/>
  <c r="JP22" i="1"/>
  <c r="JQ22" i="1" s="1"/>
  <c r="JB34" i="1"/>
  <c r="JC34" i="1" s="1"/>
  <c r="JJ50" i="1"/>
  <c r="JK50" i="1" s="1"/>
  <c r="FX50" i="1"/>
  <c r="FY50" i="1" s="1"/>
  <c r="PH22" i="1"/>
  <c r="AE27" i="22"/>
  <c r="AF27" i="22" s="1"/>
  <c r="JN22" i="1"/>
  <c r="JO22" i="1" s="1"/>
  <c r="AE68" i="22"/>
  <c r="AF68" i="22" s="1"/>
  <c r="BF4" i="1"/>
  <c r="W66" i="22"/>
  <c r="X66" i="22" s="1"/>
  <c r="PO52" i="1"/>
  <c r="AE43" i="22"/>
  <c r="AF43" i="22" s="1"/>
  <c r="PY22" i="1"/>
  <c r="AE14" i="22"/>
  <c r="AG14" i="22" s="1"/>
  <c r="AE19" i="22"/>
  <c r="AG19" i="22" s="1"/>
  <c r="HJ22" i="1"/>
  <c r="HK22" i="1" s="1"/>
  <c r="HZ22" i="1"/>
  <c r="IA22" i="1" s="1"/>
  <c r="AR49" i="1"/>
  <c r="NQ49" i="1" s="1"/>
  <c r="BD49" i="1"/>
  <c r="OA49" i="1" s="1"/>
  <c r="J65" i="22"/>
  <c r="K65" i="22" s="1"/>
  <c r="FJ52" i="1"/>
  <c r="FK52" i="1" s="1"/>
  <c r="OY22" i="1"/>
  <c r="PK22" i="1"/>
  <c r="PJ50" i="1"/>
  <c r="PV50" i="1"/>
  <c r="W14" i="22"/>
  <c r="X14" i="22" s="1"/>
  <c r="FT34" i="1"/>
  <c r="FU34" i="1" s="1"/>
  <c r="AS49" i="1"/>
  <c r="NR49" i="1" s="1"/>
  <c r="J67" i="22"/>
  <c r="K67" i="22" s="1"/>
  <c r="GJ52" i="1"/>
  <c r="GK52" i="1" s="1"/>
  <c r="GP52" i="1"/>
  <c r="GQ52" i="1" s="1"/>
  <c r="HN22" i="1"/>
  <c r="HO22" i="1" s="1"/>
  <c r="HL22" i="1"/>
  <c r="HM22" i="1" s="1"/>
  <c r="HB52" i="1"/>
  <c r="HC52" i="1" s="1"/>
  <c r="W12" i="22"/>
  <c r="X12" i="22" s="1"/>
  <c r="ID52" i="1"/>
  <c r="IE52" i="1" s="1"/>
  <c r="IF52" i="1"/>
  <c r="IG52" i="1" s="1"/>
  <c r="AA8" i="22"/>
  <c r="AC8" i="22" s="1"/>
  <c r="NO22" i="1"/>
  <c r="AP49" i="1"/>
  <c r="NO49" i="1" s="1"/>
  <c r="NV50" i="1"/>
  <c r="FH50" i="1"/>
  <c r="FI50" i="1" s="1"/>
  <c r="FJ50" i="1"/>
  <c r="FK50" i="1" s="1"/>
  <c r="HD49" i="1"/>
  <c r="HE49" i="1" s="1"/>
  <c r="OT49" i="1"/>
  <c r="OZ34" i="1"/>
  <c r="HR34" i="1"/>
  <c r="HS34" i="1" s="1"/>
  <c r="FL50" i="1"/>
  <c r="FM50" i="1" s="1"/>
  <c r="W62" i="22"/>
  <c r="X62" i="22" s="1"/>
  <c r="T62" i="22"/>
  <c r="U62" i="22" s="1"/>
  <c r="CY49" i="1"/>
  <c r="PP49" i="1" s="1"/>
  <c r="IV22" i="1"/>
  <c r="IW22" i="1" s="1"/>
  <c r="PP22" i="1"/>
  <c r="PQ34" i="1"/>
  <c r="IX34" i="1"/>
  <c r="IY34" i="1" s="1"/>
  <c r="NW50" i="1"/>
  <c r="BS49" i="1"/>
  <c r="ON49" i="1" s="1"/>
  <c r="ON22" i="1"/>
  <c r="GZ50" i="1"/>
  <c r="HA50" i="1" s="1"/>
  <c r="OQ50" i="1"/>
  <c r="GX50" i="1"/>
  <c r="GY50" i="1" s="1"/>
  <c r="HN50" i="1"/>
  <c r="HO50" i="1" s="1"/>
  <c r="W65" i="22"/>
  <c r="X65" i="22" s="1"/>
  <c r="PE52" i="1"/>
  <c r="IB52" i="1"/>
  <c r="IC52" i="1" s="1"/>
  <c r="IJ50" i="1"/>
  <c r="IK50" i="1" s="1"/>
  <c r="PI50" i="1"/>
  <c r="HX34" i="1"/>
  <c r="HY34" i="1" s="1"/>
  <c r="PD34" i="1"/>
  <c r="DG20" i="1"/>
  <c r="PV20" i="1" s="1"/>
  <c r="AE24" i="22"/>
  <c r="AF24" i="22" s="1"/>
  <c r="AE57" i="22"/>
  <c r="AF57" i="22" s="1"/>
  <c r="AE8" i="22"/>
  <c r="AF8" i="22" s="1"/>
  <c r="AE66" i="22"/>
  <c r="AF66" i="22" s="1"/>
  <c r="GH52" i="1"/>
  <c r="GI52" i="1" s="1"/>
  <c r="D68" i="22"/>
  <c r="E68" i="22" s="1"/>
  <c r="GZ52" i="1"/>
  <c r="HA52" i="1" s="1"/>
  <c r="T39" i="22"/>
  <c r="U39" i="22" s="1"/>
  <c r="OY50" i="1"/>
  <c r="OW22" i="1"/>
  <c r="HP22" i="1"/>
  <c r="HQ22" i="1" s="1"/>
  <c r="PI22" i="1"/>
  <c r="IV52" i="1"/>
  <c r="IW52" i="1" s="1"/>
  <c r="IH22" i="1"/>
  <c r="II22" i="1" s="1"/>
  <c r="IN50" i="1"/>
  <c r="IO50" i="1" s="1"/>
  <c r="IB50" i="1"/>
  <c r="IC50" i="1" s="1"/>
  <c r="JH22" i="1"/>
  <c r="JI22" i="1" s="1"/>
  <c r="GR22" i="1"/>
  <c r="GS22" i="1" s="1"/>
  <c r="AA19" i="22"/>
  <c r="AB19" i="22" s="1"/>
  <c r="AA66" i="22"/>
  <c r="AB66" i="22" s="1"/>
  <c r="GD34" i="1"/>
  <c r="GE34" i="1" s="1"/>
  <c r="T65" i="22"/>
  <c r="U65" i="22" s="1"/>
  <c r="P69" i="22"/>
  <c r="Q69" i="22" s="1"/>
  <c r="HD34" i="1"/>
  <c r="HE34" i="1" s="1"/>
  <c r="OS22" i="1"/>
  <c r="W61" i="22"/>
  <c r="X61" i="22" s="1"/>
  <c r="W18" i="22"/>
  <c r="HV34" i="1"/>
  <c r="HW34" i="1" s="1"/>
  <c r="IT52" i="1"/>
  <c r="IU52" i="1" s="1"/>
  <c r="AA20" i="22"/>
  <c r="AB20" i="22" s="1"/>
  <c r="AE52" i="22"/>
  <c r="AF52" i="22" s="1"/>
  <c r="AE11" i="22"/>
  <c r="AF11" i="22" s="1"/>
  <c r="NU52" i="1"/>
  <c r="FF52" i="1"/>
  <c r="FG52" i="1" s="1"/>
  <c r="CV49" i="1"/>
  <c r="PM49" i="1" s="1"/>
  <c r="IP22" i="1"/>
  <c r="IQ22" i="1" s="1"/>
  <c r="PN52" i="1"/>
  <c r="IR52" i="1"/>
  <c r="IS52" i="1" s="1"/>
  <c r="PV34" i="1"/>
  <c r="JJ34" i="1"/>
  <c r="JK34" i="1" s="1"/>
  <c r="GT34" i="1"/>
  <c r="GU34" i="1" s="1"/>
  <c r="FL22" i="1"/>
  <c r="FM22" i="1" s="1"/>
  <c r="HJ34" i="1"/>
  <c r="HK34" i="1" s="1"/>
  <c r="OW34" i="1"/>
  <c r="HZ34" i="1"/>
  <c r="IA34" i="1" s="1"/>
  <c r="GF50" i="1"/>
  <c r="GG50" i="1" s="1"/>
  <c r="FN52" i="1"/>
  <c r="FO52" i="1" s="1"/>
  <c r="AT46" i="1"/>
  <c r="NS46" i="1" s="1"/>
  <c r="GH50" i="1"/>
  <c r="GI50" i="1" s="1"/>
  <c r="GR52" i="1"/>
  <c r="GS52" i="1" s="1"/>
  <c r="GD50" i="1"/>
  <c r="GE50" i="1" s="1"/>
  <c r="OJ52" i="1"/>
  <c r="G65" i="22"/>
  <c r="H65" i="22" s="1"/>
  <c r="OC50" i="1"/>
  <c r="FV50" i="1"/>
  <c r="FW50" i="1" s="1"/>
  <c r="OL50" i="1"/>
  <c r="FX52" i="1"/>
  <c r="FY52" i="1" s="1"/>
  <c r="OD52" i="1"/>
  <c r="PC34" i="1"/>
  <c r="BV49" i="1"/>
  <c r="OQ22" i="1"/>
  <c r="GX22" i="1"/>
  <c r="GY22" i="1" s="1"/>
  <c r="HB22" i="1"/>
  <c r="HC22" i="1" s="1"/>
  <c r="OR22" i="1"/>
  <c r="GZ22" i="1"/>
  <c r="HA22" i="1" s="1"/>
  <c r="AA9" i="22"/>
  <c r="AA15" i="22"/>
  <c r="AC15" i="22" s="1"/>
  <c r="AA65" i="22"/>
  <c r="AB65" i="22" s="1"/>
  <c r="IB22" i="1"/>
  <c r="IC22" i="1" s="1"/>
  <c r="PF22" i="1"/>
  <c r="BB49" i="1"/>
  <c r="NY49" i="1" s="1"/>
  <c r="NY22" i="1"/>
  <c r="FN22" i="1"/>
  <c r="FO22" i="1" s="1"/>
  <c r="BN49" i="1"/>
  <c r="OI22" i="1"/>
  <c r="BR49" i="1"/>
  <c r="OM22" i="1"/>
  <c r="M65" i="22"/>
  <c r="N65" i="22" s="1"/>
  <c r="BO49" i="1"/>
  <c r="GJ22" i="1"/>
  <c r="GK22" i="1" s="1"/>
  <c r="GL52" i="1"/>
  <c r="GM52" i="1" s="1"/>
  <c r="NY52" i="1"/>
  <c r="FP52" i="1"/>
  <c r="FQ52" i="1" s="1"/>
  <c r="FP22" i="1"/>
  <c r="FQ22" i="1" s="1"/>
  <c r="GL22" i="1"/>
  <c r="GM22" i="1" s="1"/>
  <c r="OM52" i="1"/>
  <c r="BH49" i="1"/>
  <c r="OE49" i="1" s="1"/>
  <c r="OE22" i="1"/>
  <c r="FV34" i="1"/>
  <c r="FW34" i="1" s="1"/>
  <c r="OB34" i="1"/>
  <c r="OW50" i="1"/>
  <c r="HL50" i="1"/>
  <c r="HM50" i="1" s="1"/>
  <c r="PA34" i="1"/>
  <c r="HT34" i="1"/>
  <c r="HU34" i="1" s="1"/>
  <c r="PM22" i="1"/>
  <c r="FZ52" i="1"/>
  <c r="GA52" i="1" s="1"/>
  <c r="FL34" i="1"/>
  <c r="FM34" i="1" s="1"/>
  <c r="GV50" i="1"/>
  <c r="GW50" i="1" s="1"/>
  <c r="W9" i="22"/>
  <c r="X9" i="22" s="1"/>
  <c r="W19" i="22"/>
  <c r="HD50" i="1"/>
  <c r="HE50" i="1" s="1"/>
  <c r="HF22" i="1"/>
  <c r="HG22" i="1" s="1"/>
  <c r="HR50" i="1"/>
  <c r="HS50" i="1" s="1"/>
  <c r="AA67" i="22"/>
  <c r="AB67" i="22" s="1"/>
  <c r="IL52" i="1"/>
  <c r="IM52" i="1" s="1"/>
  <c r="JH34" i="1"/>
  <c r="JI34" i="1" s="1"/>
  <c r="AE15" i="22"/>
  <c r="AF15" i="22" s="1"/>
  <c r="AE20" i="22"/>
  <c r="M66" i="22"/>
  <c r="N66" i="22" s="1"/>
  <c r="W52" i="22"/>
  <c r="X52" i="22" s="1"/>
  <c r="W54" i="22"/>
  <c r="X54" i="22" s="1"/>
  <c r="W57" i="22"/>
  <c r="X57" i="22" s="1"/>
  <c r="W59" i="22"/>
  <c r="X59" i="22" s="1"/>
  <c r="HF50" i="1"/>
  <c r="HG50" i="1" s="1"/>
  <c r="HZ50" i="1"/>
  <c r="IA50" i="1" s="1"/>
  <c r="AA39" i="22"/>
  <c r="AE63" i="22"/>
  <c r="AF63" i="22" s="1"/>
  <c r="NV22" i="1"/>
  <c r="AY49" i="1"/>
  <c r="FJ49" i="1" s="1"/>
  <c r="FK49" i="1" s="1"/>
  <c r="NZ22" i="1"/>
  <c r="FR22" i="1"/>
  <c r="FS22" i="1" s="1"/>
  <c r="BC49" i="1"/>
  <c r="NZ49" i="1" s="1"/>
  <c r="OA52" i="1"/>
  <c r="FR52" i="1"/>
  <c r="FS52" i="1" s="1"/>
  <c r="FT22" i="1"/>
  <c r="FU22" i="1" s="1"/>
  <c r="OB22" i="1"/>
  <c r="BF49" i="1"/>
  <c r="OC49" i="1" s="1"/>
  <c r="FV22" i="1"/>
  <c r="FW22" i="1" s="1"/>
  <c r="OC22" i="1"/>
  <c r="OD22" i="1"/>
  <c r="FX22" i="1"/>
  <c r="FY22" i="1" s="1"/>
  <c r="FZ50" i="1"/>
  <c r="GA50" i="1" s="1"/>
  <c r="OE50" i="1"/>
  <c r="OK34" i="1"/>
  <c r="GL34" i="1"/>
  <c r="GM34" i="1" s="1"/>
  <c r="GL50" i="1"/>
  <c r="GM50" i="1" s="1"/>
  <c r="GN50" i="1"/>
  <c r="GO50" i="1" s="1"/>
  <c r="PC52" i="1"/>
  <c r="HV52" i="1"/>
  <c r="HW52" i="1" s="1"/>
  <c r="CS49" i="1"/>
  <c r="PJ49" i="1" s="1"/>
  <c r="IL22" i="1"/>
  <c r="IM22" i="1" s="1"/>
  <c r="IJ22" i="1"/>
  <c r="IK22" i="1" s="1"/>
  <c r="PU52" i="1"/>
  <c r="JF52" i="1"/>
  <c r="GV34" i="1"/>
  <c r="GW34" i="1" s="1"/>
  <c r="GD22" i="1"/>
  <c r="GE22" i="1" s="1"/>
  <c r="FH22" i="1"/>
  <c r="FI22" i="1" s="1"/>
  <c r="J64" i="22"/>
  <c r="K64" i="22" s="1"/>
  <c r="M64" i="22"/>
  <c r="N64" i="22" s="1"/>
  <c r="HX52" i="1"/>
  <c r="HY52" i="1" s="1"/>
  <c r="W23" i="22"/>
  <c r="X23" i="22" s="1"/>
  <c r="T23" i="22"/>
  <c r="U23" i="22" s="1"/>
  <c r="W25" i="22"/>
  <c r="X25" i="22" s="1"/>
  <c r="T25" i="22"/>
  <c r="U25" i="22" s="1"/>
  <c r="GZ34" i="1"/>
  <c r="HA34" i="1" s="1"/>
  <c r="GX34" i="1"/>
  <c r="GY34" i="1" s="1"/>
  <c r="AA42" i="22"/>
  <c r="AC42" i="22" s="1"/>
  <c r="W42" i="22"/>
  <c r="X42" i="22" s="1"/>
  <c r="CP49" i="1"/>
  <c r="PG49" i="1" s="1"/>
  <c r="ID22" i="1"/>
  <c r="IE22" i="1" s="1"/>
  <c r="IF22" i="1"/>
  <c r="IG22" i="1" s="1"/>
  <c r="IH34" i="1"/>
  <c r="II34" i="1" s="1"/>
  <c r="IR34" i="1"/>
  <c r="IS34" i="1" s="1"/>
  <c r="PN34" i="1"/>
  <c r="MR34" i="1"/>
  <c r="MS34" i="1" s="1"/>
  <c r="IT34" i="1"/>
  <c r="IU34" i="1" s="1"/>
  <c r="IV34" i="1"/>
  <c r="IW34" i="1" s="1"/>
  <c r="DB49" i="1"/>
  <c r="PQ49" i="1" s="1"/>
  <c r="IX22" i="1"/>
  <c r="IY22" i="1" s="1"/>
  <c r="AA40" i="22"/>
  <c r="AE40" i="22"/>
  <c r="AF40" i="22" s="1"/>
  <c r="IZ50" i="1"/>
  <c r="JA50" i="1" s="1"/>
  <c r="PW22" i="1"/>
  <c r="JJ22" i="1"/>
  <c r="JK22" i="1" s="1"/>
  <c r="JL22" i="1"/>
  <c r="JM22" i="1" s="1"/>
  <c r="JN52" i="1"/>
  <c r="JO52" i="1" s="1"/>
  <c r="BB46" i="1"/>
  <c r="NN22" i="1"/>
  <c r="AO49" i="1"/>
  <c r="NN49" i="1" s="1"/>
  <c r="G66" i="22"/>
  <c r="H66" i="22" s="1"/>
  <c r="J66" i="22"/>
  <c r="K66" i="22" s="1"/>
  <c r="BJ22" i="1"/>
  <c r="BJ49" i="1" s="1"/>
  <c r="FF22" i="1"/>
  <c r="FG22" i="1" s="1"/>
  <c r="NX22" i="1"/>
  <c r="BA49" i="1"/>
  <c r="FL49" i="1" s="1"/>
  <c r="FM49" i="1" s="1"/>
  <c r="OK52" i="1"/>
  <c r="GN52" i="1"/>
  <c r="GO52" i="1" s="1"/>
  <c r="Y39" i="22"/>
  <c r="T69" i="22"/>
  <c r="U69" i="22" s="1"/>
  <c r="W69" i="22"/>
  <c r="X69" i="22" s="1"/>
  <c r="HB50" i="1"/>
  <c r="HC50" i="1" s="1"/>
  <c r="OS50" i="1"/>
  <c r="PO34" i="1"/>
  <c r="W16" i="22"/>
  <c r="Y16" i="22" s="1"/>
  <c r="JB22" i="1"/>
  <c r="JC22" i="1" s="1"/>
  <c r="JD52" i="1"/>
  <c r="JE52" i="1" s="1"/>
  <c r="PQ22" i="1"/>
  <c r="E14" i="23"/>
  <c r="E15" i="23" s="1"/>
  <c r="BC43" i="1"/>
  <c r="FH34" i="1"/>
  <c r="FI34" i="1" s="1"/>
  <c r="G67" i="22"/>
  <c r="H67" i="22" s="1"/>
  <c r="P66" i="22"/>
  <c r="Q66" i="22" s="1"/>
  <c r="FR34" i="1"/>
  <c r="FS34" i="1" s="1"/>
  <c r="NV52" i="1"/>
  <c r="BJ52" i="1"/>
  <c r="FH52" i="1"/>
  <c r="FI52" i="1" s="1"/>
  <c r="NW52" i="1"/>
  <c r="FL52" i="1"/>
  <c r="FM52" i="1" s="1"/>
  <c r="BE49" i="1"/>
  <c r="OB52" i="1"/>
  <c r="FV52" i="1"/>
  <c r="FW52" i="1" s="1"/>
  <c r="FT52" i="1"/>
  <c r="FU52" i="1" s="1"/>
  <c r="BL49" i="1"/>
  <c r="GF49" i="1" s="1"/>
  <c r="GG49" i="1" s="1"/>
  <c r="BP49" i="1"/>
  <c r="OK49" i="1" s="1"/>
  <c r="OK50" i="1"/>
  <c r="GJ50" i="1"/>
  <c r="GK50" i="1" s="1"/>
  <c r="ON50" i="1"/>
  <c r="GT50" i="1"/>
  <c r="GU50" i="1" s="1"/>
  <c r="W43" i="22"/>
  <c r="PK34" i="1"/>
  <c r="IL34" i="1"/>
  <c r="IM34" i="1" s="1"/>
  <c r="PT50" i="1"/>
  <c r="JD50" i="1"/>
  <c r="JE50" i="1" s="1"/>
  <c r="JF50" i="1"/>
  <c r="AE16" i="22"/>
  <c r="FN50" i="1"/>
  <c r="FO50" i="1" s="1"/>
  <c r="W15" i="22"/>
  <c r="T15" i="22"/>
  <c r="U15" i="22" s="1"/>
  <c r="HT50" i="1"/>
  <c r="HU50" i="1" s="1"/>
  <c r="PG34" i="1"/>
  <c r="ID34" i="1"/>
  <c r="IE34" i="1" s="1"/>
  <c r="IJ34" i="1"/>
  <c r="IK34" i="1" s="1"/>
  <c r="MS50" i="1"/>
  <c r="PO50" i="1"/>
  <c r="JH52" i="1"/>
  <c r="JI52" i="1" s="1"/>
  <c r="JP20" i="1"/>
  <c r="JQ20" i="1" s="1"/>
  <c r="PY20" i="1"/>
  <c r="BF35" i="1"/>
  <c r="GR34" i="1"/>
  <c r="GS34" i="1" s="1"/>
  <c r="OE52" i="1"/>
  <c r="M68" i="22"/>
  <c r="N68" i="22" s="1"/>
  <c r="K39" i="23"/>
  <c r="K40" i="23" s="1"/>
  <c r="GB22" i="1"/>
  <c r="GC22" i="1" s="1"/>
  <c r="BI49" i="1"/>
  <c r="W51" i="22"/>
  <c r="X51" i="22" s="1"/>
  <c r="W58" i="22"/>
  <c r="X58" i="22" s="1"/>
  <c r="PD50" i="1"/>
  <c r="W20" i="22"/>
  <c r="Y20" i="22" s="1"/>
  <c r="T20" i="22"/>
  <c r="U20" i="22" s="1"/>
  <c r="CH49" i="1"/>
  <c r="PA49" i="1" s="1"/>
  <c r="HT52" i="1"/>
  <c r="HU52" i="1" s="1"/>
  <c r="PB52" i="1"/>
  <c r="IV50" i="1"/>
  <c r="IW50" i="1" s="1"/>
  <c r="IJ52" i="1"/>
  <c r="IK52" i="1" s="1"/>
  <c r="CN49" i="1"/>
  <c r="PE49" i="1" s="1"/>
  <c r="PE22" i="1"/>
  <c r="HZ52" i="1"/>
  <c r="IA52" i="1" s="1"/>
  <c r="ID50" i="1"/>
  <c r="IE50" i="1" s="1"/>
  <c r="IF50" i="1"/>
  <c r="IG50" i="1" s="1"/>
  <c r="IH50" i="1"/>
  <c r="II50" i="1" s="1"/>
  <c r="JL34" i="1"/>
  <c r="JM34" i="1" s="1"/>
  <c r="PV22" i="1"/>
  <c r="K19" i="23"/>
  <c r="K20" i="23" s="1"/>
  <c r="JF22" i="1"/>
  <c r="DF49" i="1"/>
  <c r="PU49" i="1" s="1"/>
  <c r="PU22" i="1"/>
  <c r="DG49" i="1"/>
  <c r="M67" i="22"/>
  <c r="N67" i="22" s="1"/>
  <c r="W40" i="22"/>
  <c r="AA68" i="22"/>
  <c r="AB68" i="22" s="1"/>
  <c r="AE62" i="22"/>
  <c r="AF62" i="22" s="1"/>
  <c r="O12" i="23"/>
  <c r="AA62" i="22"/>
  <c r="AB62" i="22" s="1"/>
  <c r="V17" i="22"/>
  <c r="AA54" i="22"/>
  <c r="AB54" i="22" s="1"/>
  <c r="AA14" i="22"/>
  <c r="AA64" i="22"/>
  <c r="AB64" i="22" s="1"/>
  <c r="AE22" i="22"/>
  <c r="AF22" i="22" s="1"/>
  <c r="AE58" i="22"/>
  <c r="AF58" i="22" s="1"/>
  <c r="IX50" i="1"/>
  <c r="IY50" i="1" s="1"/>
  <c r="AE9" i="22"/>
  <c r="AE49" i="22"/>
  <c r="AF49" i="22" s="1"/>
  <c r="AE67" i="22"/>
  <c r="AF67" i="22" s="1"/>
  <c r="JH50" i="1"/>
  <c r="JI50" i="1" s="1"/>
  <c r="AE39" i="22"/>
  <c r="T67" i="22"/>
  <c r="U67" i="22" s="1"/>
  <c r="P67" i="22"/>
  <c r="Q67" i="22" s="1"/>
  <c r="OH22" i="1"/>
  <c r="GH22" i="1"/>
  <c r="GI22" i="1" s="1"/>
  <c r="BX22" i="1"/>
  <c r="BX49" i="1" s="1"/>
  <c r="GF22" i="1"/>
  <c r="GG22" i="1" s="1"/>
  <c r="OO49" i="1"/>
  <c r="OO22" i="1"/>
  <c r="GT22" i="1"/>
  <c r="GU22" i="1" s="1"/>
  <c r="OO52" i="1"/>
  <c r="GV52" i="1"/>
  <c r="GW52" i="1" s="1"/>
  <c r="W41" i="22"/>
  <c r="T41" i="22"/>
  <c r="U41" i="22" s="1"/>
  <c r="OX34" i="1"/>
  <c r="HL34" i="1"/>
  <c r="HM34" i="1" s="1"/>
  <c r="HN34" i="1"/>
  <c r="HO34" i="1" s="1"/>
  <c r="HP34" i="1"/>
  <c r="HQ34" i="1" s="1"/>
  <c r="OY34" i="1"/>
  <c r="OY52" i="1"/>
  <c r="HN52" i="1"/>
  <c r="HO52" i="1" s="1"/>
  <c r="OZ49" i="1"/>
  <c r="HP49" i="1"/>
  <c r="HQ49" i="1" s="1"/>
  <c r="OZ50" i="1"/>
  <c r="HP50" i="1"/>
  <c r="HQ50" i="1" s="1"/>
  <c r="T64" i="22"/>
  <c r="U64" i="22" s="1"/>
  <c r="P64" i="22"/>
  <c r="Q64" i="22" s="1"/>
  <c r="JP34" i="1"/>
  <c r="JQ34" i="1" s="1"/>
  <c r="J69" i="22"/>
  <c r="K69" i="22" s="1"/>
  <c r="M69" i="22"/>
  <c r="N69" i="22" s="1"/>
  <c r="NW49" i="1"/>
  <c r="T66" i="22"/>
  <c r="U66" i="22" s="1"/>
  <c r="AA11" i="22"/>
  <c r="W11" i="22"/>
  <c r="AA49" i="22"/>
  <c r="AB49" i="22" s="1"/>
  <c r="W49" i="22"/>
  <c r="X49" i="22" s="1"/>
  <c r="BF40" i="1"/>
  <c r="OC40" i="1" s="1"/>
  <c r="BF46" i="1"/>
  <c r="OC39" i="1"/>
  <c r="AV22" i="1"/>
  <c r="AU40" i="1"/>
  <c r="NT40" i="1" s="1"/>
  <c r="NT39" i="1"/>
  <c r="AU46" i="1"/>
  <c r="NT46" i="1" s="1"/>
  <c r="OG52" i="1"/>
  <c r="GD52" i="1"/>
  <c r="GE52" i="1" s="1"/>
  <c r="GF52" i="1"/>
  <c r="GG52" i="1" s="1"/>
  <c r="T68" i="22"/>
  <c r="U68" i="22" s="1"/>
  <c r="P68" i="22"/>
  <c r="Q68" i="22" s="1"/>
  <c r="BQ49" i="1"/>
  <c r="OL22" i="1"/>
  <c r="GP22" i="1"/>
  <c r="GQ22" i="1" s="1"/>
  <c r="OL34" i="1"/>
  <c r="GP34" i="1"/>
  <c r="GQ34" i="1" s="1"/>
  <c r="GN34" i="1"/>
  <c r="GO34" i="1" s="1"/>
  <c r="W13" i="22"/>
  <c r="T13" i="22"/>
  <c r="U13" i="22" s="1"/>
  <c r="CB49" i="1"/>
  <c r="OU22" i="1"/>
  <c r="HH22" i="1"/>
  <c r="HI22" i="1" s="1"/>
  <c r="CL22" i="1"/>
  <c r="HH52" i="1"/>
  <c r="HI52" i="1" s="1"/>
  <c r="OV50" i="1"/>
  <c r="HJ50" i="1"/>
  <c r="HK50" i="1" s="1"/>
  <c r="HH50" i="1"/>
  <c r="HI50" i="1" s="1"/>
  <c r="HR22" i="1"/>
  <c r="HS22" i="1" s="1"/>
  <c r="OZ22" i="1"/>
  <c r="HR52" i="1"/>
  <c r="HS52" i="1" s="1"/>
  <c r="OZ52" i="1"/>
  <c r="HP52" i="1"/>
  <c r="HQ52" i="1" s="1"/>
  <c r="CJ49" i="1"/>
  <c r="HX49" i="1" s="1"/>
  <c r="HY49" i="1" s="1"/>
  <c r="HV22" i="1"/>
  <c r="HW22" i="1" s="1"/>
  <c r="PC22" i="1"/>
  <c r="PC50" i="1"/>
  <c r="HV50" i="1"/>
  <c r="HW50" i="1" s="1"/>
  <c r="HX50" i="1"/>
  <c r="HY50" i="1" s="1"/>
  <c r="JP50" i="1"/>
  <c r="JQ50" i="1" s="1"/>
  <c r="PY50" i="1"/>
  <c r="JN50" i="1"/>
  <c r="JO50" i="1" s="1"/>
  <c r="GV22" i="1"/>
  <c r="GW22" i="1" s="1"/>
  <c r="BC20" i="1"/>
  <c r="NZ11" i="1"/>
  <c r="BC35" i="1"/>
  <c r="H39" i="23"/>
  <c r="H40" i="23" s="1"/>
  <c r="BX52" i="1"/>
  <c r="GN22" i="1"/>
  <c r="GO22" i="1" s="1"/>
  <c r="AU43" i="1"/>
  <c r="NT43" i="1" s="1"/>
  <c r="AU20" i="1"/>
  <c r="NT20" i="1" s="1"/>
  <c r="AU4" i="1"/>
  <c r="NL22" i="1"/>
  <c r="AM49" i="1"/>
  <c r="NL49" i="1" s="1"/>
  <c r="FF49" i="1"/>
  <c r="FG49" i="1" s="1"/>
  <c r="NT49" i="1"/>
  <c r="AV52" i="1"/>
  <c r="NT11" i="1"/>
  <c r="D65" i="22"/>
  <c r="E65" i="22" s="1"/>
  <c r="GT52" i="1"/>
  <c r="GU52" i="1" s="1"/>
  <c r="AT20" i="1"/>
  <c r="NS20" i="1" s="1"/>
  <c r="NS11" i="1"/>
  <c r="AK49" i="1"/>
  <c r="NJ49" i="1" s="1"/>
  <c r="NP22" i="1"/>
  <c r="AQ49" i="1"/>
  <c r="NP49" i="1" s="1"/>
  <c r="P65" i="22"/>
  <c r="Q65" i="22" s="1"/>
  <c r="FJ22" i="1"/>
  <c r="FK22" i="1" s="1"/>
  <c r="NW22" i="1"/>
  <c r="FR50" i="1"/>
  <c r="FS50" i="1" s="1"/>
  <c r="FT50" i="1"/>
  <c r="FU50" i="1" s="1"/>
  <c r="FF34" i="1"/>
  <c r="FG34" i="1" s="1"/>
  <c r="NU34" i="1"/>
  <c r="FN34" i="1"/>
  <c r="FO34" i="1" s="1"/>
  <c r="NY34" i="1"/>
  <c r="FP34" i="1"/>
  <c r="FQ34" i="1" s="1"/>
  <c r="GB50" i="1"/>
  <c r="GC50" i="1" s="1"/>
  <c r="OF50" i="1"/>
  <c r="AW31" i="1"/>
  <c r="W22" i="22"/>
  <c r="X22" i="22" s="1"/>
  <c r="T22" i="22"/>
  <c r="U22" i="22" s="1"/>
  <c r="W26" i="22"/>
  <c r="X26" i="22" s="1"/>
  <c r="T26" i="22"/>
  <c r="U26" i="22" s="1"/>
  <c r="OR49" i="1"/>
  <c r="PS49" i="1"/>
  <c r="FJ34" i="1"/>
  <c r="FK34" i="1" s="1"/>
  <c r="GB52" i="1"/>
  <c r="GC52" i="1" s="1"/>
  <c r="FF50" i="1"/>
  <c r="FG50" i="1" s="1"/>
  <c r="NU50" i="1"/>
  <c r="FP50" i="1"/>
  <c r="FQ50" i="1" s="1"/>
  <c r="W53" i="22"/>
  <c r="X53" i="22" s="1"/>
  <c r="T53" i="22"/>
  <c r="U53" i="22" s="1"/>
  <c r="W56" i="22"/>
  <c r="X56" i="22" s="1"/>
  <c r="T56" i="22"/>
  <c r="U56" i="22" s="1"/>
  <c r="W60" i="22"/>
  <c r="X60" i="22" s="1"/>
  <c r="T60" i="22"/>
  <c r="U60" i="22" s="1"/>
  <c r="W24" i="22"/>
  <c r="X24" i="22" s="1"/>
  <c r="PM50" i="1"/>
  <c r="IP50" i="1"/>
  <c r="IQ50" i="1" s="1"/>
  <c r="D64" i="22"/>
  <c r="E64" i="22" s="1"/>
  <c r="BG49" i="1"/>
  <c r="FZ22" i="1"/>
  <c r="GA22" i="1" s="1"/>
  <c r="W8" i="22"/>
  <c r="T8" i="22"/>
  <c r="U8" i="22" s="1"/>
  <c r="HB49" i="1"/>
  <c r="HC49" i="1" s="1"/>
  <c r="OT22" i="1"/>
  <c r="HD22" i="1"/>
  <c r="HE22" i="1" s="1"/>
  <c r="CH40" i="1"/>
  <c r="PA40" i="1" s="1"/>
  <c r="CI49" i="1"/>
  <c r="PB22" i="1"/>
  <c r="HT22" i="1"/>
  <c r="HU22" i="1" s="1"/>
  <c r="W63" i="22"/>
  <c r="X63" i="22" s="1"/>
  <c r="PF49" i="1"/>
  <c r="PH49" i="1"/>
  <c r="IN34" i="1"/>
  <c r="IO34" i="1" s="1"/>
  <c r="IP34" i="1"/>
  <c r="IQ34" i="1" s="1"/>
  <c r="PL34" i="1"/>
  <c r="HF34" i="1"/>
  <c r="HG34" i="1" s="1"/>
  <c r="HH34" i="1"/>
  <c r="HI34" i="1" s="1"/>
  <c r="OW49" i="1"/>
  <c r="OW52" i="1"/>
  <c r="HL52" i="1"/>
  <c r="HM52" i="1" s="1"/>
  <c r="PG35" i="1"/>
  <c r="CU49" i="1"/>
  <c r="IN22" i="1"/>
  <c r="IO22" i="1" s="1"/>
  <c r="CZ22" i="1"/>
  <c r="IP52" i="1"/>
  <c r="IQ52" i="1" s="1"/>
  <c r="IN52" i="1"/>
  <c r="IO52" i="1" s="1"/>
  <c r="CZ52" i="1"/>
  <c r="V50" i="22" s="1"/>
  <c r="PN49" i="1"/>
  <c r="IT50" i="1"/>
  <c r="IU50" i="1" s="1"/>
  <c r="IR50" i="1"/>
  <c r="IS50" i="1" s="1"/>
  <c r="IR22" i="1"/>
  <c r="IS22" i="1" s="1"/>
  <c r="PN22" i="1"/>
  <c r="PE34" i="1"/>
  <c r="IB34" i="1"/>
  <c r="IC34" i="1" s="1"/>
  <c r="PV11" i="1"/>
  <c r="MR22" i="1"/>
  <c r="MS22" i="1" s="1"/>
  <c r="IT22" i="1"/>
  <c r="IU22" i="1" s="1"/>
  <c r="CX49" i="1"/>
  <c r="DC49" i="1"/>
  <c r="IZ22" i="1"/>
  <c r="JA22" i="1" s="1"/>
  <c r="DN22" i="1"/>
  <c r="Z21" i="22" s="1"/>
  <c r="AE21" i="22" s="1"/>
  <c r="AF21" i="22" s="1"/>
  <c r="JD34" i="1"/>
  <c r="JE34" i="1" s="1"/>
  <c r="PT34" i="1"/>
  <c r="DE35" i="1"/>
  <c r="JF34" i="1"/>
  <c r="PU34" i="1"/>
  <c r="PY52" i="1"/>
  <c r="JP52" i="1"/>
  <c r="JQ52" i="1" s="1"/>
  <c r="AE13" i="22"/>
  <c r="AA13" i="22"/>
  <c r="AE18" i="22"/>
  <c r="AA18" i="22"/>
  <c r="AE41" i="22"/>
  <c r="AA41" i="22"/>
  <c r="PR50" i="1"/>
  <c r="JB50" i="1"/>
  <c r="JC50" i="1" s="1"/>
  <c r="DE43" i="1"/>
  <c r="AG42" i="22"/>
  <c r="AF42" i="22"/>
  <c r="JL52" i="1"/>
  <c r="JM52" i="1" s="1"/>
  <c r="PW52" i="1"/>
  <c r="DN52" i="1"/>
  <c r="Z50" i="22" s="1"/>
  <c r="JJ52" i="1"/>
  <c r="JK52" i="1" s="1"/>
  <c r="L19" i="23"/>
  <c r="L20" i="23" s="1"/>
  <c r="PT22" i="1"/>
  <c r="JD22" i="1"/>
  <c r="JE22" i="1" s="1"/>
  <c r="AE65" i="22"/>
  <c r="AF65" i="22" s="1"/>
  <c r="AE69" i="22"/>
  <c r="AF69" i="22" s="1"/>
  <c r="PQ52" i="1"/>
  <c r="IZ52" i="1"/>
  <c r="JA52" i="1" s="1"/>
  <c r="PR34" i="1"/>
  <c r="IZ34" i="1"/>
  <c r="JA34" i="1" s="1"/>
  <c r="DE49" i="1"/>
  <c r="JL50" i="1"/>
  <c r="JM50" i="1" s="1"/>
  <c r="AE56" i="22"/>
  <c r="AF56" i="22" s="1"/>
  <c r="PO19" i="1"/>
  <c r="PO18" i="1"/>
  <c r="GT18" i="1"/>
  <c r="GU18" i="1" s="1"/>
  <c r="FZ18" i="1"/>
  <c r="GA18" i="1" s="1"/>
  <c r="GL19" i="1"/>
  <c r="GM19" i="1" s="1"/>
  <c r="IH19" i="1"/>
  <c r="II19" i="1" s="1"/>
  <c r="IJ18" i="1"/>
  <c r="IK18" i="1" s="1"/>
  <c r="IT19" i="1"/>
  <c r="IU19" i="1" s="1"/>
  <c r="FR19" i="1"/>
  <c r="FS19" i="1" s="1"/>
  <c r="HH19" i="1"/>
  <c r="HI19" i="1" s="1"/>
  <c r="FN19" i="1"/>
  <c r="FO19" i="1" s="1"/>
  <c r="FT18" i="1"/>
  <c r="FU18" i="1" s="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OD18" i="1"/>
  <c r="HN19" i="1"/>
  <c r="HO19" i="1" s="1"/>
  <c r="FV18" i="1"/>
  <c r="FW18" i="1" s="1"/>
  <c r="HD19" i="1"/>
  <c r="HE19" i="1" s="1"/>
  <c r="JH18" i="1"/>
  <c r="JI18" i="1" s="1"/>
  <c r="JJ18" i="1"/>
  <c r="JK18" i="1" s="1"/>
  <c r="HP18" i="1"/>
  <c r="HQ18" i="1" s="1"/>
  <c r="GR18" i="1"/>
  <c r="GS18" i="1" s="1"/>
  <c r="NY19" i="1"/>
  <c r="FL19" i="1"/>
  <c r="FM19" i="1" s="1"/>
  <c r="FZ19" i="1"/>
  <c r="GA19" i="1" s="1"/>
  <c r="HJ18" i="1"/>
  <c r="HK18" i="1" s="1"/>
  <c r="PN19" i="1"/>
  <c r="AA43" i="22"/>
  <c r="AE46" i="22"/>
  <c r="AE23" i="22"/>
  <c r="AF23" i="22" s="1"/>
  <c r="AA23" i="22"/>
  <c r="AB23" i="22" s="1"/>
  <c r="DN236" i="1"/>
  <c r="DN50" i="1"/>
  <c r="Z48" i="22" s="1"/>
  <c r="JP43" i="1"/>
  <c r="JQ43" i="1" s="1"/>
  <c r="PY43" i="1"/>
  <c r="DJ40" i="1"/>
  <c r="DJ46" i="1"/>
  <c r="JP39" i="1"/>
  <c r="JQ39" i="1" s="1"/>
  <c r="PY39" i="1"/>
  <c r="GH19" i="1"/>
  <c r="GI19" i="1" s="1"/>
  <c r="GH18" i="1"/>
  <c r="GI18" i="1" s="1"/>
  <c r="FH18" i="1"/>
  <c r="FI18" i="1" s="1"/>
  <c r="JF18" i="1"/>
  <c r="V47" i="1"/>
  <c r="HD18" i="1"/>
  <c r="HE18" i="1" s="1"/>
  <c r="OS19" i="1"/>
  <c r="HL18" i="1"/>
  <c r="HM18" i="1" s="1"/>
  <c r="GZ18" i="1"/>
  <c r="HA18" i="1" s="1"/>
  <c r="HF18" i="1"/>
  <c r="HG18" i="1" s="1"/>
  <c r="HP19" i="1"/>
  <c r="HQ19" i="1" s="1"/>
  <c r="S17" i="22"/>
  <c r="T17" i="22" s="1"/>
  <c r="U17" i="22" s="1"/>
  <c r="T5" i="22"/>
  <c r="U5" i="22" s="1"/>
  <c r="GB18" i="1"/>
  <c r="GC18" i="1" s="1"/>
  <c r="GJ19" i="1"/>
  <c r="GK19" i="1" s="1"/>
  <c r="HB18" i="1"/>
  <c r="HC18" i="1" s="1"/>
  <c r="HR19" i="1"/>
  <c r="HS19" i="1" s="1"/>
  <c r="JH19" i="1"/>
  <c r="JI19" i="1" s="1"/>
  <c r="GP19" i="1"/>
  <c r="GQ19" i="1" s="1"/>
  <c r="IN18" i="1"/>
  <c r="IO18" i="1" s="1"/>
  <c r="PW18" i="1"/>
  <c r="AJ47" i="1"/>
  <c r="NI47" i="1" s="1"/>
  <c r="GN19" i="1"/>
  <c r="GO19" i="1" s="1"/>
  <c r="NU18" i="1"/>
  <c r="FJ18" i="1"/>
  <c r="FK18" i="1" s="1"/>
  <c r="IB18" i="1"/>
  <c r="IC18" i="1" s="1"/>
  <c r="PL18" i="1"/>
  <c r="PH19" i="1"/>
  <c r="HZ19" i="1"/>
  <c r="IA19" i="1" s="1"/>
  <c r="IB19" i="1"/>
  <c r="IC19" i="1" s="1"/>
  <c r="AL8" i="1"/>
  <c r="AL47" i="1" s="1"/>
  <c r="NK47" i="1" s="1"/>
  <c r="AK47" i="1"/>
  <c r="NJ47" i="1" s="1"/>
  <c r="X8" i="1"/>
  <c r="Y8" i="1" s="1"/>
  <c r="Y47" i="1" s="1"/>
  <c r="FJ19" i="1"/>
  <c r="FK19" i="1" s="1"/>
  <c r="FH19" i="1"/>
  <c r="FI19" i="1" s="1"/>
  <c r="OG19" i="1"/>
  <c r="GF19" i="1"/>
  <c r="GG19" i="1" s="1"/>
  <c r="OO18" i="1"/>
  <c r="GV18" i="1"/>
  <c r="GW18" i="1" s="1"/>
  <c r="W5" i="22"/>
  <c r="X5" i="22" s="1"/>
  <c r="IF19" i="1"/>
  <c r="IG19" i="1" s="1"/>
  <c r="W6" i="22"/>
  <c r="X6" i="22" s="1"/>
  <c r="PW19" i="1"/>
  <c r="JL19" i="1"/>
  <c r="JM19" i="1" s="1"/>
  <c r="PY18" i="1"/>
  <c r="PL19" i="1"/>
  <c r="IN19" i="1"/>
  <c r="IO19" i="1" s="1"/>
  <c r="JN18" i="1"/>
  <c r="JO18" i="1" s="1"/>
  <c r="JL18" i="1"/>
  <c r="JM18" i="1" s="1"/>
  <c r="PX18" i="1"/>
  <c r="NZ19" i="1"/>
  <c r="FP19" i="1"/>
  <c r="FQ19" i="1" s="1"/>
  <c r="OB19" i="1"/>
  <c r="FT19" i="1"/>
  <c r="FU19" i="1" s="1"/>
  <c r="FX18" i="1"/>
  <c r="FY18" i="1" s="1"/>
  <c r="OC18" i="1"/>
  <c r="GF18" i="1"/>
  <c r="GG18" i="1" s="1"/>
  <c r="GD18" i="1"/>
  <c r="GE18" i="1" s="1"/>
  <c r="OU18" i="1"/>
  <c r="HH18" i="1"/>
  <c r="HI18" i="1" s="1"/>
  <c r="HT19" i="1"/>
  <c r="HU19" i="1" s="1"/>
  <c r="PB19" i="1"/>
  <c r="JN19" i="1"/>
  <c r="JO19" i="1" s="1"/>
  <c r="GV19" i="1"/>
  <c r="GW19" i="1" s="1"/>
  <c r="GD19" i="1"/>
  <c r="GE19" i="1" s="1"/>
  <c r="FP18" i="1"/>
  <c r="FQ18" i="1" s="1"/>
  <c r="FF19" i="1"/>
  <c r="FG19" i="1" s="1"/>
  <c r="FR18" i="1"/>
  <c r="FS18" i="1" s="1"/>
  <c r="OA18" i="1"/>
  <c r="FX19" i="1"/>
  <c r="FY19" i="1" s="1"/>
  <c r="FV19" i="1"/>
  <c r="FW19" i="1" s="1"/>
  <c r="GL18" i="1"/>
  <c r="GM18" i="1" s="1"/>
  <c r="OK18" i="1"/>
  <c r="OY19" i="1"/>
  <c r="OQ19" i="1"/>
  <c r="GX19" i="1"/>
  <c r="GY19" i="1" s="1"/>
  <c r="AA6" i="22"/>
  <c r="AB6" i="22" s="1"/>
  <c r="JD18" i="1"/>
  <c r="JE18" i="1" s="1"/>
  <c r="PT18" i="1"/>
  <c r="HZ18" i="1"/>
  <c r="IA18" i="1" s="1"/>
  <c r="MR6" i="1"/>
  <c r="MS6" i="1" s="1"/>
  <c r="FF18" i="1"/>
  <c r="FG18" i="1" s="1"/>
  <c r="GJ18" i="1"/>
  <c r="GK18" i="1" s="1"/>
  <c r="GN18" i="1"/>
  <c r="GO18" i="1" s="1"/>
  <c r="V2" i="1"/>
  <c r="V3" i="1" s="1"/>
  <c r="V14" i="1" s="1"/>
  <c r="W1" i="1"/>
  <c r="W2" i="1" s="1"/>
  <c r="W3" i="1" s="1"/>
  <c r="W14" i="1" s="1"/>
  <c r="JP19" i="1"/>
  <c r="JQ19" i="1" s="1"/>
  <c r="MR7" i="1"/>
  <c r="MS7" i="1" s="1"/>
  <c r="AK1" i="1"/>
  <c r="AJ3" i="1"/>
  <c r="AJ14" i="1" s="1"/>
  <c r="OF18" i="1"/>
  <c r="HV19" i="1"/>
  <c r="HW19" i="1" s="1"/>
  <c r="HX19" i="1"/>
  <c r="HY19" i="1" s="1"/>
  <c r="JJ19" i="1"/>
  <c r="JK19" i="1" s="1"/>
  <c r="OM18" i="1"/>
  <c r="GP18" i="1"/>
  <c r="GQ18" i="1" s="1"/>
  <c r="PC18" i="1"/>
  <c r="HV18" i="1"/>
  <c r="HW18" i="1" s="1"/>
  <c r="HX18" i="1"/>
  <c r="HY18" i="1" s="1"/>
  <c r="IX19" i="1"/>
  <c r="IY19" i="1" s="1"/>
  <c r="IV19" i="1"/>
  <c r="IW19" i="1" s="1"/>
  <c r="PQ18" i="1"/>
  <c r="IX18" i="1"/>
  <c r="IY18" i="1" s="1"/>
  <c r="IZ19" i="1"/>
  <c r="JA19" i="1" s="1"/>
  <c r="PR19" i="1"/>
  <c r="PU19" i="1"/>
  <c r="JF19" i="1"/>
  <c r="GT19" i="1"/>
  <c r="GU19" i="1" s="1"/>
  <c r="GR19" i="1"/>
  <c r="GS19" i="1" s="1"/>
  <c r="NJ19" i="1"/>
  <c r="FL18" i="1"/>
  <c r="FM18" i="1" s="1"/>
  <c r="FN18" i="1"/>
  <c r="FO18" i="1" s="1"/>
  <c r="OJ18" i="1"/>
  <c r="ON19" i="1"/>
  <c r="GB19" i="1"/>
  <c r="GC19" i="1" s="1"/>
  <c r="OE19" i="1"/>
  <c r="HB19" i="1"/>
  <c r="HC19" i="1" s="1"/>
  <c r="GZ19" i="1"/>
  <c r="HA19" i="1" s="1"/>
  <c r="OT19" i="1"/>
  <c r="HF19" i="1"/>
  <c r="HG19" i="1" s="1"/>
  <c r="HJ19" i="1"/>
  <c r="HK19" i="1" s="1"/>
  <c r="HL19" i="1"/>
  <c r="HM19" i="1" s="1"/>
  <c r="OX19" i="1"/>
  <c r="HN18" i="1"/>
  <c r="HO18" i="1" s="1"/>
  <c r="OY18" i="1"/>
  <c r="PF19" i="1"/>
  <c r="ID19" i="1"/>
  <c r="IE19" i="1" s="1"/>
  <c r="PG18" i="1"/>
  <c r="ID18" i="1"/>
  <c r="IE18" i="1" s="1"/>
  <c r="PH18" i="1"/>
  <c r="IF18" i="1"/>
  <c r="IG18" i="1" s="1"/>
  <c r="IH18" i="1"/>
  <c r="II18" i="1" s="1"/>
  <c r="PJ19" i="1"/>
  <c r="IL19" i="1"/>
  <c r="IM19" i="1" s="1"/>
  <c r="IJ19" i="1"/>
  <c r="IK19" i="1" s="1"/>
  <c r="IR19" i="1"/>
  <c r="IS19" i="1" s="1"/>
  <c r="PM19" i="1"/>
  <c r="IP19" i="1"/>
  <c r="IQ19" i="1" s="1"/>
  <c r="OQ18" i="1"/>
  <c r="GX18" i="1"/>
  <c r="GY18" i="1" s="1"/>
  <c r="HR18" i="1"/>
  <c r="HS18" i="1" s="1"/>
  <c r="PA18" i="1"/>
  <c r="HT18" i="1"/>
  <c r="HU18" i="1" s="1"/>
  <c r="IP18" i="1"/>
  <c r="IQ18" i="1" s="1"/>
  <c r="IL18" i="1"/>
  <c r="IM18" i="1" s="1"/>
  <c r="PK18" i="1"/>
  <c r="AE5" i="22"/>
  <c r="AA5" i="22"/>
  <c r="PN18" i="1"/>
  <c r="IR18" i="1"/>
  <c r="IS18" i="1" s="1"/>
  <c r="IV18" i="1"/>
  <c r="IW18" i="1" s="1"/>
  <c r="IT18" i="1"/>
  <c r="IU18" i="1" s="1"/>
  <c r="IZ18" i="1"/>
  <c r="JA18" i="1" s="1"/>
  <c r="JB18" i="1"/>
  <c r="JC18" i="1" s="1"/>
  <c r="PS19" i="1"/>
  <c r="JB19" i="1"/>
  <c r="JC19" i="1" s="1"/>
  <c r="JD19" i="1"/>
  <c r="JE19" i="1" s="1"/>
  <c r="Z17" i="22"/>
  <c r="AA26" i="22"/>
  <c r="AB26" i="22" s="1"/>
  <c r="AE26" i="22"/>
  <c r="AF26" i="22" s="1"/>
  <c r="AA25" i="22"/>
  <c r="AB25" i="22" s="1"/>
  <c r="AE25" i="22"/>
  <c r="AF25" i="22" s="1"/>
  <c r="AA24" i="22"/>
  <c r="AB24" i="22" s="1"/>
  <c r="AA22" i="22"/>
  <c r="AB22" i="22" s="1"/>
  <c r="AA12" i="22"/>
  <c r="AB12" i="22" s="1"/>
  <c r="AE12" i="22"/>
  <c r="AF12" i="22" s="1"/>
  <c r="PY34" i="1"/>
  <c r="JN34" i="1"/>
  <c r="JO34" i="1" s="1"/>
  <c r="FF39" i="1" l="1"/>
  <c r="FG39" i="1" s="1"/>
  <c r="CA20" i="1"/>
  <c r="OT20" i="1" s="1"/>
  <c r="W20" i="1"/>
  <c r="BL20" i="1"/>
  <c r="OG20" i="1" s="1"/>
  <c r="NZ39" i="1"/>
  <c r="W46" i="22"/>
  <c r="PI39" i="1"/>
  <c r="V46" i="1"/>
  <c r="BL35" i="1"/>
  <c r="OG35" i="1" s="1"/>
  <c r="BL43" i="1"/>
  <c r="CQ46" i="1"/>
  <c r="PH46" i="1" s="1"/>
  <c r="AR4" i="1"/>
  <c r="AR43" i="1"/>
  <c r="NQ43" i="1" s="1"/>
  <c r="AR35" i="1"/>
  <c r="NQ35" i="1" s="1"/>
  <c r="NQ11" i="1"/>
  <c r="JP35" i="1"/>
  <c r="JQ35" i="1" s="1"/>
  <c r="NO11" i="1"/>
  <c r="CI40" i="1"/>
  <c r="PB40" i="1" s="1"/>
  <c r="AZ43" i="1"/>
  <c r="AZ35" i="1"/>
  <c r="NW35" i="1" s="1"/>
  <c r="AM40" i="1"/>
  <c r="NL40" i="1" s="1"/>
  <c r="FP11" i="1"/>
  <c r="FQ11" i="1" s="1"/>
  <c r="AZ4" i="1"/>
  <c r="NL39" i="1"/>
  <c r="NW11" i="1"/>
  <c r="BB35" i="1"/>
  <c r="FN35" i="1" s="1"/>
  <c r="FO35" i="1" s="1"/>
  <c r="CR46" i="1"/>
  <c r="PI46" i="1" s="1"/>
  <c r="PG11" i="1"/>
  <c r="CP20" i="1"/>
  <c r="CP4" i="1"/>
  <c r="E24" i="23"/>
  <c r="E25" i="23" s="1"/>
  <c r="CT4" i="1"/>
  <c r="CP43" i="1"/>
  <c r="PG43" i="1" s="1"/>
  <c r="PK11" i="1"/>
  <c r="CT43" i="1"/>
  <c r="PK43" i="1" s="1"/>
  <c r="JH39" i="1"/>
  <c r="JI39" i="1" s="1"/>
  <c r="BM40" i="1"/>
  <c r="OH40" i="1" s="1"/>
  <c r="CC35" i="1"/>
  <c r="PN11" i="1"/>
  <c r="BD4" i="1"/>
  <c r="IT11" i="1"/>
  <c r="IU11" i="1" s="1"/>
  <c r="OG11" i="1"/>
  <c r="BR35" i="1"/>
  <c r="OM35" i="1" s="1"/>
  <c r="C34" i="23"/>
  <c r="C35" i="23" s="1"/>
  <c r="BR20" i="1"/>
  <c r="DD35" i="1"/>
  <c r="PS35" i="1" s="1"/>
  <c r="IH39" i="1"/>
  <c r="II39" i="1" s="1"/>
  <c r="J24" i="23"/>
  <c r="J25" i="23" s="1"/>
  <c r="BD35" i="1"/>
  <c r="OA35" i="1" s="1"/>
  <c r="OA11" i="1"/>
  <c r="PH39" i="1"/>
  <c r="CU35" i="1"/>
  <c r="PL35" i="1" s="1"/>
  <c r="AX40" i="1"/>
  <c r="NU40" i="1" s="1"/>
  <c r="FR11" i="1"/>
  <c r="FS11" i="1" s="1"/>
  <c r="FP39" i="1"/>
  <c r="FQ39" i="1" s="1"/>
  <c r="CX20" i="1"/>
  <c r="PO20" i="1" s="1"/>
  <c r="BE35" i="1"/>
  <c r="OB35" i="1" s="1"/>
  <c r="AX46" i="1"/>
  <c r="FH46" i="1" s="1"/>
  <c r="FI46" i="1" s="1"/>
  <c r="I39" i="23"/>
  <c r="I40" i="23" s="1"/>
  <c r="CC40" i="1"/>
  <c r="OV40" i="1" s="1"/>
  <c r="FT11" i="1"/>
  <c r="FU11" i="1" s="1"/>
  <c r="OV39" i="1"/>
  <c r="BE4" i="1"/>
  <c r="FN39" i="1"/>
  <c r="FO39" i="1" s="1"/>
  <c r="BW46" i="1"/>
  <c r="OR46" i="1" s="1"/>
  <c r="OB11" i="1"/>
  <c r="V35" i="1"/>
  <c r="BE20" i="1"/>
  <c r="FV20" i="1" s="1"/>
  <c r="FW20" i="1" s="1"/>
  <c r="AS43" i="1"/>
  <c r="NR43" i="1" s="1"/>
  <c r="J39" i="23"/>
  <c r="C77" i="23" s="1"/>
  <c r="BD20" i="1"/>
  <c r="OA20" i="1" s="1"/>
  <c r="FV11" i="1"/>
  <c r="FW11" i="1" s="1"/>
  <c r="CX4" i="1"/>
  <c r="DB40" i="1"/>
  <c r="PQ40" i="1" s="1"/>
  <c r="DN39" i="1"/>
  <c r="DN40" i="1" s="1"/>
  <c r="Z38" i="22" s="1"/>
  <c r="AE38" i="22" s="1"/>
  <c r="BB40" i="1"/>
  <c r="NY40" i="1" s="1"/>
  <c r="CX35" i="1"/>
  <c r="PO35" i="1" s="1"/>
  <c r="BC40" i="1"/>
  <c r="NZ40" i="1" s="1"/>
  <c r="AS35" i="1"/>
  <c r="NR35" i="1" s="1"/>
  <c r="AS20" i="1"/>
  <c r="NR20" i="1" s="1"/>
  <c r="P12" i="23"/>
  <c r="Q3" i="23"/>
  <c r="R3" i="23" s="1"/>
  <c r="Q4" i="23"/>
  <c r="R4" i="23" s="1"/>
  <c r="Q5" i="23"/>
  <c r="R5" i="23" s="1"/>
  <c r="AJ47" i="22"/>
  <c r="AK47" i="22"/>
  <c r="AK44" i="22"/>
  <c r="AJ44" i="22"/>
  <c r="AK38" i="22"/>
  <c r="AJ38" i="22"/>
  <c r="AJ17" i="22"/>
  <c r="AK17" i="22"/>
  <c r="W40" i="1"/>
  <c r="BU4" i="1"/>
  <c r="G39" i="23"/>
  <c r="C74" i="23" s="1"/>
  <c r="NY11" i="1"/>
  <c r="BB43" i="1"/>
  <c r="NY43" i="1" s="1"/>
  <c r="L34" i="23"/>
  <c r="L35" i="23" s="1"/>
  <c r="DF35" i="1"/>
  <c r="PU35" i="1" s="1"/>
  <c r="BU43" i="1"/>
  <c r="OP43" i="1" s="1"/>
  <c r="BV4" i="1"/>
  <c r="BV20" i="1"/>
  <c r="OQ20" i="1" s="1"/>
  <c r="Y46" i="1"/>
  <c r="M34" i="23"/>
  <c r="M35" i="23" s="1"/>
  <c r="GX11" i="1"/>
  <c r="GY11" i="1" s="1"/>
  <c r="JF11" i="1"/>
  <c r="CW40" i="1"/>
  <c r="PN40" i="1" s="1"/>
  <c r="BV43" i="1"/>
  <c r="GX43" i="1" s="1"/>
  <c r="GY43" i="1" s="1"/>
  <c r="NV39" i="1"/>
  <c r="BV35" i="1"/>
  <c r="OQ35" i="1" s="1"/>
  <c r="BB20" i="1"/>
  <c r="NY20" i="1" s="1"/>
  <c r="OY39" i="1"/>
  <c r="CE40" i="1"/>
  <c r="OX40" i="1" s="1"/>
  <c r="DB35" i="1"/>
  <c r="PQ35" i="1" s="1"/>
  <c r="V4" i="1"/>
  <c r="AR40" i="1"/>
  <c r="NQ40" i="1" s="1"/>
  <c r="PJ39" i="1"/>
  <c r="AZ40" i="1"/>
  <c r="NW40" i="1" s="1"/>
  <c r="V20" i="1"/>
  <c r="AR46" i="1"/>
  <c r="NQ46" i="1" s="1"/>
  <c r="CS46" i="1"/>
  <c r="PJ46" i="1" s="1"/>
  <c r="NW39" i="1"/>
  <c r="BG40" i="1"/>
  <c r="OD40" i="1" s="1"/>
  <c r="CB46" i="1"/>
  <c r="OU46" i="1" s="1"/>
  <c r="DB20" i="1"/>
  <c r="PQ20" i="1" s="1"/>
  <c r="AM4" i="1"/>
  <c r="AP43" i="1"/>
  <c r="NO43" i="1" s="1"/>
  <c r="PS11" i="1"/>
  <c r="CB43" i="1"/>
  <c r="AK4" i="1"/>
  <c r="C39" i="23"/>
  <c r="C40" i="23" s="1"/>
  <c r="ON39" i="1"/>
  <c r="CV20" i="1"/>
  <c r="PM20" i="1" s="1"/>
  <c r="HL11" i="1"/>
  <c r="HM11" i="1" s="1"/>
  <c r="W4" i="1"/>
  <c r="BD40" i="1"/>
  <c r="OA40" i="1" s="1"/>
  <c r="CE4" i="1"/>
  <c r="BR4" i="1"/>
  <c r="CV43" i="1"/>
  <c r="PM43" i="1" s="1"/>
  <c r="CV4" i="1"/>
  <c r="W35" i="1"/>
  <c r="AL43" i="1"/>
  <c r="NK43" i="1" s="1"/>
  <c r="IP11" i="1"/>
  <c r="IQ11" i="1" s="1"/>
  <c r="AL20" i="1"/>
  <c r="NK20" i="1" s="1"/>
  <c r="AM43" i="1"/>
  <c r="NL43" i="1" s="1"/>
  <c r="HH39" i="1"/>
  <c r="HI39" i="1" s="1"/>
  <c r="FR39" i="1"/>
  <c r="FS39" i="1" s="1"/>
  <c r="W48" i="22"/>
  <c r="X48" i="22" s="1"/>
  <c r="CV35" i="1"/>
  <c r="PM35" i="1" s="1"/>
  <c r="AL4" i="1"/>
  <c r="NK11" i="1"/>
  <c r="CI46" i="1"/>
  <c r="PB46" i="1" s="1"/>
  <c r="K24" i="23"/>
  <c r="K25" i="23" s="1"/>
  <c r="PV39" i="1"/>
  <c r="CC20" i="1"/>
  <c r="AV49" i="1"/>
  <c r="NM39" i="1"/>
  <c r="CW20" i="1"/>
  <c r="PN20" i="1" s="1"/>
  <c r="CW4" i="1"/>
  <c r="L24" i="23"/>
  <c r="L25" i="23" s="1"/>
  <c r="NR39" i="1"/>
  <c r="JL49" i="1"/>
  <c r="JM49" i="1" s="1"/>
  <c r="DG40" i="1"/>
  <c r="JH40" i="1" s="1"/>
  <c r="JI40" i="1" s="1"/>
  <c r="AN40" i="1"/>
  <c r="NM40" i="1" s="1"/>
  <c r="OH39" i="1"/>
  <c r="IR11" i="1"/>
  <c r="IS11" i="1" s="1"/>
  <c r="CW43" i="1"/>
  <c r="PN43" i="1" s="1"/>
  <c r="JN49" i="1"/>
  <c r="JO49" i="1" s="1"/>
  <c r="JF39" i="1"/>
  <c r="PY49" i="1"/>
  <c r="OV11" i="1"/>
  <c r="JP49" i="1"/>
  <c r="JQ49" i="1" s="1"/>
  <c r="CC43" i="1"/>
  <c r="CR43" i="1"/>
  <c r="PI43" i="1" s="1"/>
  <c r="AO46" i="1"/>
  <c r="NN46" i="1" s="1"/>
  <c r="I34" i="23"/>
  <c r="I35" i="23" s="1"/>
  <c r="CH43" i="1"/>
  <c r="PA43" i="1" s="1"/>
  <c r="OF39" i="1"/>
  <c r="CC4" i="1"/>
  <c r="DC40" i="1"/>
  <c r="PR40" i="1" s="1"/>
  <c r="AS46" i="1"/>
  <c r="NR46" i="1" s="1"/>
  <c r="OB39" i="1"/>
  <c r="GF39" i="1"/>
  <c r="GG39" i="1" s="1"/>
  <c r="GB39" i="1"/>
  <c r="GC39" i="1" s="1"/>
  <c r="NR11" i="1"/>
  <c r="CH20" i="1"/>
  <c r="HT20" i="1" s="1"/>
  <c r="HU20" i="1" s="1"/>
  <c r="E34" i="23"/>
  <c r="E35" i="23" s="1"/>
  <c r="OO39" i="1"/>
  <c r="PD11" i="1"/>
  <c r="BE46" i="1"/>
  <c r="FV46" i="1" s="1"/>
  <c r="FW46" i="1" s="1"/>
  <c r="BI40" i="1"/>
  <c r="OF40" i="1" s="1"/>
  <c r="CF46" i="1"/>
  <c r="OY46" i="1" s="1"/>
  <c r="BU20" i="1"/>
  <c r="OP20" i="1" s="1"/>
  <c r="JN11" i="1"/>
  <c r="JO11" i="1" s="1"/>
  <c r="N29" i="23"/>
  <c r="N30" i="23" s="1"/>
  <c r="BT46" i="1"/>
  <c r="OO46" i="1" s="1"/>
  <c r="HJ39" i="1"/>
  <c r="HK39" i="1" s="1"/>
  <c r="CK20" i="1"/>
  <c r="PD20" i="1" s="1"/>
  <c r="OL39" i="1"/>
  <c r="CG40" i="1"/>
  <c r="OZ40" i="1" s="1"/>
  <c r="X46" i="1"/>
  <c r="PN39" i="1"/>
  <c r="HP39" i="1"/>
  <c r="HQ39" i="1" s="1"/>
  <c r="IJ39" i="1"/>
  <c r="IK39" i="1" s="1"/>
  <c r="HZ11" i="1"/>
  <c r="IA11" i="1" s="1"/>
  <c r="DI35" i="1"/>
  <c r="JN35" i="1" s="1"/>
  <c r="JO35" i="1" s="1"/>
  <c r="BH46" i="1"/>
  <c r="OE46" i="1" s="1"/>
  <c r="GV49" i="1"/>
  <c r="GW49" i="1" s="1"/>
  <c r="CH35" i="1"/>
  <c r="PA35" i="1" s="1"/>
  <c r="CT35" i="1"/>
  <c r="CK43" i="1"/>
  <c r="PD43" i="1" s="1"/>
  <c r="BH40" i="1"/>
  <c r="OE40" i="1" s="1"/>
  <c r="PA11" i="1"/>
  <c r="CK4" i="1"/>
  <c r="CH4" i="1"/>
  <c r="HH49" i="1"/>
  <c r="HI49" i="1" s="1"/>
  <c r="AO4" i="1"/>
  <c r="FV39" i="1"/>
  <c r="FW39" i="1" s="1"/>
  <c r="CT20" i="1"/>
  <c r="PK20" i="1" s="1"/>
  <c r="BN20" i="1"/>
  <c r="OI20" i="1" s="1"/>
  <c r="BU35" i="1"/>
  <c r="OP35" i="1" s="1"/>
  <c r="IL39" i="1"/>
  <c r="IM39" i="1" s="1"/>
  <c r="W35" i="22"/>
  <c r="X35" i="22" s="1"/>
  <c r="AB42" i="22"/>
  <c r="G34" i="23"/>
  <c r="G35" i="23" s="1"/>
  <c r="NL11" i="1"/>
  <c r="PU39" i="1"/>
  <c r="AO40" i="1"/>
  <c r="NN40" i="1" s="1"/>
  <c r="CB20" i="1"/>
  <c r="OU20" i="1" s="1"/>
  <c r="DF46" i="1"/>
  <c r="PU46" i="1" s="1"/>
  <c r="CV40" i="1"/>
  <c r="PM40" i="1" s="1"/>
  <c r="OM11" i="1"/>
  <c r="DH35" i="1"/>
  <c r="JJ35" i="1" s="1"/>
  <c r="JK35" i="1" s="1"/>
  <c r="IH11" i="1"/>
  <c r="II11" i="1" s="1"/>
  <c r="OF11" i="1"/>
  <c r="HR11" i="1"/>
  <c r="HS11" i="1" s="1"/>
  <c r="GJ39" i="1"/>
  <c r="GK39" i="1" s="1"/>
  <c r="N39" i="23"/>
  <c r="N40" i="23" s="1"/>
  <c r="DH20" i="1"/>
  <c r="JJ20" i="1" s="1"/>
  <c r="JK20" i="1" s="1"/>
  <c r="GJ49" i="1"/>
  <c r="GK49" i="1" s="1"/>
  <c r="F24" i="23"/>
  <c r="F25" i="23" s="1"/>
  <c r="GZ11" i="1"/>
  <c r="HA11" i="1" s="1"/>
  <c r="BI20" i="1"/>
  <c r="GD20" i="1" s="1"/>
  <c r="GE20" i="1" s="1"/>
  <c r="BI4" i="1"/>
  <c r="CG20" i="1"/>
  <c r="OZ20" i="1" s="1"/>
  <c r="HX39" i="1"/>
  <c r="HY39" i="1" s="1"/>
  <c r="BH35" i="1"/>
  <c r="OE35" i="1" s="1"/>
  <c r="BO20" i="1"/>
  <c r="OJ20" i="1" s="1"/>
  <c r="CG35" i="1"/>
  <c r="OZ35" i="1" s="1"/>
  <c r="AQ35" i="1"/>
  <c r="NP35" i="1" s="1"/>
  <c r="CQ35" i="1"/>
  <c r="IF35" i="1" s="1"/>
  <c r="IG35" i="1" s="1"/>
  <c r="OZ11" i="1"/>
  <c r="CG43" i="1"/>
  <c r="OZ43" i="1" s="1"/>
  <c r="BO4" i="1"/>
  <c r="BW4" i="1"/>
  <c r="PJ11" i="1"/>
  <c r="DH4" i="1"/>
  <c r="JP40" i="1"/>
  <c r="JQ40" i="1" s="1"/>
  <c r="G24" i="23"/>
  <c r="G25" i="23" s="1"/>
  <c r="E19" i="23"/>
  <c r="E20" i="23" s="1"/>
  <c r="JN20" i="1"/>
  <c r="JO20" i="1" s="1"/>
  <c r="MR20" i="1"/>
  <c r="MS20" i="1" s="1"/>
  <c r="BZ46" i="1"/>
  <c r="OS46" i="1" s="1"/>
  <c r="BN40" i="1"/>
  <c r="OI40" i="1" s="1"/>
  <c r="HV39" i="1"/>
  <c r="HW39" i="1" s="1"/>
  <c r="PX11" i="1"/>
  <c r="MR11" i="1"/>
  <c r="MS11" i="1" s="1"/>
  <c r="GH39" i="1"/>
  <c r="GI39" i="1" s="1"/>
  <c r="AN43" i="1"/>
  <c r="NM43" i="1" s="1"/>
  <c r="OQ39" i="1"/>
  <c r="Y20" i="1"/>
  <c r="OI39" i="1"/>
  <c r="P45" i="23"/>
  <c r="Q45" i="23" s="1"/>
  <c r="R45" i="23" s="1"/>
  <c r="AN35" i="1"/>
  <c r="NM35" i="1" s="1"/>
  <c r="BV40" i="1"/>
  <c r="GZ40" i="1" s="1"/>
  <c r="HA40" i="1" s="1"/>
  <c r="Y4" i="1"/>
  <c r="CY40" i="1"/>
  <c r="AN20" i="1"/>
  <c r="NM20" i="1" s="1"/>
  <c r="Y43" i="1"/>
  <c r="PP39" i="1"/>
  <c r="CF35" i="1"/>
  <c r="OY35" i="1" s="1"/>
  <c r="CK40" i="1"/>
  <c r="PD40" i="1" s="1"/>
  <c r="PQ11" i="1"/>
  <c r="AK46" i="1"/>
  <c r="NJ46" i="1" s="1"/>
  <c r="NM11" i="1"/>
  <c r="DB4" i="1"/>
  <c r="OZ39" i="1"/>
  <c r="HB11" i="1"/>
  <c r="HC11" i="1" s="1"/>
  <c r="Q44" i="23"/>
  <c r="R44" i="23" s="1"/>
  <c r="DB43" i="1"/>
  <c r="PQ43" i="1" s="1"/>
  <c r="CD4" i="1"/>
  <c r="BZ40" i="1"/>
  <c r="OS40" i="1" s="1"/>
  <c r="AK40" i="1"/>
  <c r="NJ40" i="1" s="1"/>
  <c r="Q50" i="23"/>
  <c r="R50" i="23" s="1"/>
  <c r="DI40" i="1"/>
  <c r="JN40" i="1" s="1"/>
  <c r="JO40" i="1" s="1"/>
  <c r="MR39" i="1"/>
  <c r="MS39" i="1" s="1"/>
  <c r="G29" i="23"/>
  <c r="G30" i="23" s="1"/>
  <c r="DC35" i="1"/>
  <c r="PR35" i="1" s="1"/>
  <c r="IX11" i="1"/>
  <c r="IY11" i="1" s="1"/>
  <c r="JB11" i="1"/>
  <c r="JC11" i="1" s="1"/>
  <c r="CE35" i="1"/>
  <c r="IN39" i="1"/>
  <c r="IO39" i="1" s="1"/>
  <c r="BS46" i="1"/>
  <c r="ON46" i="1" s="1"/>
  <c r="BS35" i="1"/>
  <c r="BW35" i="1"/>
  <c r="OR35" i="1" s="1"/>
  <c r="BH43" i="1"/>
  <c r="OE43" i="1" s="1"/>
  <c r="CL39" i="1"/>
  <c r="S37" i="22" s="1"/>
  <c r="T37" i="22" s="1"/>
  <c r="U37" i="22" s="1"/>
  <c r="HF52" i="1"/>
  <c r="HG52" i="1" s="1"/>
  <c r="BH4" i="1"/>
  <c r="FL11" i="1"/>
  <c r="FM11" i="1" s="1"/>
  <c r="IZ11" i="1"/>
  <c r="JA11" i="1" s="1"/>
  <c r="CJ40" i="1"/>
  <c r="PC40" i="1" s="1"/>
  <c r="DD40" i="1"/>
  <c r="PS40" i="1" s="1"/>
  <c r="HF39" i="1"/>
  <c r="HG39" i="1" s="1"/>
  <c r="NK39" i="1"/>
  <c r="GX39" i="1"/>
  <c r="GY39" i="1" s="1"/>
  <c r="OA39" i="1"/>
  <c r="FF11" i="1"/>
  <c r="FG11" i="1" s="1"/>
  <c r="PE39" i="1"/>
  <c r="BO35" i="1"/>
  <c r="OJ35" i="1" s="1"/>
  <c r="AX20" i="1"/>
  <c r="NU20" i="1" s="1"/>
  <c r="AK20" i="1"/>
  <c r="NJ20" i="1" s="1"/>
  <c r="PQ39" i="1"/>
  <c r="PL39" i="1"/>
  <c r="N24" i="23"/>
  <c r="N25" i="23" s="1"/>
  <c r="CY35" i="1"/>
  <c r="PP35" i="1" s="1"/>
  <c r="NP11" i="1"/>
  <c r="BS20" i="1"/>
  <c r="ON20" i="1" s="1"/>
  <c r="AX4" i="1"/>
  <c r="AQ43" i="1"/>
  <c r="NP43" i="1" s="1"/>
  <c r="AQ4" i="1"/>
  <c r="PR43" i="1"/>
  <c r="HD11" i="1"/>
  <c r="HE11" i="1" s="1"/>
  <c r="IV39" i="1"/>
  <c r="IW39" i="1" s="1"/>
  <c r="W36" i="22"/>
  <c r="X36" i="22" s="1"/>
  <c r="H29" i="23"/>
  <c r="H30" i="23" s="1"/>
  <c r="GD43" i="1"/>
  <c r="GE43" i="1" s="1"/>
  <c r="J34" i="23"/>
  <c r="J35" i="23" s="1"/>
  <c r="GR11" i="1"/>
  <c r="GS11" i="1" s="1"/>
  <c r="DC20" i="1"/>
  <c r="PR20" i="1" s="1"/>
  <c r="CI43" i="1"/>
  <c r="PB43" i="1" s="1"/>
  <c r="OX11" i="1"/>
  <c r="CT40" i="1"/>
  <c r="IL40" i="1" s="1"/>
  <c r="IM40" i="1" s="1"/>
  <c r="IB39" i="1"/>
  <c r="IC39" i="1" s="1"/>
  <c r="BP46" i="1"/>
  <c r="BW43" i="1"/>
  <c r="OE11" i="1"/>
  <c r="M39" i="23"/>
  <c r="M40" i="23" s="1"/>
  <c r="CJ46" i="1"/>
  <c r="PC46" i="1" s="1"/>
  <c r="CI35" i="1"/>
  <c r="PB35" i="1" s="1"/>
  <c r="BS4" i="1"/>
  <c r="PS39" i="1"/>
  <c r="HD39" i="1"/>
  <c r="HE39" i="1" s="1"/>
  <c r="HT11" i="1"/>
  <c r="HU11" i="1" s="1"/>
  <c r="AQ46" i="1"/>
  <c r="NP46" i="1" s="1"/>
  <c r="GJ11" i="1"/>
  <c r="GK11" i="1" s="1"/>
  <c r="IX39" i="1"/>
  <c r="IY39" i="1" s="1"/>
  <c r="GP11" i="1"/>
  <c r="GQ11" i="1" s="1"/>
  <c r="OJ11" i="1"/>
  <c r="PB11" i="1"/>
  <c r="NJ11" i="1"/>
  <c r="AO20" i="1"/>
  <c r="NN20" i="1" s="1"/>
  <c r="BA4" i="1"/>
  <c r="HD52" i="1"/>
  <c r="HE52" i="1" s="1"/>
  <c r="OT39" i="1"/>
  <c r="AX35" i="1"/>
  <c r="NU35" i="1" s="1"/>
  <c r="GT11" i="1"/>
  <c r="GU11" i="1" s="1"/>
  <c r="BM43" i="1"/>
  <c r="OH43" i="1" s="1"/>
  <c r="D34" i="23"/>
  <c r="D35" i="23" s="1"/>
  <c r="GF11" i="1"/>
  <c r="GG11" i="1" s="1"/>
  <c r="BM20" i="1"/>
  <c r="BM35" i="1"/>
  <c r="OH35" i="1" s="1"/>
  <c r="OH11" i="1"/>
  <c r="BM4" i="1"/>
  <c r="BS43" i="1"/>
  <c r="ON43" i="1" s="1"/>
  <c r="IR39" i="1"/>
  <c r="IS39" i="1" s="1"/>
  <c r="L29" i="23"/>
  <c r="L30" i="23" s="1"/>
  <c r="CE20" i="1"/>
  <c r="CT46" i="1"/>
  <c r="IN46" i="1" s="1"/>
  <c r="IO46" i="1" s="1"/>
  <c r="CI4" i="1"/>
  <c r="OR11" i="1"/>
  <c r="BW20" i="1"/>
  <c r="CL52" i="1"/>
  <c r="S50" i="22" s="1"/>
  <c r="T50" i="22" s="1"/>
  <c r="U50" i="22" s="1"/>
  <c r="FR46" i="1"/>
  <c r="FS46" i="1" s="1"/>
  <c r="PC39" i="1"/>
  <c r="CE43" i="1"/>
  <c r="OX43" i="1" s="1"/>
  <c r="HZ39" i="1"/>
  <c r="IA39" i="1" s="1"/>
  <c r="CA40" i="1"/>
  <c r="OT40" i="1" s="1"/>
  <c r="AQ40" i="1"/>
  <c r="NP40" i="1" s="1"/>
  <c r="GT39" i="1"/>
  <c r="GU39" i="1" s="1"/>
  <c r="GV39" i="1"/>
  <c r="GW39" i="1" s="1"/>
  <c r="OD39" i="1"/>
  <c r="HT39" i="1"/>
  <c r="HU39" i="1" s="1"/>
  <c r="F34" i="23"/>
  <c r="F35" i="23" s="1"/>
  <c r="AX43" i="1"/>
  <c r="NU43" i="1" s="1"/>
  <c r="BA20" i="1"/>
  <c r="NX20" i="1" s="1"/>
  <c r="BQ43" i="1"/>
  <c r="OL43" i="1" s="1"/>
  <c r="AK43" i="1"/>
  <c r="NJ43" i="1" s="1"/>
  <c r="BU40" i="1"/>
  <c r="OP40" i="1" s="1"/>
  <c r="BU46" i="1"/>
  <c r="JJ49" i="1"/>
  <c r="JK49" i="1" s="1"/>
  <c r="CX46" i="1"/>
  <c r="IT46" i="1" s="1"/>
  <c r="IU46" i="1" s="1"/>
  <c r="JL39" i="1"/>
  <c r="JM39" i="1" s="1"/>
  <c r="DE20" i="1"/>
  <c r="CO40" i="1"/>
  <c r="IB40" i="1" s="1"/>
  <c r="IC40" i="1" s="1"/>
  <c r="BT35" i="1"/>
  <c r="GV35" i="1" s="1"/>
  <c r="GW35" i="1" s="1"/>
  <c r="HH11" i="1"/>
  <c r="HI11" i="1" s="1"/>
  <c r="JB39" i="1"/>
  <c r="JC39" i="1" s="1"/>
  <c r="CB4" i="1"/>
  <c r="CS43" i="1"/>
  <c r="PJ43" i="1" s="1"/>
  <c r="BT20" i="1"/>
  <c r="DF4" i="1"/>
  <c r="AJ35" i="1"/>
  <c r="NI35" i="1" s="1"/>
  <c r="CQ20" i="1"/>
  <c r="PH20" i="1" s="1"/>
  <c r="E29" i="23"/>
  <c r="E30" i="23" s="1"/>
  <c r="CF4" i="1"/>
  <c r="AJ4" i="1"/>
  <c r="BG43" i="1"/>
  <c r="OD43" i="1" s="1"/>
  <c r="GV11" i="1"/>
  <c r="GW11" i="1" s="1"/>
  <c r="AP4" i="1"/>
  <c r="OJ39" i="1"/>
  <c r="BO46" i="1"/>
  <c r="OJ46" i="1" s="1"/>
  <c r="CK46" i="1"/>
  <c r="PD46" i="1" s="1"/>
  <c r="PD39" i="1"/>
  <c r="JN39" i="1"/>
  <c r="JO39" i="1" s="1"/>
  <c r="CQ43" i="1"/>
  <c r="PH43" i="1" s="1"/>
  <c r="PW49" i="1"/>
  <c r="DI46" i="1"/>
  <c r="JN46" i="1" s="1"/>
  <c r="JO46" i="1" s="1"/>
  <c r="JD11" i="1"/>
  <c r="JE11" i="1" s="1"/>
  <c r="CQ4" i="1"/>
  <c r="IT39" i="1"/>
  <c r="IU39" i="1" s="1"/>
  <c r="HN11" i="1"/>
  <c r="HO11" i="1" s="1"/>
  <c r="CO46" i="1"/>
  <c r="PF46" i="1" s="1"/>
  <c r="HR39" i="1"/>
  <c r="HS39" i="1" s="1"/>
  <c r="OR39" i="1"/>
  <c r="K34" i="23"/>
  <c r="K35" i="23" s="1"/>
  <c r="JJ39" i="1"/>
  <c r="JK39" i="1" s="1"/>
  <c r="OG43" i="1"/>
  <c r="HN39" i="1"/>
  <c r="HO39" i="1" s="1"/>
  <c r="HJ11" i="1"/>
  <c r="HK11" i="1" s="1"/>
  <c r="BJ11" i="1"/>
  <c r="G19" i="23"/>
  <c r="G20" i="23" s="1"/>
  <c r="IF11" i="1"/>
  <c r="IG11" i="1" s="1"/>
  <c r="HB39" i="1"/>
  <c r="HC39" i="1" s="1"/>
  <c r="DE4" i="1"/>
  <c r="HF11" i="1"/>
  <c r="HG11" i="1" s="1"/>
  <c r="CS35" i="1"/>
  <c r="PJ35" i="1" s="1"/>
  <c r="GZ39" i="1"/>
  <c r="HA39" i="1" s="1"/>
  <c r="IL11" i="1"/>
  <c r="IM11" i="1" s="1"/>
  <c r="OU11" i="1"/>
  <c r="BP35" i="1"/>
  <c r="OK35" i="1" s="1"/>
  <c r="FZ11" i="1"/>
  <c r="GA11" i="1" s="1"/>
  <c r="PU11" i="1"/>
  <c r="CD20" i="1"/>
  <c r="OW20" i="1" s="1"/>
  <c r="PR39" i="1"/>
  <c r="CJ4" i="1"/>
  <c r="CF43" i="1"/>
  <c r="OY43" i="1" s="1"/>
  <c r="NI11" i="1"/>
  <c r="BG35" i="1"/>
  <c r="OD35" i="1" s="1"/>
  <c r="L39" i="23"/>
  <c r="C79" i="23" s="1"/>
  <c r="FT39" i="1"/>
  <c r="FU39" i="1" s="1"/>
  <c r="AP20" i="1"/>
  <c r="NO20" i="1" s="1"/>
  <c r="OK39" i="1"/>
  <c r="GL39" i="1"/>
  <c r="GM39" i="1" s="1"/>
  <c r="JF43" i="1"/>
  <c r="AA36" i="22"/>
  <c r="AB36" i="22" s="1"/>
  <c r="CD35" i="1"/>
  <c r="OW35" i="1" s="1"/>
  <c r="BX11" i="1"/>
  <c r="AW11" i="1"/>
  <c r="OX39" i="1"/>
  <c r="AF19" i="22"/>
  <c r="F19" i="23"/>
  <c r="F20" i="23" s="1"/>
  <c r="CD43" i="1"/>
  <c r="OW43" i="1" s="1"/>
  <c r="CH46" i="1"/>
  <c r="BT43" i="1"/>
  <c r="OO43" i="1" s="1"/>
  <c r="DF20" i="1"/>
  <c r="CS4" i="1"/>
  <c r="IJ11" i="1"/>
  <c r="IK11" i="1" s="1"/>
  <c r="H24" i="23"/>
  <c r="H25" i="23" s="1"/>
  <c r="GL11" i="1"/>
  <c r="GM11" i="1" s="1"/>
  <c r="HX11" i="1"/>
  <c r="HY11" i="1" s="1"/>
  <c r="OW11" i="1"/>
  <c r="CF20" i="1"/>
  <c r="OY20" i="1" s="1"/>
  <c r="BT4" i="1"/>
  <c r="IZ39" i="1"/>
  <c r="JA39" i="1" s="1"/>
  <c r="CJ43" i="1"/>
  <c r="PC43" i="1" s="1"/>
  <c r="AJ43" i="1"/>
  <c r="NI43" i="1" s="1"/>
  <c r="OY11" i="1"/>
  <c r="JD39" i="1"/>
  <c r="JE39" i="1" s="1"/>
  <c r="ID39" i="1"/>
  <c r="IE39" i="1" s="1"/>
  <c r="BK11" i="1"/>
  <c r="CA43" i="1"/>
  <c r="OT43" i="1" s="1"/>
  <c r="OT11" i="1"/>
  <c r="CA35" i="1"/>
  <c r="OT35" i="1" s="1"/>
  <c r="C19" i="23"/>
  <c r="C20" i="23" s="1"/>
  <c r="D29" i="23"/>
  <c r="D30" i="23" s="1"/>
  <c r="NO39" i="1"/>
  <c r="CO43" i="1"/>
  <c r="PF43" i="1" s="1"/>
  <c r="CO20" i="1"/>
  <c r="PF20" i="1" s="1"/>
  <c r="D24" i="23"/>
  <c r="D25" i="23" s="1"/>
  <c r="CO35" i="1"/>
  <c r="BA46" i="1"/>
  <c r="NX46" i="1" s="1"/>
  <c r="BA40" i="1"/>
  <c r="NX40" i="1" s="1"/>
  <c r="AJ46" i="1"/>
  <c r="NI46" i="1" s="1"/>
  <c r="AJ40" i="1"/>
  <c r="NI40" i="1" s="1"/>
  <c r="NI39" i="1"/>
  <c r="D19" i="23"/>
  <c r="D20" i="23" s="1"/>
  <c r="J19" i="23"/>
  <c r="J20" i="23" s="1"/>
  <c r="JJ11" i="1"/>
  <c r="JK11" i="1" s="1"/>
  <c r="HJ49" i="1"/>
  <c r="HK49" i="1" s="1"/>
  <c r="PK39" i="1"/>
  <c r="CZ39" i="1"/>
  <c r="CZ40" i="1" s="1"/>
  <c r="V38" i="22" s="1"/>
  <c r="IN11" i="1"/>
  <c r="IO11" i="1" s="1"/>
  <c r="CU4" i="1"/>
  <c r="GL40" i="1"/>
  <c r="GM40" i="1" s="1"/>
  <c r="FZ39" i="1"/>
  <c r="GA39" i="1" s="1"/>
  <c r="AM20" i="1"/>
  <c r="NL20" i="1" s="1"/>
  <c r="FJ11" i="1"/>
  <c r="FK11" i="1" s="1"/>
  <c r="HL39" i="1"/>
  <c r="HM39" i="1" s="1"/>
  <c r="CM11" i="1"/>
  <c r="FH11" i="1"/>
  <c r="FI11" i="1" s="1"/>
  <c r="J29" i="23"/>
  <c r="J30" i="23" s="1"/>
  <c r="AL40" i="1"/>
  <c r="NK40" i="1" s="1"/>
  <c r="BY11" i="1"/>
  <c r="GN39" i="1"/>
  <c r="GO39" i="1" s="1"/>
  <c r="AP40" i="1"/>
  <c r="NO40" i="1" s="1"/>
  <c r="IV11" i="1"/>
  <c r="IW11" i="1" s="1"/>
  <c r="M24" i="23"/>
  <c r="M25" i="23" s="1"/>
  <c r="CD40" i="1"/>
  <c r="OW40" i="1" s="1"/>
  <c r="BG46" i="1"/>
  <c r="OD46" i="1" s="1"/>
  <c r="OU39" i="1"/>
  <c r="FN11" i="1"/>
  <c r="FO11" i="1" s="1"/>
  <c r="DB46" i="1"/>
  <c r="PQ46" i="1" s="1"/>
  <c r="CV46" i="1"/>
  <c r="PM46" i="1" s="1"/>
  <c r="AO43" i="1"/>
  <c r="NN43" i="1" s="1"/>
  <c r="CU40" i="1"/>
  <c r="PL40" i="1" s="1"/>
  <c r="HP11" i="1"/>
  <c r="HQ11" i="1" s="1"/>
  <c r="CY4" i="1"/>
  <c r="CJ35" i="1"/>
  <c r="PC35" i="1" s="1"/>
  <c r="OL11" i="1"/>
  <c r="GN11" i="1"/>
  <c r="GO11" i="1" s="1"/>
  <c r="DC4" i="1"/>
  <c r="HN49" i="1"/>
  <c r="HO49" i="1" s="1"/>
  <c r="BL46" i="1"/>
  <c r="OG39" i="1"/>
  <c r="BL40" i="1"/>
  <c r="OG40" i="1" s="1"/>
  <c r="GD39" i="1"/>
  <c r="GE39" i="1" s="1"/>
  <c r="BN35" i="1"/>
  <c r="BN43" i="1"/>
  <c r="BN4" i="1"/>
  <c r="GH11" i="1"/>
  <c r="GI11" i="1" s="1"/>
  <c r="AV236" i="1"/>
  <c r="AV50" i="1"/>
  <c r="AV39" i="1"/>
  <c r="AV46" i="1" s="1"/>
  <c r="PG39" i="1"/>
  <c r="PF11" i="1"/>
  <c r="Q54" i="23"/>
  <c r="R54" i="23" s="1"/>
  <c r="BQ20" i="1"/>
  <c r="OL20" i="1" s="1"/>
  <c r="H34" i="23"/>
  <c r="H35" i="23" s="1"/>
  <c r="NX11" i="1"/>
  <c r="F39" i="23"/>
  <c r="C73" i="23" s="1"/>
  <c r="Q49" i="23"/>
  <c r="R49" i="23" s="1"/>
  <c r="PR11" i="1"/>
  <c r="DI43" i="1"/>
  <c r="PX43" i="1" s="1"/>
  <c r="JL11" i="1"/>
  <c r="JM11" i="1" s="1"/>
  <c r="HL49" i="1"/>
  <c r="HM49" i="1" s="1"/>
  <c r="PL11" i="1"/>
  <c r="CU20" i="1"/>
  <c r="GB11" i="1"/>
  <c r="GC11" i="1" s="1"/>
  <c r="AV11" i="1"/>
  <c r="NX39" i="1"/>
  <c r="FL39" i="1"/>
  <c r="FM39" i="1" s="1"/>
  <c r="CL11" i="1"/>
  <c r="S10" i="22" s="1"/>
  <c r="T10" i="22" s="1"/>
  <c r="U10" i="22" s="1"/>
  <c r="DI4" i="1"/>
  <c r="HV11" i="1"/>
  <c r="HW11" i="1" s="1"/>
  <c r="CX43" i="1"/>
  <c r="ID11" i="1"/>
  <c r="IE11" i="1" s="1"/>
  <c r="CN46" i="1"/>
  <c r="PE46" i="1" s="1"/>
  <c r="CD46" i="1"/>
  <c r="OW46" i="1" s="1"/>
  <c r="BI35" i="1"/>
  <c r="OF35" i="1" s="1"/>
  <c r="BQ46" i="1"/>
  <c r="CY43" i="1"/>
  <c r="PP43" i="1" s="1"/>
  <c r="IP43" i="1"/>
  <c r="IQ43" i="1" s="1"/>
  <c r="GD11" i="1"/>
  <c r="GE11" i="1" s="1"/>
  <c r="AO35" i="1"/>
  <c r="NN35" i="1" s="1"/>
  <c r="PP11" i="1"/>
  <c r="BA43" i="1"/>
  <c r="NX43" i="1" s="1"/>
  <c r="BQ4" i="1"/>
  <c r="IP39" i="1"/>
  <c r="IQ39" i="1" s="1"/>
  <c r="PO39" i="1"/>
  <c r="CX40" i="1"/>
  <c r="PO40" i="1" s="1"/>
  <c r="OD11" i="1"/>
  <c r="BG20" i="1"/>
  <c r="FX20" i="1" s="1"/>
  <c r="FY20" i="1" s="1"/>
  <c r="BG4" i="1"/>
  <c r="BP43" i="1"/>
  <c r="OK11" i="1"/>
  <c r="BP4" i="1"/>
  <c r="PU40" i="1"/>
  <c r="DE46" i="1"/>
  <c r="JD46" i="1" s="1"/>
  <c r="JE46" i="1" s="1"/>
  <c r="PT39" i="1"/>
  <c r="H19" i="23"/>
  <c r="H20" i="23" s="1"/>
  <c r="IF39" i="1"/>
  <c r="IG39" i="1" s="1"/>
  <c r="FH39" i="1"/>
  <c r="FI39" i="1" s="1"/>
  <c r="HF20" i="1"/>
  <c r="HG20" i="1" s="1"/>
  <c r="CR35" i="1"/>
  <c r="PI35" i="1" s="1"/>
  <c r="DG43" i="1"/>
  <c r="JH43" i="1" s="1"/>
  <c r="JI43" i="1" s="1"/>
  <c r="W27" i="22"/>
  <c r="X27" i="22" s="1"/>
  <c r="I19" i="23"/>
  <c r="I20" i="23" s="1"/>
  <c r="DH43" i="1"/>
  <c r="DD20" i="1"/>
  <c r="PS20" i="1" s="1"/>
  <c r="DD43" i="1"/>
  <c r="JD43" i="1" s="1"/>
  <c r="JE43" i="1" s="1"/>
  <c r="C29" i="23"/>
  <c r="C30" i="23" s="1"/>
  <c r="BZ43" i="1"/>
  <c r="BZ20" i="1"/>
  <c r="OS20" i="1" s="1"/>
  <c r="OS11" i="1"/>
  <c r="BZ35" i="1"/>
  <c r="BZ4" i="1"/>
  <c r="BR46" i="1"/>
  <c r="OM46" i="1" s="1"/>
  <c r="BR40" i="1"/>
  <c r="OM39" i="1"/>
  <c r="GR39" i="1"/>
  <c r="GS39" i="1" s="1"/>
  <c r="AA35" i="22"/>
  <c r="AB35" i="22" s="1"/>
  <c r="DN11" i="1"/>
  <c r="Z10" i="22" s="1"/>
  <c r="AE10" i="22" s="1"/>
  <c r="AF10" i="22" s="1"/>
  <c r="CR4" i="1"/>
  <c r="DE40" i="1"/>
  <c r="DG4" i="1"/>
  <c r="JH11" i="1"/>
  <c r="JI11" i="1" s="1"/>
  <c r="CZ11" i="1"/>
  <c r="V10" i="22" s="1"/>
  <c r="BX39" i="1"/>
  <c r="BX46" i="1" s="1"/>
  <c r="FJ39" i="1"/>
  <c r="FK39" i="1" s="1"/>
  <c r="BJ39" i="1"/>
  <c r="BJ46" i="1" s="1"/>
  <c r="PR46" i="1"/>
  <c r="DH46" i="1"/>
  <c r="DH40" i="1"/>
  <c r="PW39" i="1"/>
  <c r="CN20" i="1"/>
  <c r="CN43" i="1"/>
  <c r="C24" i="23"/>
  <c r="C25" i="23" s="1"/>
  <c r="PE11" i="1"/>
  <c r="CN4" i="1"/>
  <c r="CN35" i="1"/>
  <c r="HZ35" i="1" s="1"/>
  <c r="IA35" i="1" s="1"/>
  <c r="IB11" i="1"/>
  <c r="IC11" i="1" s="1"/>
  <c r="X43" i="1"/>
  <c r="X4" i="1"/>
  <c r="X20" i="1"/>
  <c r="X35" i="1"/>
  <c r="Q55" i="23"/>
  <c r="R55" i="23" s="1"/>
  <c r="CP40" i="1"/>
  <c r="PG40" i="1" s="1"/>
  <c r="CP46" i="1"/>
  <c r="PG46" i="1" s="1"/>
  <c r="PI11" i="1"/>
  <c r="AY40" i="1"/>
  <c r="NV40" i="1" s="1"/>
  <c r="CR20" i="1"/>
  <c r="IJ20" i="1" s="1"/>
  <c r="IK20" i="1" s="1"/>
  <c r="GP39" i="1"/>
  <c r="GQ39" i="1" s="1"/>
  <c r="PC11" i="1"/>
  <c r="M29" i="23"/>
  <c r="M30" i="23" s="1"/>
  <c r="AY43" i="1"/>
  <c r="NV43" i="1" s="1"/>
  <c r="D39" i="23"/>
  <c r="C71" i="23" s="1"/>
  <c r="AY35" i="1"/>
  <c r="NV11" i="1"/>
  <c r="AY20" i="1"/>
  <c r="AY4" i="1"/>
  <c r="AE17" i="22"/>
  <c r="AG17" i="22" s="1"/>
  <c r="AB16" i="22"/>
  <c r="AG6" i="22"/>
  <c r="EC62" i="1"/>
  <c r="EC57" i="1"/>
  <c r="AG8" i="22"/>
  <c r="AG43" i="22"/>
  <c r="EC70" i="1"/>
  <c r="EC28" i="1"/>
  <c r="EC22" i="1"/>
  <c r="EC56" i="1"/>
  <c r="EC30" i="1"/>
  <c r="EC63" i="1"/>
  <c r="IH40" i="1"/>
  <c r="II40" i="1" s="1"/>
  <c r="EC38" i="1"/>
  <c r="AF14" i="22"/>
  <c r="HR49" i="1"/>
  <c r="HS49" i="1" s="1"/>
  <c r="GH46" i="1"/>
  <c r="GI46" i="1" s="1"/>
  <c r="EC15" i="1"/>
  <c r="EC43" i="1"/>
  <c r="EC33" i="1"/>
  <c r="EC40" i="1"/>
  <c r="FV40" i="1"/>
  <c r="FW40" i="1" s="1"/>
  <c r="AB15" i="22"/>
  <c r="Y14" i="22"/>
  <c r="Y42" i="22"/>
  <c r="AC20" i="22"/>
  <c r="NX49" i="1"/>
  <c r="C78" i="23"/>
  <c r="EC6" i="1"/>
  <c r="EC37" i="1"/>
  <c r="EC26" i="1"/>
  <c r="EC65" i="1"/>
  <c r="EC67" i="1"/>
  <c r="EC5" i="1"/>
  <c r="EC68" i="1"/>
  <c r="EC27" i="1"/>
  <c r="AG11" i="22"/>
  <c r="AB8" i="22"/>
  <c r="HV20" i="1"/>
  <c r="HW20" i="1" s="1"/>
  <c r="EC50" i="1"/>
  <c r="EC11" i="1"/>
  <c r="EC18" i="1"/>
  <c r="EC64" i="1"/>
  <c r="EC61" i="1"/>
  <c r="EC20" i="1"/>
  <c r="EC19" i="1"/>
  <c r="X20" i="22"/>
  <c r="HT40" i="1"/>
  <c r="HU40" i="1" s="1"/>
  <c r="GT40" i="1"/>
  <c r="GU40" i="1" s="1"/>
  <c r="AA50" i="22"/>
  <c r="AB50" i="22" s="1"/>
  <c r="AC19" i="22"/>
  <c r="PH35" i="1"/>
  <c r="IR49" i="1"/>
  <c r="IS49" i="1" s="1"/>
  <c r="AG15" i="22"/>
  <c r="FL35" i="1"/>
  <c r="FM35" i="1" s="1"/>
  <c r="JB46" i="1"/>
  <c r="JC46" i="1" s="1"/>
  <c r="C75" i="23"/>
  <c r="AG40" i="22"/>
  <c r="IB49" i="1"/>
  <c r="IC49" i="1" s="1"/>
  <c r="GT49" i="1"/>
  <c r="GU49" i="1" s="1"/>
  <c r="FV49" i="1"/>
  <c r="FW49" i="1" s="1"/>
  <c r="X18" i="22"/>
  <c r="Y18" i="22"/>
  <c r="AC39" i="22"/>
  <c r="AB39" i="22"/>
  <c r="P13" i="23"/>
  <c r="Y9" i="22"/>
  <c r="OI49" i="1"/>
  <c r="GH49" i="1"/>
  <c r="GI49" i="1" s="1"/>
  <c r="OQ49" i="1"/>
  <c r="GX49" i="1"/>
  <c r="GY49" i="1" s="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IL49" i="1"/>
  <c r="IM49" i="1" s="1"/>
  <c r="IF49" i="1"/>
  <c r="IG49" i="1" s="1"/>
  <c r="HZ49" i="1"/>
  <c r="IA49" i="1" s="1"/>
  <c r="MR35" i="1"/>
  <c r="MS35" i="1" s="1"/>
  <c r="NV49" i="1"/>
  <c r="OJ49" i="1"/>
  <c r="P15" i="23"/>
  <c r="Y19" i="22"/>
  <c r="X19" i="22"/>
  <c r="GR49" i="1"/>
  <c r="GS49" i="1" s="1"/>
  <c r="OM49" i="1"/>
  <c r="OK20" i="1"/>
  <c r="OK40" i="1"/>
  <c r="AF20" i="22"/>
  <c r="AG20" i="22"/>
  <c r="EC7" i="1"/>
  <c r="EC34" i="1"/>
  <c r="EC32" i="1"/>
  <c r="EC58" i="1"/>
  <c r="EC60" i="1"/>
  <c r="EC39" i="1"/>
  <c r="IJ49" i="1"/>
  <c r="IK49" i="1" s="1"/>
  <c r="ID49" i="1"/>
  <c r="IE49" i="1" s="1"/>
  <c r="FN49" i="1"/>
  <c r="FO49" i="1" s="1"/>
  <c r="GZ49" i="1"/>
  <c r="HA49" i="1" s="1"/>
  <c r="FH49" i="1"/>
  <c r="FI49" i="1" s="1"/>
  <c r="X46" i="22"/>
  <c r="Y46" i="22"/>
  <c r="AB9" i="22"/>
  <c r="AC9" i="22"/>
  <c r="AF39" i="22"/>
  <c r="AG39" i="22"/>
  <c r="OC35" i="1"/>
  <c r="X43" i="22"/>
  <c r="Y43" i="22"/>
  <c r="OF46" i="1"/>
  <c r="NY46" i="1"/>
  <c r="AC40" i="22"/>
  <c r="AB40" i="22"/>
  <c r="PK35" i="1"/>
  <c r="P14" i="23"/>
  <c r="PH40" i="1"/>
  <c r="AF9" i="22"/>
  <c r="AG9" i="22"/>
  <c r="Y40" i="22"/>
  <c r="X40" i="22"/>
  <c r="AF16" i="22"/>
  <c r="AG16" i="22"/>
  <c r="OM20" i="1"/>
  <c r="FR43" i="1"/>
  <c r="FS43" i="1" s="1"/>
  <c r="NZ43" i="1"/>
  <c r="OV46" i="1"/>
  <c r="FR49" i="1"/>
  <c r="FS49" i="1" s="1"/>
  <c r="IJ40" i="1"/>
  <c r="IK40" i="1" s="1"/>
  <c r="FP49" i="1"/>
  <c r="FQ49" i="1" s="1"/>
  <c r="X16" i="22"/>
  <c r="OF49" i="1"/>
  <c r="GB49" i="1"/>
  <c r="GC49" i="1" s="1"/>
  <c r="PD35" i="1"/>
  <c r="IN43" i="1"/>
  <c r="IO43" i="1" s="1"/>
  <c r="GL49" i="1"/>
  <c r="GM49" i="1" s="1"/>
  <c r="FP46" i="1"/>
  <c r="FQ46" i="1" s="1"/>
  <c r="AC14" i="22"/>
  <c r="AB14" i="22"/>
  <c r="PV49" i="1"/>
  <c r="JH49" i="1"/>
  <c r="JI49" i="1" s="1"/>
  <c r="IX49" i="1"/>
  <c r="IY49" i="1" s="1"/>
  <c r="Y15" i="22"/>
  <c r="X15" i="22"/>
  <c r="GD49" i="1"/>
  <c r="GE49" i="1" s="1"/>
  <c r="OG49" i="1"/>
  <c r="FT49" i="1"/>
  <c r="FU49" i="1" s="1"/>
  <c r="OB49" i="1"/>
  <c r="AC18" i="22"/>
  <c r="AB18" i="22"/>
  <c r="JD35" i="1"/>
  <c r="JE35" i="1" s="1"/>
  <c r="PT35" i="1"/>
  <c r="PG20" i="1"/>
  <c r="OB43" i="1"/>
  <c r="FT43" i="1"/>
  <c r="FU43" i="1" s="1"/>
  <c r="FV43" i="1"/>
  <c r="FW43" i="1" s="1"/>
  <c r="OX46" i="1"/>
  <c r="OV20" i="1"/>
  <c r="OC46" i="1"/>
  <c r="GN40" i="1"/>
  <c r="GO40" i="1" s="1"/>
  <c r="PT43" i="1"/>
  <c r="AC41" i="22"/>
  <c r="AB41" i="22"/>
  <c r="AC13" i="22"/>
  <c r="AB13" i="22"/>
  <c r="IZ49" i="1"/>
  <c r="JA49" i="1" s="1"/>
  <c r="PR49" i="1"/>
  <c r="IN35" i="1"/>
  <c r="IO35" i="1" s="1"/>
  <c r="HT49" i="1"/>
  <c r="HU49" i="1" s="1"/>
  <c r="PB49" i="1"/>
  <c r="JB49" i="1"/>
  <c r="JC49" i="1" s="1"/>
  <c r="HV49" i="1"/>
  <c r="HW49" i="1" s="1"/>
  <c r="PC49" i="1"/>
  <c r="HH35" i="1"/>
  <c r="HI35" i="1" s="1"/>
  <c r="OV35" i="1"/>
  <c r="AC11" i="22"/>
  <c r="AB11" i="22"/>
  <c r="AG41" i="22"/>
  <c r="AF41" i="22"/>
  <c r="FZ49" i="1"/>
  <c r="GA49" i="1" s="1"/>
  <c r="FX49" i="1"/>
  <c r="FY49" i="1" s="1"/>
  <c r="OD49" i="1"/>
  <c r="NZ35" i="1"/>
  <c r="GN49" i="1"/>
  <c r="GO49" i="1" s="1"/>
  <c r="GP49" i="1"/>
  <c r="GQ49" i="1" s="1"/>
  <c r="OL49" i="1"/>
  <c r="AG13" i="22"/>
  <c r="AF13" i="22"/>
  <c r="MR49" i="1"/>
  <c r="MS49" i="1" s="1"/>
  <c r="IT49" i="1"/>
  <c r="IU49" i="1" s="1"/>
  <c r="IV49" i="1"/>
  <c r="IW49" i="1" s="1"/>
  <c r="PO49" i="1"/>
  <c r="PX20" i="1"/>
  <c r="CZ49" i="1"/>
  <c r="V47" i="22" s="1"/>
  <c r="V21" i="22"/>
  <c r="OU49" i="1"/>
  <c r="HF49" i="1"/>
  <c r="HG49" i="1" s="1"/>
  <c r="Y41" i="22"/>
  <c r="X41" i="22"/>
  <c r="PV35" i="1"/>
  <c r="CL49" i="1"/>
  <c r="S47" i="22" s="1"/>
  <c r="T47" i="22" s="1"/>
  <c r="U47" i="22" s="1"/>
  <c r="S21" i="22"/>
  <c r="T21" i="22" s="1"/>
  <c r="U21" i="22" s="1"/>
  <c r="OV43" i="1"/>
  <c r="FJ46" i="1"/>
  <c r="FK46" i="1" s="1"/>
  <c r="NW46" i="1"/>
  <c r="PT49" i="1"/>
  <c r="JF49" i="1"/>
  <c r="JD49" i="1"/>
  <c r="JE49" i="1" s="1"/>
  <c r="AG18" i="22"/>
  <c r="AF18" i="22"/>
  <c r="PL49" i="1"/>
  <c r="IP49" i="1"/>
  <c r="IQ49" i="1" s="1"/>
  <c r="IN49" i="1"/>
  <c r="IO49" i="1" s="1"/>
  <c r="X8" i="22"/>
  <c r="Y8" i="22"/>
  <c r="E39" i="23"/>
  <c r="PV46" i="1"/>
  <c r="OR43" i="1"/>
  <c r="NZ20" i="1"/>
  <c r="CL46" i="1"/>
  <c r="S44" i="22" s="1"/>
  <c r="T44" i="22" s="1"/>
  <c r="U44" i="22" s="1"/>
  <c r="Y13" i="22"/>
  <c r="X13" i="22"/>
  <c r="NW43" i="1"/>
  <c r="Y11" i="22"/>
  <c r="X11" i="22"/>
  <c r="AM8" i="1"/>
  <c r="AM47" i="1" s="1"/>
  <c r="NL47" i="1" s="1"/>
  <c r="W4" i="22"/>
  <c r="X4" i="22" s="1"/>
  <c r="AA4" i="22"/>
  <c r="AC4" i="22" s="1"/>
  <c r="W17" i="22"/>
  <c r="X17" i="22" s="1"/>
  <c r="AC43" i="22"/>
  <c r="AB43" i="22"/>
  <c r="AE48" i="22"/>
  <c r="AF48" i="22" s="1"/>
  <c r="AA48" i="22"/>
  <c r="AB48" i="22" s="1"/>
  <c r="AG46" i="22"/>
  <c r="AF46" i="22"/>
  <c r="AC46" i="22"/>
  <c r="AB46" i="22"/>
  <c r="PY40" i="1"/>
  <c r="JP46" i="1"/>
  <c r="JQ46" i="1" s="1"/>
  <c r="PY46" i="1"/>
  <c r="AA17" i="22"/>
  <c r="AB17" i="22" s="1"/>
  <c r="X1" i="1"/>
  <c r="Y1" i="1" s="1"/>
  <c r="AC6" i="22"/>
  <c r="Y6" i="22"/>
  <c r="X47" i="1"/>
  <c r="MR18" i="1"/>
  <c r="MS18" i="1" s="1"/>
  <c r="MR19" i="1"/>
  <c r="MS19" i="1" s="1"/>
  <c r="AL1" i="1"/>
  <c r="AK2" i="1"/>
  <c r="AK3" i="1" s="1"/>
  <c r="AK14" i="1" s="1"/>
  <c r="NJ14" i="1" s="1"/>
  <c r="NI14" i="1"/>
  <c r="AC5" i="22"/>
  <c r="AB5" i="22"/>
  <c r="AF5" i="22"/>
  <c r="AG5" i="22"/>
  <c r="AG4" i="22"/>
  <c r="AF4" i="22"/>
  <c r="IH35" i="1" l="1"/>
  <c r="II35" i="1" s="1"/>
  <c r="GZ20" i="1"/>
  <c r="HA20" i="1" s="1"/>
  <c r="OB46" i="1"/>
  <c r="GX35" i="1"/>
  <c r="GY35" i="1" s="1"/>
  <c r="FR20" i="1"/>
  <c r="FS20" i="1" s="1"/>
  <c r="HX20" i="1"/>
  <c r="HY20" i="1" s="1"/>
  <c r="HH20" i="1"/>
  <c r="HI20" i="1" s="1"/>
  <c r="FT20" i="1"/>
  <c r="FU20" i="1" s="1"/>
  <c r="IH46" i="1"/>
  <c r="II46" i="1" s="1"/>
  <c r="OB20" i="1"/>
  <c r="JH35" i="1"/>
  <c r="JI35" i="1" s="1"/>
  <c r="JF35" i="1"/>
  <c r="GL20" i="1"/>
  <c r="GM20" i="1" s="1"/>
  <c r="PA20" i="1"/>
  <c r="FR35" i="1"/>
  <c r="FS35" i="1" s="1"/>
  <c r="GZ46" i="1"/>
  <c r="HA46" i="1" s="1"/>
  <c r="CL40" i="1"/>
  <c r="S38" i="22" s="1"/>
  <c r="T38" i="22" s="1"/>
  <c r="U38" i="22" s="1"/>
  <c r="OO35" i="1"/>
  <c r="GJ46" i="1"/>
  <c r="GK46" i="1" s="1"/>
  <c r="FP35" i="1"/>
  <c r="FQ35" i="1" s="1"/>
  <c r="NY35" i="1"/>
  <c r="FP43" i="1"/>
  <c r="FQ43" i="1" s="1"/>
  <c r="FN20" i="1"/>
  <c r="FO20" i="1" s="1"/>
  <c r="FT35" i="1"/>
  <c r="FU35" i="1" s="1"/>
  <c r="IR43" i="1"/>
  <c r="IS43" i="1" s="1"/>
  <c r="IV20" i="1"/>
  <c r="IW20" i="1" s="1"/>
  <c r="FP20" i="1"/>
  <c r="FQ20" i="1" s="1"/>
  <c r="FV35" i="1"/>
  <c r="FW35" i="1" s="1"/>
  <c r="GF35" i="1"/>
  <c r="GG35" i="1" s="1"/>
  <c r="V37" i="22"/>
  <c r="W37" i="22" s="1"/>
  <c r="X37" i="22" s="1"/>
  <c r="FL20" i="1"/>
  <c r="FM20" i="1" s="1"/>
  <c r="IT43" i="1"/>
  <c r="IU43" i="1" s="1"/>
  <c r="HH43" i="1"/>
  <c r="HI43" i="1" s="1"/>
  <c r="NU46" i="1"/>
  <c r="OU43" i="1"/>
  <c r="FF46" i="1"/>
  <c r="FG46" i="1" s="1"/>
  <c r="IJ46" i="1"/>
  <c r="IK46" i="1" s="1"/>
  <c r="HB46" i="1"/>
  <c r="HC46" i="1" s="1"/>
  <c r="HF35" i="1"/>
  <c r="HG35" i="1" s="1"/>
  <c r="HV43" i="1"/>
  <c r="HW43" i="1" s="1"/>
  <c r="AV40" i="1"/>
  <c r="GP35" i="1"/>
  <c r="GQ35" i="1" s="1"/>
  <c r="HD46" i="1"/>
  <c r="HE46" i="1" s="1"/>
  <c r="GR35" i="1"/>
  <c r="GS35" i="1" s="1"/>
  <c r="FX46" i="1"/>
  <c r="FY46" i="1" s="1"/>
  <c r="GL46" i="1"/>
  <c r="GM46" i="1" s="1"/>
  <c r="Q7" i="23"/>
  <c r="R7" i="23" s="1"/>
  <c r="FF40" i="1"/>
  <c r="FG40" i="1" s="1"/>
  <c r="HH40" i="1"/>
  <c r="HI40" i="1" s="1"/>
  <c r="J40" i="23"/>
  <c r="IX40" i="1"/>
  <c r="IY40" i="1" s="1"/>
  <c r="C76" i="23"/>
  <c r="IT35" i="1"/>
  <c r="IU35" i="1" s="1"/>
  <c r="Q10" i="23"/>
  <c r="R10" i="23" s="1"/>
  <c r="FR40" i="1"/>
  <c r="FS40" i="1" s="1"/>
  <c r="OK46" i="1"/>
  <c r="FP40" i="1"/>
  <c r="FQ40" i="1" s="1"/>
  <c r="IN20" i="1"/>
  <c r="IO20" i="1" s="1"/>
  <c r="OQ43" i="1"/>
  <c r="GJ20" i="1"/>
  <c r="GK20" i="1" s="1"/>
  <c r="FZ46" i="1"/>
  <c r="GA46" i="1" s="1"/>
  <c r="IX20" i="1"/>
  <c r="IY20" i="1" s="1"/>
  <c r="GN46" i="1"/>
  <c r="GO46" i="1" s="1"/>
  <c r="Q8" i="23"/>
  <c r="R8" i="23" s="1"/>
  <c r="Q9" i="23"/>
  <c r="R9" i="23" s="1"/>
  <c r="G40" i="23"/>
  <c r="HN40" i="1"/>
  <c r="HO40" i="1" s="1"/>
  <c r="HR40" i="1"/>
  <c r="HS40" i="1" s="1"/>
  <c r="HP40" i="1"/>
  <c r="HQ40" i="1" s="1"/>
  <c r="HF40" i="1"/>
  <c r="HG40" i="1" s="1"/>
  <c r="FX40" i="1"/>
  <c r="FY40" i="1" s="1"/>
  <c r="C70" i="23"/>
  <c r="PV40" i="1"/>
  <c r="GZ43" i="1"/>
  <c r="HA43" i="1" s="1"/>
  <c r="PK46" i="1"/>
  <c r="HH46" i="1"/>
  <c r="HI46" i="1" s="1"/>
  <c r="GB46" i="1"/>
  <c r="GC46" i="1" s="1"/>
  <c r="HF46" i="1"/>
  <c r="HG46" i="1" s="1"/>
  <c r="EQ46" i="1"/>
  <c r="GR46" i="1"/>
  <c r="GS46" i="1" s="1"/>
  <c r="HP35" i="1"/>
  <c r="HQ35" i="1" s="1"/>
  <c r="IV35" i="1"/>
  <c r="IW35" i="1" s="1"/>
  <c r="HT46" i="1"/>
  <c r="HU46" i="1" s="1"/>
  <c r="FT40" i="1"/>
  <c r="FU40" i="1" s="1"/>
  <c r="IX35" i="1"/>
  <c r="IY35" i="1" s="1"/>
  <c r="IL20" i="1"/>
  <c r="IM20" i="1" s="1"/>
  <c r="GB20" i="1"/>
  <c r="GC20" i="1" s="1"/>
  <c r="OF20" i="1"/>
  <c r="HZ43" i="1"/>
  <c r="IA43" i="1" s="1"/>
  <c r="IV46" i="1"/>
  <c r="IW46" i="1" s="1"/>
  <c r="PW35" i="1"/>
  <c r="HP46" i="1"/>
  <c r="HQ46" i="1" s="1"/>
  <c r="IH43" i="1"/>
  <c r="II43" i="1" s="1"/>
  <c r="PO46" i="1"/>
  <c r="GX20" i="1"/>
  <c r="GY20" i="1" s="1"/>
  <c r="IL46" i="1"/>
  <c r="IM46" i="1" s="1"/>
  <c r="IF43" i="1"/>
  <c r="IG43" i="1" s="1"/>
  <c r="HT43" i="1"/>
  <c r="HU43" i="1" s="1"/>
  <c r="IR35" i="1"/>
  <c r="IS35" i="1" s="1"/>
  <c r="FF43" i="1"/>
  <c r="FG43" i="1" s="1"/>
  <c r="IZ20" i="1"/>
  <c r="JA20" i="1" s="1"/>
  <c r="HN46" i="1"/>
  <c r="HO46" i="1" s="1"/>
  <c r="HR35" i="1"/>
  <c r="HS35" i="1" s="1"/>
  <c r="IR20" i="1"/>
  <c r="IS20" i="1" s="1"/>
  <c r="IT20" i="1"/>
  <c r="IU20" i="1" s="1"/>
  <c r="HJ43" i="1"/>
  <c r="HK43" i="1" s="1"/>
  <c r="IP35" i="1"/>
  <c r="IQ35" i="1" s="1"/>
  <c r="EQ236" i="1"/>
  <c r="EQ49" i="1"/>
  <c r="IZ40" i="1"/>
  <c r="JA40" i="1" s="1"/>
  <c r="GH20" i="1"/>
  <c r="GI20" i="1" s="1"/>
  <c r="FZ40" i="1"/>
  <c r="GA40" i="1" s="1"/>
  <c r="FX43" i="1"/>
  <c r="FY43" i="1" s="1"/>
  <c r="GV46" i="1"/>
  <c r="GW46" i="1" s="1"/>
  <c r="GT35" i="1"/>
  <c r="GU35" i="1" s="1"/>
  <c r="ON35" i="1"/>
  <c r="HV46" i="1"/>
  <c r="HW46" i="1" s="1"/>
  <c r="GT46" i="1"/>
  <c r="GU46" i="1" s="1"/>
  <c r="GB40" i="1"/>
  <c r="GC40" i="1" s="1"/>
  <c r="PX35" i="1"/>
  <c r="GN43" i="1"/>
  <c r="GO43" i="1" s="1"/>
  <c r="GT43" i="1"/>
  <c r="GU43" i="1" s="1"/>
  <c r="JL35" i="1"/>
  <c r="JM35" i="1" s="1"/>
  <c r="JF46" i="1"/>
  <c r="PX46" i="1"/>
  <c r="JH46" i="1"/>
  <c r="JI46" i="1" s="1"/>
  <c r="FT46" i="1"/>
  <c r="FU46" i="1" s="1"/>
  <c r="GZ35" i="1"/>
  <c r="HA35" i="1" s="1"/>
  <c r="PF40" i="1"/>
  <c r="HB20" i="1"/>
  <c r="HC20" i="1" s="1"/>
  <c r="HN20" i="1"/>
  <c r="HO20" i="1" s="1"/>
  <c r="FZ43" i="1"/>
  <c r="GA43" i="1" s="1"/>
  <c r="PW20" i="1"/>
  <c r="L40" i="23"/>
  <c r="GT20" i="1"/>
  <c r="GU20" i="1" s="1"/>
  <c r="JB35" i="1"/>
  <c r="JC35" i="1" s="1"/>
  <c r="GB43" i="1"/>
  <c r="GC43" i="1" s="1"/>
  <c r="FF20" i="1"/>
  <c r="FG20" i="1" s="1"/>
  <c r="GR20" i="1"/>
  <c r="GS20" i="1" s="1"/>
  <c r="HR20" i="1"/>
  <c r="HS20" i="1" s="1"/>
  <c r="GR43" i="1"/>
  <c r="GS43" i="1" s="1"/>
  <c r="W50" i="22"/>
  <c r="X50" i="22" s="1"/>
  <c r="HP20" i="1"/>
  <c r="HQ20" i="1" s="1"/>
  <c r="FH20" i="1"/>
  <c r="FI20" i="1" s="1"/>
  <c r="IZ35" i="1"/>
  <c r="JA35" i="1" s="1"/>
  <c r="JL20" i="1"/>
  <c r="JM20" i="1" s="1"/>
  <c r="GV43" i="1"/>
  <c r="GW43" i="1" s="1"/>
  <c r="HR43" i="1"/>
  <c r="HS43" i="1" s="1"/>
  <c r="HP43" i="1"/>
  <c r="HQ43" i="1" s="1"/>
  <c r="FX35" i="1"/>
  <c r="FY35" i="1" s="1"/>
  <c r="IR40" i="1"/>
  <c r="IS40" i="1" s="1"/>
  <c r="IF20" i="1"/>
  <c r="IG20" i="1" s="1"/>
  <c r="FJ43" i="1"/>
  <c r="FK43" i="1" s="1"/>
  <c r="CZ46" i="1"/>
  <c r="V44" i="22" s="1"/>
  <c r="W44" i="22" s="1"/>
  <c r="X44" i="22" s="1"/>
  <c r="C81" i="23"/>
  <c r="GP46" i="1"/>
  <c r="GQ46" i="1" s="1"/>
  <c r="OL46" i="1"/>
  <c r="IR46" i="1"/>
  <c r="IS46" i="1" s="1"/>
  <c r="JD20" i="1"/>
  <c r="JE20" i="1" s="1"/>
  <c r="IP46" i="1"/>
  <c r="IQ46" i="1" s="1"/>
  <c r="JB20" i="1"/>
  <c r="JC20" i="1" s="1"/>
  <c r="GP20" i="1"/>
  <c r="GQ20" i="1" s="1"/>
  <c r="W10" i="22"/>
  <c r="X10" i="22" s="1"/>
  <c r="HF43" i="1"/>
  <c r="HG43" i="1" s="1"/>
  <c r="GN20" i="1"/>
  <c r="GO20" i="1" s="1"/>
  <c r="HL20" i="1"/>
  <c r="HM20" i="1" s="1"/>
  <c r="HN35" i="1"/>
  <c r="HO35" i="1" s="1"/>
  <c r="HB40" i="1"/>
  <c r="HC40" i="1" s="1"/>
  <c r="PP40" i="1"/>
  <c r="C80" i="23"/>
  <c r="GX40" i="1"/>
  <c r="GY40" i="1" s="1"/>
  <c r="GV40" i="1"/>
  <c r="GW40" i="1" s="1"/>
  <c r="GJ40" i="1"/>
  <c r="GK40" i="1" s="1"/>
  <c r="GH40" i="1"/>
  <c r="GI40" i="1" s="1"/>
  <c r="OQ40" i="1"/>
  <c r="HX40" i="1"/>
  <c r="HY40" i="1" s="1"/>
  <c r="IX43" i="1"/>
  <c r="IY43" i="1" s="1"/>
  <c r="PX40" i="1"/>
  <c r="MR40" i="1"/>
  <c r="MS40" i="1" s="1"/>
  <c r="HJ20" i="1"/>
  <c r="HK20" i="1" s="1"/>
  <c r="FN43" i="1"/>
  <c r="FO43" i="1" s="1"/>
  <c r="F40" i="23"/>
  <c r="HL43" i="1"/>
  <c r="HM43" i="1" s="1"/>
  <c r="CZ4" i="1"/>
  <c r="DA50" i="1" s="1"/>
  <c r="CL4" i="1"/>
  <c r="CM70" i="1" s="1"/>
  <c r="BJ4" i="1"/>
  <c r="BK7" i="1" s="1"/>
  <c r="JN43" i="1"/>
  <c r="JO43" i="1" s="1"/>
  <c r="IZ43" i="1"/>
  <c r="JA43" i="1" s="1"/>
  <c r="O27" i="23"/>
  <c r="P27" i="23" s="1"/>
  <c r="JF20" i="1"/>
  <c r="JL46" i="1"/>
  <c r="JM46" i="1" s="1"/>
  <c r="HB43" i="1"/>
  <c r="HC43" i="1" s="1"/>
  <c r="HZ40" i="1"/>
  <c r="IA40" i="1" s="1"/>
  <c r="FF35" i="1"/>
  <c r="FG35" i="1" s="1"/>
  <c r="BX4" i="1"/>
  <c r="BY67" i="1" s="1"/>
  <c r="HD40" i="1"/>
  <c r="HE40" i="1" s="1"/>
  <c r="HV40" i="1"/>
  <c r="HW40" i="1" s="1"/>
  <c r="GD40" i="1"/>
  <c r="GE40" i="1" s="1"/>
  <c r="PT20" i="1"/>
  <c r="GB35" i="1"/>
  <c r="GC35" i="1" s="1"/>
  <c r="OX35" i="1"/>
  <c r="OX20" i="1"/>
  <c r="GD35" i="1"/>
  <c r="GE35" i="1" s="1"/>
  <c r="HL40" i="1"/>
  <c r="HM40" i="1" s="1"/>
  <c r="JH20" i="1"/>
  <c r="JI20" i="1" s="1"/>
  <c r="PU20" i="1"/>
  <c r="PO43" i="1"/>
  <c r="HJ40" i="1"/>
  <c r="HK40" i="1" s="1"/>
  <c r="AA10" i="22"/>
  <c r="AB10" i="22" s="1"/>
  <c r="JB40" i="1"/>
  <c r="JC40" i="1" s="1"/>
  <c r="GF43" i="1"/>
  <c r="GG43" i="1" s="1"/>
  <c r="OP46" i="1"/>
  <c r="GX46" i="1"/>
  <c r="GY46" i="1" s="1"/>
  <c r="OR20" i="1"/>
  <c r="IV40" i="1"/>
  <c r="IW40" i="1" s="1"/>
  <c r="IX46" i="1"/>
  <c r="IY46" i="1" s="1"/>
  <c r="Q37" i="23"/>
  <c r="R37" i="23" s="1"/>
  <c r="GV20" i="1"/>
  <c r="GW20" i="1" s="1"/>
  <c r="PK40" i="1"/>
  <c r="IZ46" i="1"/>
  <c r="JA46" i="1" s="1"/>
  <c r="HN43" i="1"/>
  <c r="HO43" i="1" s="1"/>
  <c r="HT35" i="1"/>
  <c r="HU35" i="1" s="1"/>
  <c r="DN4" i="1"/>
  <c r="DO57" i="1" s="1"/>
  <c r="HL35" i="1"/>
  <c r="HM35" i="1" s="1"/>
  <c r="AV4" i="1"/>
  <c r="AW53" i="1" s="1"/>
  <c r="ID46" i="1"/>
  <c r="IE46" i="1" s="1"/>
  <c r="IF46" i="1"/>
  <c r="IG46" i="1" s="1"/>
  <c r="HX46" i="1"/>
  <c r="HY46" i="1" s="1"/>
  <c r="OO20" i="1"/>
  <c r="GP43" i="1"/>
  <c r="GQ43" i="1" s="1"/>
  <c r="OH20" i="1"/>
  <c r="GF20" i="1"/>
  <c r="GG20" i="1" s="1"/>
  <c r="FZ35" i="1"/>
  <c r="GA35" i="1" s="1"/>
  <c r="HJ35" i="1"/>
  <c r="HK35" i="1" s="1"/>
  <c r="HR46" i="1"/>
  <c r="HS46" i="1" s="1"/>
  <c r="IL43" i="1"/>
  <c r="IM43" i="1" s="1"/>
  <c r="BJ40" i="1"/>
  <c r="IJ35" i="1"/>
  <c r="IK35" i="1" s="1"/>
  <c r="BX40" i="1"/>
  <c r="PA46" i="1"/>
  <c r="GL35" i="1"/>
  <c r="GM35" i="1" s="1"/>
  <c r="IL35" i="1"/>
  <c r="IM35" i="1" s="1"/>
  <c r="IV43" i="1"/>
  <c r="IW43" i="1" s="1"/>
  <c r="GN35" i="1"/>
  <c r="GO35" i="1" s="1"/>
  <c r="IB46" i="1"/>
  <c r="IC46" i="1" s="1"/>
  <c r="PT46" i="1"/>
  <c r="IJ43" i="1"/>
  <c r="IK43" i="1" s="1"/>
  <c r="HX43" i="1"/>
  <c r="HY43" i="1" s="1"/>
  <c r="IT40" i="1"/>
  <c r="IU40" i="1" s="1"/>
  <c r="GF40" i="1"/>
  <c r="GG40" i="1" s="1"/>
  <c r="AA38" i="22"/>
  <c r="AC38" i="22" s="1"/>
  <c r="JL43" i="1"/>
  <c r="JM43" i="1" s="1"/>
  <c r="HJ46" i="1"/>
  <c r="HK46" i="1" s="1"/>
  <c r="FL46" i="1"/>
  <c r="FM46" i="1" s="1"/>
  <c r="IP20" i="1"/>
  <c r="IQ20" i="1" s="1"/>
  <c r="ID20" i="1"/>
  <c r="IE20" i="1" s="1"/>
  <c r="IH20" i="1"/>
  <c r="II20" i="1" s="1"/>
  <c r="HZ46" i="1"/>
  <c r="IA46" i="1" s="1"/>
  <c r="FL40" i="1"/>
  <c r="FM40" i="1" s="1"/>
  <c r="O32" i="23"/>
  <c r="P35" i="23" s="1"/>
  <c r="FN40" i="1"/>
  <c r="FO40" i="1" s="1"/>
  <c r="PI20" i="1"/>
  <c r="ID35" i="1"/>
  <c r="IE35" i="1" s="1"/>
  <c r="PF35" i="1"/>
  <c r="PW43" i="1"/>
  <c r="MR43" i="1"/>
  <c r="MS43" i="1" s="1"/>
  <c r="OI35" i="1"/>
  <c r="GH35" i="1"/>
  <c r="GI35" i="1" s="1"/>
  <c r="OG46" i="1"/>
  <c r="GF46" i="1"/>
  <c r="GG46" i="1" s="1"/>
  <c r="PL20" i="1"/>
  <c r="GJ35" i="1"/>
  <c r="GK35" i="1" s="1"/>
  <c r="FZ20" i="1"/>
  <c r="GA20" i="1" s="1"/>
  <c r="OD20" i="1"/>
  <c r="DN46" i="1"/>
  <c r="Z44" i="22" s="1"/>
  <c r="AE44" i="22" s="1"/>
  <c r="Z37" i="22"/>
  <c r="FL43" i="1"/>
  <c r="FM43" i="1" s="1"/>
  <c r="ID43" i="1"/>
  <c r="IE43" i="1" s="1"/>
  <c r="O22" i="23"/>
  <c r="P23" i="23" s="1"/>
  <c r="HL46" i="1"/>
  <c r="HM46" i="1" s="1"/>
  <c r="HX35" i="1"/>
  <c r="HY35" i="1" s="1"/>
  <c r="HV35" i="1"/>
  <c r="HW35" i="1" s="1"/>
  <c r="FN46" i="1"/>
  <c r="FO46" i="1" s="1"/>
  <c r="GD46" i="1"/>
  <c r="GE46" i="1" s="1"/>
  <c r="IP40" i="1"/>
  <c r="IQ40" i="1" s="1"/>
  <c r="IN40" i="1"/>
  <c r="IO40" i="1" s="1"/>
  <c r="PW46" i="1"/>
  <c r="MR46" i="1"/>
  <c r="MS46" i="1" s="1"/>
  <c r="HD20" i="1"/>
  <c r="HE20" i="1" s="1"/>
  <c r="OK43" i="1"/>
  <c r="GL43" i="1"/>
  <c r="GM43" i="1" s="1"/>
  <c r="OI43" i="1"/>
  <c r="GH43" i="1"/>
  <c r="GI43" i="1" s="1"/>
  <c r="GJ43" i="1"/>
  <c r="GK43" i="1" s="1"/>
  <c r="PW40" i="1"/>
  <c r="FH40" i="1"/>
  <c r="FI40" i="1" s="1"/>
  <c r="IF40" i="1"/>
  <c r="IG40" i="1" s="1"/>
  <c r="FJ40" i="1"/>
  <c r="FK40" i="1" s="1"/>
  <c r="JL40" i="1"/>
  <c r="JM40" i="1" s="1"/>
  <c r="PT40" i="1"/>
  <c r="AF17" i="22"/>
  <c r="JD40" i="1"/>
  <c r="JE40" i="1" s="1"/>
  <c r="JF40" i="1"/>
  <c r="D40" i="23"/>
  <c r="O17" i="23"/>
  <c r="P17" i="23" s="1"/>
  <c r="Q12" i="23" s="1"/>
  <c r="R12" i="23" s="1"/>
  <c r="FJ35" i="1"/>
  <c r="FK35" i="1" s="1"/>
  <c r="NV35" i="1"/>
  <c r="FH35" i="1"/>
  <c r="FI35" i="1" s="1"/>
  <c r="PE35" i="1"/>
  <c r="IB35" i="1"/>
  <c r="IC35" i="1" s="1"/>
  <c r="PE43" i="1"/>
  <c r="IB43" i="1"/>
  <c r="IC43" i="1" s="1"/>
  <c r="ID40" i="1"/>
  <c r="IE40" i="1" s="1"/>
  <c r="OS43" i="1"/>
  <c r="HD43" i="1"/>
  <c r="HE43" i="1" s="1"/>
  <c r="FH43" i="1"/>
  <c r="FI43" i="1" s="1"/>
  <c r="PE20" i="1"/>
  <c r="IB20" i="1"/>
  <c r="IC20" i="1" s="1"/>
  <c r="OS35" i="1"/>
  <c r="HD35" i="1"/>
  <c r="HE35" i="1" s="1"/>
  <c r="NV20" i="1"/>
  <c r="FJ20" i="1"/>
  <c r="FK20" i="1" s="1"/>
  <c r="OM40" i="1"/>
  <c r="GP40" i="1"/>
  <c r="GQ40" i="1" s="1"/>
  <c r="GR40" i="1"/>
  <c r="GS40" i="1" s="1"/>
  <c r="JB43" i="1"/>
  <c r="JC43" i="1" s="1"/>
  <c r="PS43" i="1"/>
  <c r="HB35" i="1"/>
  <c r="HC35" i="1" s="1"/>
  <c r="HZ20" i="1"/>
  <c r="IA20" i="1" s="1"/>
  <c r="JJ46" i="1"/>
  <c r="JK46" i="1" s="1"/>
  <c r="JJ43" i="1"/>
  <c r="JK43" i="1" s="1"/>
  <c r="PV43" i="1"/>
  <c r="JJ40" i="1"/>
  <c r="JK40" i="1" s="1"/>
  <c r="EC49" i="1"/>
  <c r="AN8" i="1"/>
  <c r="AN47" i="1" s="1"/>
  <c r="NM47" i="1" s="1"/>
  <c r="EC46" i="1"/>
  <c r="EC236" i="1"/>
  <c r="W21" i="22"/>
  <c r="X21" i="22" s="1"/>
  <c r="W47" i="22"/>
  <c r="Y17" i="22"/>
  <c r="AA47" i="22"/>
  <c r="C72" i="23"/>
  <c r="E40" i="23"/>
  <c r="AA21" i="22"/>
  <c r="AB21" i="22" s="1"/>
  <c r="AB4" i="22"/>
  <c r="Y4" i="22"/>
  <c r="AC17" i="22"/>
  <c r="X2" i="1"/>
  <c r="X3" i="1" s="1"/>
  <c r="X14" i="1" s="1"/>
  <c r="AF38" i="22"/>
  <c r="AG38" i="22"/>
  <c r="AL2" i="1"/>
  <c r="AL3" i="1" s="1"/>
  <c r="AL14" i="1" s="1"/>
  <c r="NK14" i="1" s="1"/>
  <c r="AM1" i="1"/>
  <c r="Y2" i="1"/>
  <c r="Y3" i="1" s="1"/>
  <c r="Y14" i="1" s="1"/>
  <c r="AF47" i="22"/>
  <c r="W38" i="22" l="1"/>
  <c r="Y38" i="22" s="1"/>
  <c r="AA37" i="22"/>
  <c r="AB37" i="22" s="1"/>
  <c r="DA70" i="1"/>
  <c r="DA27" i="1"/>
  <c r="DA56" i="1"/>
  <c r="DA37" i="1"/>
  <c r="DA6" i="1"/>
  <c r="P30" i="23"/>
  <c r="Q30" i="23" s="1"/>
  <c r="R30" i="23" s="1"/>
  <c r="P29" i="23"/>
  <c r="AE37" i="22"/>
  <c r="AF37" i="22" s="1"/>
  <c r="DA71" i="1"/>
  <c r="DA33" i="1"/>
  <c r="DA16" i="1"/>
  <c r="DA59" i="1"/>
  <c r="DA20" i="1"/>
  <c r="P39" i="23"/>
  <c r="Q39" i="23" s="1"/>
  <c r="R39" i="23" s="1"/>
  <c r="DA13" i="1"/>
  <c r="DA17" i="1"/>
  <c r="DA30" i="1"/>
  <c r="P28" i="23"/>
  <c r="Q23" i="23" s="1"/>
  <c r="R23" i="23" s="1"/>
  <c r="BY55" i="1"/>
  <c r="P34"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JG55" i="1" s="1"/>
  <c r="DA67" i="1"/>
  <c r="DA45" i="1"/>
  <c r="DA15" i="1"/>
  <c r="DO67" i="1"/>
  <c r="JG67" i="1" s="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JG25" i="1" s="1"/>
  <c r="DA23" i="1"/>
  <c r="DA64" i="1"/>
  <c r="P40" i="23"/>
  <c r="Q40" i="23" s="1"/>
  <c r="R40"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38" i="23"/>
  <c r="R38" i="23" s="1"/>
  <c r="DO11" i="1"/>
  <c r="JG11" i="1" s="1"/>
  <c r="DO23" i="1"/>
  <c r="JG23" i="1" s="1"/>
  <c r="DO71" i="1"/>
  <c r="JG71" i="1" s="1"/>
  <c r="DO30" i="1"/>
  <c r="JG30" i="1" s="1"/>
  <c r="DO19" i="1"/>
  <c r="JG19" i="1" s="1"/>
  <c r="DO22" i="1"/>
  <c r="JG22" i="1" s="1"/>
  <c r="DO17" i="1"/>
  <c r="JG17" i="1" s="1"/>
  <c r="DO45" i="1"/>
  <c r="JG45" i="1" s="1"/>
  <c r="DO50" i="1"/>
  <c r="JG50" i="1" s="1"/>
  <c r="DO43" i="1"/>
  <c r="JG43" i="1" s="1"/>
  <c r="DO28" i="1"/>
  <c r="JG28" i="1" s="1"/>
  <c r="DO16" i="1"/>
  <c r="JG16" i="1" s="1"/>
  <c r="DO5" i="1"/>
  <c r="JG5" i="1" s="1"/>
  <c r="DO15" i="1"/>
  <c r="JG15" i="1" s="1"/>
  <c r="DO20" i="1"/>
  <c r="JG20" i="1" s="1"/>
  <c r="DO69" i="1"/>
  <c r="JG69" i="1" s="1"/>
  <c r="DO63" i="1"/>
  <c r="DO13" i="1"/>
  <c r="JG13" i="1" s="1"/>
  <c r="DO32" i="1"/>
  <c r="JG32" i="1" s="1"/>
  <c r="DO40" i="1"/>
  <c r="JG40" i="1" s="1"/>
  <c r="DO6" i="1"/>
  <c r="JG6" i="1" s="1"/>
  <c r="DO33" i="1"/>
  <c r="JG33" i="1" s="1"/>
  <c r="DO53" i="1"/>
  <c r="JG53" i="1" s="1"/>
  <c r="DO48" i="1"/>
  <c r="JG48" i="1" s="1"/>
  <c r="DO37" i="1"/>
  <c r="JG37" i="1" s="1"/>
  <c r="DO59" i="1"/>
  <c r="JG59" i="1" s="1"/>
  <c r="DO18" i="1"/>
  <c r="JG18" i="1" s="1"/>
  <c r="DO70" i="1"/>
  <c r="JG70" i="1" s="1"/>
  <c r="DO35" i="1"/>
  <c r="JG35" i="1" s="1"/>
  <c r="AW30" i="1"/>
  <c r="AW42" i="1"/>
  <c r="DO38" i="1"/>
  <c r="JG38" i="1" s="1"/>
  <c r="DO68" i="1"/>
  <c r="JG68" i="1" s="1"/>
  <c r="AW45" i="1"/>
  <c r="AW47" i="1" s="1"/>
  <c r="AW59" i="1"/>
  <c r="AW35" i="1"/>
  <c r="AW22" i="1"/>
  <c r="AW24" i="1"/>
  <c r="AW37" i="1"/>
  <c r="DO56" i="1"/>
  <c r="DO27" i="1"/>
  <c r="JG27" i="1" s="1"/>
  <c r="DO7" i="1"/>
  <c r="JG7" i="1" s="1"/>
  <c r="DO26" i="1"/>
  <c r="JG26" i="1" s="1"/>
  <c r="DO52" i="1"/>
  <c r="JG52" i="1" s="1"/>
  <c r="AW54" i="1"/>
  <c r="AW6" i="1"/>
  <c r="AW13" i="1"/>
  <c r="DO62" i="1"/>
  <c r="JG62" i="1" s="1"/>
  <c r="DO54" i="1"/>
  <c r="DO29" i="1"/>
  <c r="JG29" i="1" s="1"/>
  <c r="DO61" i="1"/>
  <c r="JG61" i="1" s="1"/>
  <c r="DO60" i="1"/>
  <c r="JG60" i="1" s="1"/>
  <c r="DO34" i="1"/>
  <c r="JG34" i="1" s="1"/>
  <c r="DO64" i="1"/>
  <c r="JG64" i="1" s="1"/>
  <c r="DO58" i="1"/>
  <c r="JG58" i="1" s="1"/>
  <c r="DO65" i="1"/>
  <c r="JG65" i="1" s="1"/>
  <c r="DO39" i="1"/>
  <c r="JG39" i="1" s="1"/>
  <c r="DO24" i="1"/>
  <c r="JG24" i="1" s="1"/>
  <c r="DO42" i="1"/>
  <c r="JG42" i="1" s="1"/>
  <c r="P18" i="23"/>
  <c r="Q13" i="23" s="1"/>
  <c r="R13" i="23" s="1"/>
  <c r="AA44" i="22"/>
  <c r="AC44" i="22" s="1"/>
  <c r="P24" i="23"/>
  <c r="AB38" i="22"/>
  <c r="P22" i="23"/>
  <c r="Q17" i="23" s="1"/>
  <c r="R17" i="23" s="1"/>
  <c r="P20" i="23"/>
  <c r="Q15" i="23" s="1"/>
  <c r="R15" i="23" s="1"/>
  <c r="P25" i="23"/>
  <c r="P19" i="23"/>
  <c r="Q14" i="23" s="1"/>
  <c r="R14" i="23" s="1"/>
  <c r="P32" i="23"/>
  <c r="P33" i="23"/>
  <c r="AO8" i="1"/>
  <c r="AP8" i="1" s="1"/>
  <c r="Y44" i="22"/>
  <c r="X47" i="22"/>
  <c r="Y47" i="22"/>
  <c r="AB47" i="22"/>
  <c r="AC47" i="22"/>
  <c r="AG44" i="22"/>
  <c r="AF44" i="22"/>
  <c r="AN1" i="1"/>
  <c r="AM2" i="1"/>
  <c r="AM3" i="1" s="1"/>
  <c r="AM14" i="1" s="1"/>
  <c r="X38" i="22" l="1"/>
  <c r="DA49" i="1"/>
  <c r="BK18" i="1"/>
  <c r="Q34" i="23"/>
  <c r="R34" i="23" s="1"/>
  <c r="Q24" i="23"/>
  <c r="R24" i="23" s="1"/>
  <c r="BK46" i="1"/>
  <c r="Q29" i="23"/>
  <c r="R29" i="23" s="1"/>
  <c r="Q25" i="23"/>
  <c r="R25" i="23" s="1"/>
  <c r="AB44" i="22"/>
  <c r="BK49" i="1"/>
  <c r="CM46" i="1"/>
  <c r="DA236" i="1"/>
  <c r="BY46" i="1"/>
  <c r="AW236" i="1"/>
  <c r="CM236" i="1"/>
  <c r="BY236" i="1"/>
  <c r="Q33" i="23"/>
  <c r="R33" i="23" s="1"/>
  <c r="CM49" i="1"/>
  <c r="BY49" i="1"/>
  <c r="AW18" i="1"/>
  <c r="AW50" i="1"/>
  <c r="Q35" i="23"/>
  <c r="R35" i="23" s="1"/>
  <c r="DO236" i="1"/>
  <c r="DO49" i="1"/>
  <c r="JG49" i="1" s="1"/>
  <c r="AW49" i="1"/>
  <c r="Q22" i="23"/>
  <c r="R22" i="23" s="1"/>
  <c r="BK50" i="1"/>
  <c r="BK236" i="1"/>
  <c r="AW46" i="1"/>
  <c r="DO46" i="1"/>
  <c r="JG46" i="1" s="1"/>
  <c r="Q18" i="23"/>
  <c r="R18" i="23" s="1"/>
  <c r="Q19" i="23"/>
  <c r="R19" i="23" s="1"/>
  <c r="Q28" i="23"/>
  <c r="R28" i="23" s="1"/>
  <c r="Q32" i="23"/>
  <c r="R32" i="23" s="1"/>
  <c r="Q27" i="23"/>
  <c r="R27" i="23" s="1"/>
  <c r="Q20" i="23"/>
  <c r="R20" i="23" s="1"/>
  <c r="AO47" i="1"/>
  <c r="NN47" i="1" s="1"/>
  <c r="NL14" i="1"/>
  <c r="AN2" i="1"/>
  <c r="AN3" i="1" s="1"/>
  <c r="AN14" i="1" s="1"/>
  <c r="NM14" i="1" s="1"/>
  <c r="AO1" i="1"/>
  <c r="AQ8" i="1"/>
  <c r="AP47" i="1"/>
  <c r="NO47" i="1" s="1"/>
  <c r="AO2" i="1" l="1"/>
  <c r="AO3" i="1" s="1"/>
  <c r="AO14" i="1" s="1"/>
  <c r="NN14" i="1" s="1"/>
  <c r="AP1" i="1"/>
  <c r="AQ47" i="1"/>
  <c r="NP47" i="1" s="1"/>
  <c r="AR8" i="1"/>
  <c r="AP2" i="1" l="1"/>
  <c r="AP3" i="1" s="1"/>
  <c r="AP14" i="1" s="1"/>
  <c r="NO14" i="1" s="1"/>
  <c r="AQ1" i="1"/>
  <c r="AR47" i="1"/>
  <c r="NQ47" i="1" s="1"/>
  <c r="AS8" i="1"/>
  <c r="AR1" i="1" l="1"/>
  <c r="AQ2" i="1"/>
  <c r="AQ3" i="1" s="1"/>
  <c r="AQ14" i="1" s="1"/>
  <c r="NP14" i="1" s="1"/>
  <c r="AS47" i="1"/>
  <c r="NR47" i="1" s="1"/>
  <c r="AT8" i="1"/>
  <c r="AR2" i="1" l="1"/>
  <c r="AR3" i="1" s="1"/>
  <c r="AR14" i="1" s="1"/>
  <c r="NQ14" i="1" s="1"/>
  <c r="AS1" i="1"/>
  <c r="AT47" i="1"/>
  <c r="NS47" i="1" s="1"/>
  <c r="AU8" i="1"/>
  <c r="AT1" i="1" l="1"/>
  <c r="AS2" i="1"/>
  <c r="AS3" i="1" s="1"/>
  <c r="AS14" i="1" s="1"/>
  <c r="NR14" i="1" s="1"/>
  <c r="AX8" i="1"/>
  <c r="BJ8" i="1"/>
  <c r="AU47" i="1"/>
  <c r="NT47" i="1" s="1"/>
  <c r="AT2" i="1" l="1"/>
  <c r="AT3" i="1" s="1"/>
  <c r="AT14" i="1" s="1"/>
  <c r="NS14" i="1" s="1"/>
  <c r="AU1" i="1"/>
  <c r="AY8" i="1"/>
  <c r="AX47" i="1"/>
  <c r="BK8" i="1"/>
  <c r="BK47" i="1" s="1"/>
  <c r="BJ47" i="1"/>
  <c r="AX1" i="1" l="1"/>
  <c r="AU2" i="1"/>
  <c r="AU3" i="1" s="1"/>
  <c r="AU14" i="1" s="1"/>
  <c r="FF47" i="1"/>
  <c r="FG47" i="1" s="1"/>
  <c r="NU47" i="1"/>
  <c r="AY47" i="1"/>
  <c r="AZ8" i="1"/>
  <c r="NT14" i="1" l="1"/>
  <c r="AW14" i="1"/>
  <c r="AX2" i="1"/>
  <c r="AX3" i="1" s="1"/>
  <c r="AX14" i="1" s="1"/>
  <c r="AY1" i="1"/>
  <c r="NV47" i="1"/>
  <c r="FH47" i="1"/>
  <c r="FI47" i="1" s="1"/>
  <c r="AZ47" i="1"/>
  <c r="BA8" i="1"/>
  <c r="NU14" i="1" l="1"/>
  <c r="FF14" i="1"/>
  <c r="FG14" i="1" s="1"/>
  <c r="AZ1" i="1"/>
  <c r="AY2" i="1"/>
  <c r="AY3" i="1" s="1"/>
  <c r="AY14" i="1" s="1"/>
  <c r="NW47" i="1"/>
  <c r="FJ47" i="1"/>
  <c r="FK47" i="1" s="1"/>
  <c r="BB8" i="1"/>
  <c r="BA47" i="1"/>
  <c r="FH14" i="1" l="1"/>
  <c r="FI14" i="1" s="1"/>
  <c r="NV14" i="1"/>
  <c r="AZ2" i="1"/>
  <c r="AZ3" i="1" s="1"/>
  <c r="AZ14" i="1" s="1"/>
  <c r="BA1" i="1"/>
  <c r="FL47" i="1"/>
  <c r="FM47" i="1" s="1"/>
  <c r="NX47" i="1"/>
  <c r="BB47" i="1"/>
  <c r="BC8" i="1"/>
  <c r="NW14" i="1" l="1"/>
  <c r="FJ14" i="1"/>
  <c r="FK14" i="1" s="1"/>
  <c r="BB1" i="1"/>
  <c r="BA2" i="1"/>
  <c r="BA3" i="1" s="1"/>
  <c r="BA14" i="1" s="1"/>
  <c r="BD8" i="1"/>
  <c r="BC47" i="1"/>
  <c r="NY47" i="1"/>
  <c r="FN47" i="1"/>
  <c r="FO47" i="1" s="1"/>
  <c r="FL14" i="1" l="1"/>
  <c r="FM14" i="1" s="1"/>
  <c r="NX14" i="1"/>
  <c r="BC1" i="1"/>
  <c r="BB2" i="1"/>
  <c r="BB3" i="1" s="1"/>
  <c r="BB14" i="1" s="1"/>
  <c r="FP47" i="1"/>
  <c r="FQ47" i="1" s="1"/>
  <c r="NZ47" i="1"/>
  <c r="BE8" i="1"/>
  <c r="BD47" i="1"/>
  <c r="NY14" i="1" l="1"/>
  <c r="FN14" i="1"/>
  <c r="FO14" i="1" s="1"/>
  <c r="BC2" i="1"/>
  <c r="BC3" i="1" s="1"/>
  <c r="BC14" i="1" s="1"/>
  <c r="BD1" i="1"/>
  <c r="FR47" i="1"/>
  <c r="FS47" i="1" s="1"/>
  <c r="OA47" i="1"/>
  <c r="BE47" i="1"/>
  <c r="BF8" i="1"/>
  <c r="NZ14" i="1" l="1"/>
  <c r="FP14" i="1"/>
  <c r="FQ14" i="1" s="1"/>
  <c r="BD2" i="1"/>
  <c r="BD3" i="1" s="1"/>
  <c r="BD14" i="1" s="1"/>
  <c r="BE1" i="1"/>
  <c r="BG8" i="1"/>
  <c r="BF47" i="1"/>
  <c r="FT47" i="1"/>
  <c r="FU47" i="1" s="1"/>
  <c r="OB47" i="1"/>
  <c r="OA14" i="1" l="1"/>
  <c r="FR14" i="1"/>
  <c r="FS14" i="1" s="1"/>
  <c r="BE2" i="1"/>
  <c r="BE3" i="1" s="1"/>
  <c r="BE14" i="1" s="1"/>
  <c r="BF1" i="1"/>
  <c r="FV47" i="1"/>
  <c r="FW47" i="1" s="1"/>
  <c r="OC47" i="1"/>
  <c r="BG47" i="1"/>
  <c r="BH8" i="1"/>
  <c r="OB14" i="1" l="1"/>
  <c r="FT14" i="1"/>
  <c r="FU14" i="1" s="1"/>
  <c r="BG1" i="1"/>
  <c r="BF2" i="1"/>
  <c r="BF3" i="1" s="1"/>
  <c r="BF14" i="1" s="1"/>
  <c r="BH47" i="1"/>
  <c r="BI8" i="1"/>
  <c r="FX47" i="1"/>
  <c r="FY47" i="1" s="1"/>
  <c r="OD47" i="1"/>
  <c r="OC14" i="1" l="1"/>
  <c r="FV14" i="1"/>
  <c r="FW14" i="1" s="1"/>
  <c r="BG2" i="1"/>
  <c r="BG3" i="1" s="1"/>
  <c r="BG14" i="1" s="1"/>
  <c r="BH1" i="1"/>
  <c r="BI47" i="1"/>
  <c r="BX8" i="1"/>
  <c r="BL8" i="1"/>
  <c r="OE47" i="1"/>
  <c r="FZ47" i="1"/>
  <c r="GA47" i="1" s="1"/>
  <c r="OD14" i="1" l="1"/>
  <c r="FX14" i="1"/>
  <c r="FY14" i="1" s="1"/>
  <c r="BI1" i="1"/>
  <c r="BH2" i="1"/>
  <c r="BH3" i="1" s="1"/>
  <c r="BH14" i="1" s="1"/>
  <c r="BM8" i="1"/>
  <c r="BL47" i="1"/>
  <c r="BY8" i="1"/>
  <c r="BX47" i="1"/>
  <c r="OF47" i="1"/>
  <c r="GB47" i="1"/>
  <c r="GC47" i="1" s="1"/>
  <c r="BL1" i="1" l="1"/>
  <c r="BI2" i="1"/>
  <c r="BI3" i="1" s="1"/>
  <c r="BI14" i="1" s="1"/>
  <c r="OE14" i="1"/>
  <c r="FZ14" i="1"/>
  <c r="GA14" i="1" s="1"/>
  <c r="GD47" i="1"/>
  <c r="GE47" i="1" s="1"/>
  <c r="OG47" i="1"/>
  <c r="BM47" i="1"/>
  <c r="BN8" i="1"/>
  <c r="OF14" i="1" l="1"/>
  <c r="GB14" i="1"/>
  <c r="GC14" i="1" s="1"/>
  <c r="BK14" i="1"/>
  <c r="BM1" i="1"/>
  <c r="BL2" i="1"/>
  <c r="BL3" i="1" s="1"/>
  <c r="BL14" i="1" s="1"/>
  <c r="OH47" i="1"/>
  <c r="GF47" i="1"/>
  <c r="GG47" i="1" s="1"/>
  <c r="BN47" i="1"/>
  <c r="BO8" i="1"/>
  <c r="OG14" i="1" l="1"/>
  <c r="GD14" i="1"/>
  <c r="GE14" i="1" s="1"/>
  <c r="BN1" i="1"/>
  <c r="BM2" i="1"/>
  <c r="BM3" i="1" s="1"/>
  <c r="BM14" i="1" s="1"/>
  <c r="GH47" i="1"/>
  <c r="GI47" i="1" s="1"/>
  <c r="OI47" i="1"/>
  <c r="BO47" i="1"/>
  <c r="BP8" i="1"/>
  <c r="OH14" i="1" l="1"/>
  <c r="GF14" i="1"/>
  <c r="GG14" i="1" s="1"/>
  <c r="BN2" i="1"/>
  <c r="BN3" i="1" s="1"/>
  <c r="BN14" i="1" s="1"/>
  <c r="BO1" i="1"/>
  <c r="GJ47" i="1"/>
  <c r="GK47" i="1" s="1"/>
  <c r="OJ47" i="1"/>
  <c r="BQ8" i="1"/>
  <c r="BP47" i="1"/>
  <c r="GH14" i="1" l="1"/>
  <c r="GI14" i="1" s="1"/>
  <c r="OI14" i="1"/>
  <c r="BP1" i="1"/>
  <c r="BO2" i="1"/>
  <c r="BO3" i="1" s="1"/>
  <c r="BO14" i="1" s="1"/>
  <c r="GL47" i="1"/>
  <c r="GM47" i="1" s="1"/>
  <c r="OK47" i="1"/>
  <c r="BR8" i="1"/>
  <c r="BQ47" i="1"/>
  <c r="BQ1" i="1" l="1"/>
  <c r="BP2" i="1"/>
  <c r="BP3" i="1" s="1"/>
  <c r="BP14" i="1" s="1"/>
  <c r="OJ14" i="1"/>
  <c r="GJ14" i="1"/>
  <c r="GK14" i="1" s="1"/>
  <c r="GN47" i="1"/>
  <c r="GO47" i="1" s="1"/>
  <c r="OL47" i="1"/>
  <c r="BR47" i="1"/>
  <c r="BS8" i="1"/>
  <c r="GL14" i="1" l="1"/>
  <c r="GM14" i="1" s="1"/>
  <c r="OK14" i="1"/>
  <c r="BQ2" i="1"/>
  <c r="BQ3" i="1" s="1"/>
  <c r="BQ14" i="1" s="1"/>
  <c r="BR1" i="1"/>
  <c r="BS47" i="1"/>
  <c r="BT8" i="1"/>
  <c r="OM47" i="1"/>
  <c r="GP47" i="1"/>
  <c r="GQ47" i="1" s="1"/>
  <c r="GN14" i="1" l="1"/>
  <c r="GO14" i="1" s="1"/>
  <c r="OL14" i="1"/>
  <c r="BR2" i="1"/>
  <c r="BR3" i="1" s="1"/>
  <c r="BR14" i="1" s="1"/>
  <c r="BS1" i="1"/>
  <c r="BT47" i="1"/>
  <c r="BU8" i="1"/>
  <c r="GR47" i="1"/>
  <c r="GS47" i="1" s="1"/>
  <c r="ON47" i="1"/>
  <c r="GP14" i="1" l="1"/>
  <c r="GQ14" i="1" s="1"/>
  <c r="OM14" i="1"/>
  <c r="BS2" i="1"/>
  <c r="BS3" i="1" s="1"/>
  <c r="BS14" i="1" s="1"/>
  <c r="BT1" i="1"/>
  <c r="BU47" i="1"/>
  <c r="BV8" i="1"/>
  <c r="OO47" i="1"/>
  <c r="GT47" i="1"/>
  <c r="GU47" i="1" s="1"/>
  <c r="ON14" i="1" l="1"/>
  <c r="GR14" i="1"/>
  <c r="GS14" i="1" s="1"/>
  <c r="BU1" i="1"/>
  <c r="BT2" i="1"/>
  <c r="BT3" i="1" s="1"/>
  <c r="BT14" i="1" s="1"/>
  <c r="BV47" i="1"/>
  <c r="BW8" i="1"/>
  <c r="OP47" i="1"/>
  <c r="GV47" i="1"/>
  <c r="GW47" i="1" s="1"/>
  <c r="BU2" i="1" l="1"/>
  <c r="BU3" i="1" s="1"/>
  <c r="BU14" i="1" s="1"/>
  <c r="BV1" i="1"/>
  <c r="GT14" i="1"/>
  <c r="GU14" i="1" s="1"/>
  <c r="OO14" i="1"/>
  <c r="BW47" i="1"/>
  <c r="CL8" i="1"/>
  <c r="BZ8" i="1"/>
  <c r="OQ47" i="1"/>
  <c r="GX47" i="1"/>
  <c r="GY47" i="1" s="1"/>
  <c r="GV14" i="1" l="1"/>
  <c r="GW14" i="1" s="1"/>
  <c r="OP14" i="1"/>
  <c r="BV2" i="1"/>
  <c r="BV3" i="1" s="1"/>
  <c r="BV14" i="1" s="1"/>
  <c r="BW1" i="1"/>
  <c r="CL47" i="1"/>
  <c r="S45" i="22" s="1"/>
  <c r="T45" i="22" s="1"/>
  <c r="U45" i="22" s="1"/>
  <c r="S7" i="22"/>
  <c r="T7" i="22" s="1"/>
  <c r="U7" i="22" s="1"/>
  <c r="CM8" i="1"/>
  <c r="OR47" i="1"/>
  <c r="GZ47" i="1"/>
  <c r="HA47" i="1" s="1"/>
  <c r="BY47" i="1"/>
  <c r="CA8" i="1"/>
  <c r="BZ47" i="1"/>
  <c r="OQ14" i="1" l="1"/>
  <c r="GX14" i="1"/>
  <c r="GY14" i="1" s="1"/>
  <c r="BZ1" i="1"/>
  <c r="BW2" i="1"/>
  <c r="BW3" i="1" s="1"/>
  <c r="BW14" i="1" s="1"/>
  <c r="OS47" i="1"/>
  <c r="HB47" i="1"/>
  <c r="HC47" i="1" s="1"/>
  <c r="CA47" i="1"/>
  <c r="CB8" i="1"/>
  <c r="CA1" i="1" l="1"/>
  <c r="BZ2" i="1"/>
  <c r="BZ3" i="1" s="1"/>
  <c r="BZ14" i="1" s="1"/>
  <c r="OR14" i="1"/>
  <c r="GZ14" i="1"/>
  <c r="HA14" i="1" s="1"/>
  <c r="BY14" i="1"/>
  <c r="CB47" i="1"/>
  <c r="CC8" i="1"/>
  <c r="OT47" i="1"/>
  <c r="HD47" i="1"/>
  <c r="HE47" i="1" s="1"/>
  <c r="OS14" i="1" l="1"/>
  <c r="HB14" i="1"/>
  <c r="HC14" i="1" s="1"/>
  <c r="CB1" i="1"/>
  <c r="CA2" i="1"/>
  <c r="CA3" i="1" s="1"/>
  <c r="CA14" i="1" s="1"/>
  <c r="CC47" i="1"/>
  <c r="CD8" i="1"/>
  <c r="OU47" i="1"/>
  <c r="HF47" i="1"/>
  <c r="HG47" i="1" s="1"/>
  <c r="HD14" i="1" l="1"/>
  <c r="HE14" i="1" s="1"/>
  <c r="OT14" i="1"/>
  <c r="CB2" i="1"/>
  <c r="CB3" i="1" s="1"/>
  <c r="CB14" i="1" s="1"/>
  <c r="CC1" i="1"/>
  <c r="CD47" i="1"/>
  <c r="CE8" i="1"/>
  <c r="OV47" i="1"/>
  <c r="HH47" i="1"/>
  <c r="HI47" i="1" s="1"/>
  <c r="OU14" i="1" l="1"/>
  <c r="HF14" i="1"/>
  <c r="HG14" i="1" s="1"/>
  <c r="CC2" i="1"/>
  <c r="CC3" i="1" s="1"/>
  <c r="CC14" i="1" s="1"/>
  <c r="CD1" i="1"/>
  <c r="CE47" i="1"/>
  <c r="CF8" i="1"/>
  <c r="HJ47" i="1"/>
  <c r="HK47" i="1" s="1"/>
  <c r="OW47" i="1"/>
  <c r="HH14" i="1" l="1"/>
  <c r="HI14" i="1" s="1"/>
  <c r="OV14" i="1"/>
  <c r="CE1" i="1"/>
  <c r="CD2" i="1"/>
  <c r="CD3" i="1" s="1"/>
  <c r="CD14" i="1" s="1"/>
  <c r="CF47" i="1"/>
  <c r="CG8" i="1"/>
  <c r="OX47" i="1"/>
  <c r="HL47" i="1"/>
  <c r="HM47" i="1" s="1"/>
  <c r="HJ14" i="1" l="1"/>
  <c r="HK14" i="1" s="1"/>
  <c r="OW14" i="1"/>
  <c r="CF1" i="1"/>
  <c r="CE2" i="1"/>
  <c r="CE3" i="1" s="1"/>
  <c r="CE14" i="1" s="1"/>
  <c r="CG47" i="1"/>
  <c r="CH8" i="1"/>
  <c r="OY47" i="1"/>
  <c r="HN47" i="1"/>
  <c r="HO47" i="1" s="1"/>
  <c r="OX14" i="1" l="1"/>
  <c r="HL14" i="1"/>
  <c r="HM14" i="1" s="1"/>
  <c r="CG1" i="1"/>
  <c r="CF2" i="1"/>
  <c r="CF3" i="1" s="1"/>
  <c r="CF14" i="1" s="1"/>
  <c r="CI8" i="1"/>
  <c r="CH47" i="1"/>
  <c r="HP47" i="1"/>
  <c r="HQ47" i="1" s="1"/>
  <c r="OZ47" i="1"/>
  <c r="CG2" i="1" l="1"/>
  <c r="CG3" i="1" s="1"/>
  <c r="CG14" i="1" s="1"/>
  <c r="CH1" i="1"/>
  <c r="HN14" i="1"/>
  <c r="HO14" i="1" s="1"/>
  <c r="OY14" i="1"/>
  <c r="PA47" i="1"/>
  <c r="HR47" i="1"/>
  <c r="HS47" i="1" s="1"/>
  <c r="CI47" i="1"/>
  <c r="CJ8" i="1"/>
  <c r="CH2" i="1" l="1"/>
  <c r="CH3" i="1" s="1"/>
  <c r="CH14" i="1" s="1"/>
  <c r="CI1" i="1"/>
  <c r="HP14" i="1"/>
  <c r="HQ14" i="1" s="1"/>
  <c r="OZ14" i="1"/>
  <c r="CK8" i="1"/>
  <c r="CJ47" i="1"/>
  <c r="HT47" i="1"/>
  <c r="HU47" i="1" s="1"/>
  <c r="PB47" i="1"/>
  <c r="CI2" i="1" l="1"/>
  <c r="CI3" i="1" s="1"/>
  <c r="CI14" i="1" s="1"/>
  <c r="CJ1" i="1"/>
  <c r="PA14" i="1"/>
  <c r="HR14" i="1"/>
  <c r="HS14" i="1" s="1"/>
  <c r="HV47" i="1"/>
  <c r="HW47" i="1" s="1"/>
  <c r="PC47" i="1"/>
  <c r="CZ8" i="1"/>
  <c r="CK47" i="1"/>
  <c r="CN8" i="1"/>
  <c r="HT14" i="1" l="1"/>
  <c r="HU14" i="1" s="1"/>
  <c r="PB14" i="1"/>
  <c r="CJ2" i="1"/>
  <c r="CJ3" i="1" s="1"/>
  <c r="CJ14" i="1" s="1"/>
  <c r="CK1" i="1"/>
  <c r="PD47" i="1"/>
  <c r="HX47" i="1"/>
  <c r="HY47" i="1" s="1"/>
  <c r="CM47" i="1"/>
  <c r="CZ47" i="1"/>
  <c r="V45" i="22" s="1"/>
  <c r="W45" i="22" s="1"/>
  <c r="V7" i="22"/>
  <c r="W7" i="22" s="1"/>
  <c r="DA8" i="1"/>
  <c r="CO8" i="1"/>
  <c r="CN47" i="1"/>
  <c r="HV14" i="1" l="1"/>
  <c r="HW14" i="1" s="1"/>
  <c r="PC14" i="1"/>
  <c r="CN1" i="1"/>
  <c r="CK2" i="1"/>
  <c r="CK3" i="1" s="1"/>
  <c r="CK14" i="1" s="1"/>
  <c r="PE47" i="1"/>
  <c r="HZ47" i="1"/>
  <c r="IA47" i="1" s="1"/>
  <c r="X45" i="22"/>
  <c r="Y45" i="22"/>
  <c r="CO47" i="1"/>
  <c r="CP8" i="1"/>
  <c r="Y7" i="22"/>
  <c r="X7" i="22"/>
  <c r="PD14" i="1" l="1"/>
  <c r="HX14" i="1"/>
  <c r="HY14" i="1" s="1"/>
  <c r="CM14" i="1"/>
  <c r="CO1" i="1"/>
  <c r="CN2" i="1"/>
  <c r="CN3" i="1" s="1"/>
  <c r="CN14" i="1" s="1"/>
  <c r="CP47" i="1"/>
  <c r="CQ8" i="1"/>
  <c r="PF47" i="1"/>
  <c r="IB47" i="1"/>
  <c r="IC47" i="1" s="1"/>
  <c r="PE14" i="1" l="1"/>
  <c r="HZ14" i="1"/>
  <c r="IA14" i="1" s="1"/>
  <c r="CP1" i="1"/>
  <c r="CO2" i="1"/>
  <c r="CO3" i="1" s="1"/>
  <c r="CO14" i="1" s="1"/>
  <c r="CR8" i="1"/>
  <c r="CQ47" i="1"/>
  <c r="ID47" i="1"/>
  <c r="IE47" i="1" s="1"/>
  <c r="PG47" i="1"/>
  <c r="PF14" i="1" l="1"/>
  <c r="IB14" i="1"/>
  <c r="IC14" i="1" s="1"/>
  <c r="CP2" i="1"/>
  <c r="CP3" i="1" s="1"/>
  <c r="CP14" i="1" s="1"/>
  <c r="CQ1" i="1"/>
  <c r="IF47" i="1"/>
  <c r="IG47" i="1" s="1"/>
  <c r="PH47" i="1"/>
  <c r="CR47" i="1"/>
  <c r="CS8" i="1"/>
  <c r="ID14" i="1" l="1"/>
  <c r="IE14" i="1" s="1"/>
  <c r="PG14" i="1"/>
  <c r="CR1" i="1"/>
  <c r="CQ2" i="1"/>
  <c r="CQ3" i="1" s="1"/>
  <c r="CQ14" i="1" s="1"/>
  <c r="IH47" i="1"/>
  <c r="II47" i="1" s="1"/>
  <c r="PI47" i="1"/>
  <c r="CT8" i="1"/>
  <c r="CS47" i="1"/>
  <c r="IF14" i="1" l="1"/>
  <c r="IG14" i="1" s="1"/>
  <c r="PH14" i="1"/>
  <c r="CS1" i="1"/>
  <c r="CR2" i="1"/>
  <c r="CR3" i="1" s="1"/>
  <c r="CR14" i="1" s="1"/>
  <c r="PJ47" i="1"/>
  <c r="IJ47" i="1"/>
  <c r="IK47" i="1" s="1"/>
  <c r="CT47" i="1"/>
  <c r="CU8" i="1"/>
  <c r="IH14" i="1" l="1"/>
  <c r="II14" i="1" s="1"/>
  <c r="PI14" i="1"/>
  <c r="CS2" i="1"/>
  <c r="CS3" i="1" s="1"/>
  <c r="CS14" i="1" s="1"/>
  <c r="CT1" i="1"/>
  <c r="PK47" i="1"/>
  <c r="IL47" i="1"/>
  <c r="IM47" i="1" s="1"/>
  <c r="CU47" i="1"/>
  <c r="CV8" i="1"/>
  <c r="PJ14" i="1" l="1"/>
  <c r="IJ14" i="1"/>
  <c r="IK14" i="1" s="1"/>
  <c r="CU1" i="1"/>
  <c r="CT2" i="1"/>
  <c r="CT3" i="1" s="1"/>
  <c r="CT14" i="1" s="1"/>
  <c r="CV47" i="1"/>
  <c r="CW8" i="1"/>
  <c r="IN47" i="1"/>
  <c r="IO47" i="1" s="1"/>
  <c r="PL47" i="1"/>
  <c r="IL14" i="1" l="1"/>
  <c r="IM14" i="1" s="1"/>
  <c r="PK14" i="1"/>
  <c r="CU2" i="1"/>
  <c r="CU3" i="1" s="1"/>
  <c r="CU14" i="1" s="1"/>
  <c r="CV1" i="1"/>
  <c r="PM47" i="1"/>
  <c r="IP47" i="1"/>
  <c r="IQ47" i="1" s="1"/>
  <c r="CW47" i="1"/>
  <c r="CX8" i="1"/>
  <c r="PL14" i="1" l="1"/>
  <c r="IN14" i="1"/>
  <c r="IO14" i="1" s="1"/>
  <c r="CV2" i="1"/>
  <c r="CV3" i="1" s="1"/>
  <c r="CV14" i="1" s="1"/>
  <c r="CW1" i="1"/>
  <c r="CX47" i="1"/>
  <c r="CY8" i="1"/>
  <c r="IR47" i="1"/>
  <c r="IS47" i="1" s="1"/>
  <c r="PN47" i="1"/>
  <c r="IP14" i="1" l="1"/>
  <c r="IQ14" i="1" s="1"/>
  <c r="PM14" i="1"/>
  <c r="CX1" i="1"/>
  <c r="CW2" i="1"/>
  <c r="CW3" i="1" s="1"/>
  <c r="CW14" i="1" s="1"/>
  <c r="CY47" i="1"/>
  <c r="DB8" i="1"/>
  <c r="DN8" i="1"/>
  <c r="PO47" i="1"/>
  <c r="IT47" i="1"/>
  <c r="IU47" i="1" s="1"/>
  <c r="CY1" i="1" l="1"/>
  <c r="CX2" i="1"/>
  <c r="CX3" i="1" s="1"/>
  <c r="CX14" i="1" s="1"/>
  <c r="IR14" i="1"/>
  <c r="IS14" i="1" s="1"/>
  <c r="PN14" i="1"/>
  <c r="DC8" i="1"/>
  <c r="DB47" i="1"/>
  <c r="PP47" i="1"/>
  <c r="IV47" i="1"/>
  <c r="IW47" i="1" s="1"/>
  <c r="DA47" i="1"/>
  <c r="DO8" i="1"/>
  <c r="DN47" i="1"/>
  <c r="Z45" i="22" s="1"/>
  <c r="Z7" i="22"/>
  <c r="IT14" i="1" l="1"/>
  <c r="IU14" i="1" s="1"/>
  <c r="PO14" i="1"/>
  <c r="CY2" i="1"/>
  <c r="CY3" i="1" s="1"/>
  <c r="CY14" i="1" s="1"/>
  <c r="DB1" i="1"/>
  <c r="PQ47" i="1"/>
  <c r="IX47" i="1"/>
  <c r="IY47" i="1" s="1"/>
  <c r="DC47" i="1"/>
  <c r="DD8" i="1"/>
  <c r="AA7" i="22"/>
  <c r="AA45" i="22"/>
  <c r="IV14" i="1" l="1"/>
  <c r="IW14" i="1" s="1"/>
  <c r="PP14" i="1"/>
  <c r="DA14" i="1"/>
  <c r="DB2" i="1"/>
  <c r="DB3" i="1" s="1"/>
  <c r="DB14" i="1" s="1"/>
  <c r="DC1" i="1"/>
  <c r="AC7" i="22"/>
  <c r="AB7" i="22"/>
  <c r="DD47" i="1"/>
  <c r="DE8" i="1"/>
  <c r="AC45" i="22"/>
  <c r="AB45" i="22"/>
  <c r="IZ47" i="1"/>
  <c r="JA47" i="1" s="1"/>
  <c r="PR47" i="1"/>
  <c r="IX14" i="1" l="1"/>
  <c r="IY14" i="1" s="1"/>
  <c r="PQ14" i="1"/>
  <c r="DD1" i="1"/>
  <c r="DC2" i="1"/>
  <c r="DC3" i="1" s="1"/>
  <c r="DC14" i="1" s="1"/>
  <c r="DE47" i="1"/>
  <c r="DF8" i="1"/>
  <c r="PS47" i="1"/>
  <c r="JB47" i="1"/>
  <c r="JC47" i="1" s="1"/>
  <c r="IZ14" i="1" l="1"/>
  <c r="JA14" i="1" s="1"/>
  <c r="PR14" i="1"/>
  <c r="DE1" i="1"/>
  <c r="DD2" i="1"/>
  <c r="DD3" i="1" s="1"/>
  <c r="DD14" i="1" s="1"/>
  <c r="DF47" i="1"/>
  <c r="DG8" i="1"/>
  <c r="JD47" i="1"/>
  <c r="JE47" i="1" s="1"/>
  <c r="PT47" i="1"/>
  <c r="JB14" i="1" l="1"/>
  <c r="JC14" i="1" s="1"/>
  <c r="PS14" i="1"/>
  <c r="DE2" i="1"/>
  <c r="DE3" i="1" s="1"/>
  <c r="DE14" i="1" s="1"/>
  <c r="DF1" i="1"/>
  <c r="DH8" i="1"/>
  <c r="DG47" i="1"/>
  <c r="PU47" i="1"/>
  <c r="JF47" i="1"/>
  <c r="PT14" i="1" l="1"/>
  <c r="JD14" i="1"/>
  <c r="JE14" i="1" s="1"/>
  <c r="DG1" i="1"/>
  <c r="DF2" i="1"/>
  <c r="DF3" i="1" s="1"/>
  <c r="DF14" i="1" s="1"/>
  <c r="PV47" i="1"/>
  <c r="JH47" i="1"/>
  <c r="JI47" i="1" s="1"/>
  <c r="DI8" i="1"/>
  <c r="DH47" i="1"/>
  <c r="PU14" i="1" l="1"/>
  <c r="JF14" i="1"/>
  <c r="DG2" i="1"/>
  <c r="DG3" i="1" s="1"/>
  <c r="DG14" i="1" s="1"/>
  <c r="DH1" i="1"/>
  <c r="DJ8" i="1"/>
  <c r="DI47" i="1"/>
  <c r="JJ47" i="1"/>
  <c r="JK47" i="1" s="1"/>
  <c r="PW47" i="1"/>
  <c r="PV14" i="1" l="1"/>
  <c r="JH14" i="1"/>
  <c r="JI14" i="1" s="1"/>
  <c r="DH2" i="1"/>
  <c r="DH3" i="1" s="1"/>
  <c r="DH14" i="1" s="1"/>
  <c r="DI1" i="1"/>
  <c r="JL47" i="1"/>
  <c r="JM47" i="1" s="1"/>
  <c r="PX47" i="1"/>
  <c r="DJ47" i="1"/>
  <c r="DK8" i="1"/>
  <c r="DL8" i="1" l="1"/>
  <c r="DK47" i="1"/>
  <c r="JJ14" i="1"/>
  <c r="JK14" i="1" s="1"/>
  <c r="PW14" i="1"/>
  <c r="DJ1" i="1"/>
  <c r="DI2" i="1"/>
  <c r="DI3" i="1" s="1"/>
  <c r="DI14" i="1" s="1"/>
  <c r="JN47" i="1"/>
  <c r="JO47" i="1" s="1"/>
  <c r="PY47" i="1"/>
  <c r="DM8" i="1" l="1"/>
  <c r="DL47" i="1"/>
  <c r="JP47" i="1"/>
  <c r="JQ47" i="1" s="1"/>
  <c r="PZ47" i="1"/>
  <c r="PX14" i="1"/>
  <c r="JL14" i="1"/>
  <c r="JM14" i="1" s="1"/>
  <c r="DK1" i="1"/>
  <c r="DJ2" i="1"/>
  <c r="DJ3" i="1" s="1"/>
  <c r="DJ14" i="1" s="1"/>
  <c r="DM47" i="1" l="1"/>
  <c r="JR47" i="1"/>
  <c r="JS47" i="1" s="1"/>
  <c r="DP8" i="1"/>
  <c r="EB8" i="1"/>
  <c r="AD7" i="22" s="1"/>
  <c r="AE7" i="22" s="1"/>
  <c r="QA47" i="1"/>
  <c r="PY14" i="1"/>
  <c r="JN14" i="1"/>
  <c r="JO14" i="1" s="1"/>
  <c r="DL1" i="1"/>
  <c r="DK2" i="1"/>
  <c r="DK3" i="1" s="1"/>
  <c r="DK14" i="1" s="1"/>
  <c r="DP47" i="1" l="1"/>
  <c r="QC47" i="1" s="1"/>
  <c r="DO47" i="1"/>
  <c r="JG47" i="1" s="1"/>
  <c r="JP14" i="1"/>
  <c r="JQ14" i="1" s="1"/>
  <c r="AG7" i="22"/>
  <c r="AF7" i="22"/>
  <c r="DQ8" i="1"/>
  <c r="JT47" i="1"/>
  <c r="JU47" i="1" s="1"/>
  <c r="QB47" i="1"/>
  <c r="EC8" i="1"/>
  <c r="EB47" i="1"/>
  <c r="AD45" i="22" s="1"/>
  <c r="AE45" i="22" s="1"/>
  <c r="PZ14" i="1"/>
  <c r="DM1" i="1"/>
  <c r="DL2" i="1"/>
  <c r="DL3" i="1" s="1"/>
  <c r="DL14" i="1" s="1"/>
  <c r="DQ47" i="1" l="1"/>
  <c r="JX47" i="1" s="1"/>
  <c r="JY47" i="1" s="1"/>
  <c r="JV47" i="1"/>
  <c r="JW47" i="1" s="1"/>
  <c r="JR14" i="1"/>
  <c r="JS14" i="1" s="1"/>
  <c r="DR8" i="1"/>
  <c r="AG45" i="22"/>
  <c r="AF45" i="22"/>
  <c r="QA14" i="1"/>
  <c r="DM2" i="1"/>
  <c r="DM3" i="1" s="1"/>
  <c r="DM14" i="1" s="1"/>
  <c r="DP1" i="1"/>
  <c r="QD47" i="1" l="1"/>
  <c r="DS8" i="1"/>
  <c r="DR47" i="1"/>
  <c r="JT14" i="1"/>
  <c r="JU14" i="1" s="1"/>
  <c r="QB14" i="1"/>
  <c r="DO14" i="1"/>
  <c r="JG14" i="1" s="1"/>
  <c r="DP2" i="1"/>
  <c r="DP3" i="1" s="1"/>
  <c r="DP14" i="1" s="1"/>
  <c r="DQ1" i="1"/>
  <c r="JV14" i="1" l="1"/>
  <c r="JW14" i="1" s="1"/>
  <c r="DT8" i="1"/>
  <c r="DS47" i="1"/>
  <c r="QE47" i="1"/>
  <c r="JZ47" i="1"/>
  <c r="KA47" i="1" s="1"/>
  <c r="QC14" i="1"/>
  <c r="DR1" i="1"/>
  <c r="DQ2" i="1"/>
  <c r="DQ3" i="1" s="1"/>
  <c r="DQ14" i="1" s="1"/>
  <c r="DU8" i="1" l="1"/>
  <c r="DT47" i="1"/>
  <c r="KB47" i="1"/>
  <c r="KC47" i="1" s="1"/>
  <c r="QF47" i="1"/>
  <c r="QD14" i="1"/>
  <c r="JX14" i="1"/>
  <c r="JY14" i="1" s="1"/>
  <c r="DS1" i="1"/>
  <c r="DR2" i="1"/>
  <c r="DR3" i="1" s="1"/>
  <c r="DR14" i="1" s="1"/>
  <c r="DV8" i="1" l="1"/>
  <c r="DU47" i="1"/>
  <c r="QG47" i="1"/>
  <c r="KD47" i="1"/>
  <c r="KE47" i="1" s="1"/>
  <c r="QE14" i="1"/>
  <c r="JZ14" i="1"/>
  <c r="KA14" i="1" s="1"/>
  <c r="DT1" i="1"/>
  <c r="DU1" i="1" s="1"/>
  <c r="DS2" i="1"/>
  <c r="DS3" i="1" s="1"/>
  <c r="DS14" i="1" s="1"/>
  <c r="KF47" i="1" l="1"/>
  <c r="KG47" i="1" s="1"/>
  <c r="DW8" i="1"/>
  <c r="DV47" i="1"/>
  <c r="DU2" i="1"/>
  <c r="DU3" i="1" s="1"/>
  <c r="QH47" i="1"/>
  <c r="QF14" i="1"/>
  <c r="KB14" i="1"/>
  <c r="KC14" i="1" s="1"/>
  <c r="DT2" i="1"/>
  <c r="DT3" i="1" s="1"/>
  <c r="DT14" i="1" s="1"/>
  <c r="DX8" i="1" l="1"/>
  <c r="DW47" i="1"/>
  <c r="QI47" i="1"/>
  <c r="KH47" i="1"/>
  <c r="KI47" i="1" s="1"/>
  <c r="QG14" i="1"/>
  <c r="KD14" i="1"/>
  <c r="KE14" i="1" s="1"/>
  <c r="DV1" i="1"/>
  <c r="DU14" i="1"/>
  <c r="KJ47" i="1" l="1"/>
  <c r="KK47" i="1" s="1"/>
  <c r="KF14" i="1"/>
  <c r="KG14" i="1" s="1"/>
  <c r="DY8" i="1"/>
  <c r="DX47" i="1"/>
  <c r="QJ47" i="1"/>
  <c r="QH14" i="1"/>
  <c r="DW1" i="1"/>
  <c r="DV2" i="1"/>
  <c r="DV3" i="1" s="1"/>
  <c r="DV14" i="1" s="1"/>
  <c r="KL47" i="1" l="1"/>
  <c r="KM47" i="1" s="1"/>
  <c r="DZ8" i="1"/>
  <c r="DY47" i="1"/>
  <c r="QK47" i="1"/>
  <c r="QI14" i="1"/>
  <c r="KH14" i="1"/>
  <c r="KI14" i="1" s="1"/>
  <c r="DX1" i="1"/>
  <c r="DW2" i="1"/>
  <c r="DW3" i="1" s="1"/>
  <c r="DW14" i="1" s="1"/>
  <c r="KN47" i="1" l="1"/>
  <c r="KO47" i="1" s="1"/>
  <c r="EA8" i="1"/>
  <c r="DZ47" i="1"/>
  <c r="QL47" i="1"/>
  <c r="QJ14" i="1"/>
  <c r="KJ14" i="1"/>
  <c r="KK14" i="1" s="1"/>
  <c r="DX2" i="1"/>
  <c r="DX3" i="1" s="1"/>
  <c r="DX14" i="1" s="1"/>
  <c r="DY1" i="1"/>
  <c r="KP47" i="1" l="1"/>
  <c r="KQ47" i="1" s="1"/>
  <c r="EA47" i="1"/>
  <c r="QM47" i="1"/>
  <c r="EC47" i="1"/>
  <c r="ED8" i="1"/>
  <c r="EP8" i="1"/>
  <c r="QK14" i="1"/>
  <c r="KL14" i="1"/>
  <c r="KM14" i="1" s="1"/>
  <c r="DZ1" i="1"/>
  <c r="DY2" i="1"/>
  <c r="DY3" i="1" s="1"/>
  <c r="DY14" i="1" s="1"/>
  <c r="EP47" i="1" l="1"/>
  <c r="AH45" i="22" s="1"/>
  <c r="AI45" i="22" s="1"/>
  <c r="EQ8" i="1"/>
  <c r="ER8" i="1" s="1"/>
  <c r="EE8" i="1"/>
  <c r="ED47" i="1"/>
  <c r="KR47" i="1"/>
  <c r="KS47" i="1" s="1"/>
  <c r="QN47" i="1"/>
  <c r="AH7" i="22"/>
  <c r="AI7" i="22" s="1"/>
  <c r="QL14" i="1"/>
  <c r="KN14" i="1"/>
  <c r="KO14" i="1" s="1"/>
  <c r="DZ2" i="1"/>
  <c r="DZ3" i="1" s="1"/>
  <c r="DZ14" i="1" s="1"/>
  <c r="EA1" i="1"/>
  <c r="ED1" i="1" s="1"/>
  <c r="ER47" i="1" l="1"/>
  <c r="KT47" i="1"/>
  <c r="KU47" i="1" s="1"/>
  <c r="KP14" i="1"/>
  <c r="KQ14" i="1" s="1"/>
  <c r="EF8" i="1"/>
  <c r="EE47" i="1"/>
  <c r="QO47" i="1"/>
  <c r="QM14" i="1"/>
  <c r="AJ45" i="22"/>
  <c r="AK45" i="22"/>
  <c r="AJ7" i="22"/>
  <c r="AK7" i="22"/>
  <c r="ED2" i="1"/>
  <c r="ED3" i="1" s="1"/>
  <c r="ED14" i="1" s="1"/>
  <c r="EE1" i="1"/>
  <c r="EA2" i="1"/>
  <c r="EA3" i="1" s="1"/>
  <c r="EA14" i="1" s="1"/>
  <c r="EF47" i="1" l="1"/>
  <c r="RA47" i="1"/>
  <c r="LR47" i="1"/>
  <c r="LS47" i="1" s="1"/>
  <c r="EG8" i="1"/>
  <c r="QP47" i="1"/>
  <c r="KV47" i="1"/>
  <c r="KW47" i="1" s="1"/>
  <c r="QN14" i="1"/>
  <c r="KR14" i="1"/>
  <c r="KS14" i="1" s="1"/>
  <c r="EC14" i="1"/>
  <c r="KT14" i="1"/>
  <c r="KU14" i="1" s="1"/>
  <c r="QO14" i="1"/>
  <c r="EE2" i="1"/>
  <c r="EE3" i="1" s="1"/>
  <c r="EE14" i="1" s="1"/>
  <c r="EF1" i="1"/>
  <c r="EH8" i="1" l="1"/>
  <c r="EG47" i="1"/>
  <c r="QQ47" i="1"/>
  <c r="KX47" i="1"/>
  <c r="KY47" i="1" s="1"/>
  <c r="QP14" i="1"/>
  <c r="KV14" i="1"/>
  <c r="KW14" i="1" s="1"/>
  <c r="EF2" i="1"/>
  <c r="EF3" i="1" s="1"/>
  <c r="EF14" i="1" s="1"/>
  <c r="EG1" i="1"/>
  <c r="EI8" i="1" l="1"/>
  <c r="EH47" i="1"/>
  <c r="QR47" i="1"/>
  <c r="KZ47" i="1"/>
  <c r="LA47" i="1" s="1"/>
  <c r="KX14" i="1"/>
  <c r="KY14" i="1" s="1"/>
  <c r="QQ14" i="1"/>
  <c r="EG2" i="1"/>
  <c r="EG3" i="1" s="1"/>
  <c r="EG14" i="1" s="1"/>
  <c r="EH1" i="1"/>
  <c r="LB47" i="1" l="1"/>
  <c r="LC47" i="1" s="1"/>
  <c r="EJ8" i="1"/>
  <c r="MP8" i="1" s="1"/>
  <c r="EI47" i="1"/>
  <c r="QS47" i="1"/>
  <c r="QR14" i="1"/>
  <c r="KZ14" i="1"/>
  <c r="LA14" i="1" s="1"/>
  <c r="EI1" i="1"/>
  <c r="EH2" i="1"/>
  <c r="EH3" i="1" s="1"/>
  <c r="EH14" i="1" s="1"/>
  <c r="EK8" i="1" l="1"/>
  <c r="EJ47" i="1"/>
  <c r="MP47" i="1" s="1"/>
  <c r="QT47" i="1"/>
  <c r="LD47" i="1"/>
  <c r="LE47" i="1" s="1"/>
  <c r="QS14" i="1"/>
  <c r="LB14" i="1"/>
  <c r="LC14" i="1" s="1"/>
  <c r="EJ1" i="1"/>
  <c r="EI2" i="1"/>
  <c r="EI3" i="1" s="1"/>
  <c r="EI14" i="1" s="1"/>
  <c r="EL8" i="1" l="1"/>
  <c r="EK47" i="1"/>
  <c r="QU47" i="1"/>
  <c r="LF47" i="1"/>
  <c r="LG47" i="1" s="1"/>
  <c r="QT14" i="1"/>
  <c r="LD14" i="1"/>
  <c r="LE14" i="1" s="1"/>
  <c r="EK1" i="1"/>
  <c r="EJ2" i="1"/>
  <c r="EJ3" i="1" s="1"/>
  <c r="EJ14" i="1" s="1"/>
  <c r="MP14" i="1" s="1"/>
  <c r="EM8" i="1" l="1"/>
  <c r="EL47" i="1"/>
  <c r="LJ47" i="1" s="1"/>
  <c r="LK47" i="1" s="1"/>
  <c r="LH47" i="1"/>
  <c r="LI47" i="1" s="1"/>
  <c r="QV47" i="1"/>
  <c r="LF14" i="1"/>
  <c r="LG14" i="1" s="1"/>
  <c r="QU14" i="1"/>
  <c r="EK2" i="1"/>
  <c r="EK3" i="1" s="1"/>
  <c r="EK14" i="1" s="1"/>
  <c r="EL1" i="1"/>
  <c r="EN8" i="1" l="1"/>
  <c r="EM47" i="1"/>
  <c r="LL47" i="1" s="1"/>
  <c r="LM47" i="1" s="1"/>
  <c r="QW47" i="1"/>
  <c r="LH14" i="1"/>
  <c r="LI14" i="1" s="1"/>
  <c r="QV14" i="1"/>
  <c r="EL2" i="1"/>
  <c r="EL3" i="1" s="1"/>
  <c r="EL14" i="1" s="1"/>
  <c r="EM1" i="1"/>
  <c r="EN47" i="1" l="1"/>
  <c r="QX47" i="1"/>
  <c r="QW14" i="1"/>
  <c r="LJ14" i="1"/>
  <c r="LK14" i="1" s="1"/>
  <c r="EM2" i="1"/>
  <c r="EM3" i="1" s="1"/>
  <c r="EM14" i="1" s="1"/>
  <c r="EN1" i="1"/>
  <c r="EQ47" i="1" l="1"/>
  <c r="FD8" i="1"/>
  <c r="AL7" i="22" s="1"/>
  <c r="AM7" i="22" s="1"/>
  <c r="LN47" i="1"/>
  <c r="LO47" i="1" s="1"/>
  <c r="LP47" i="1"/>
  <c r="LQ47" i="1" s="1"/>
  <c r="QY47" i="1"/>
  <c r="LL14" i="1"/>
  <c r="LM14" i="1" s="1"/>
  <c r="QX14" i="1"/>
  <c r="EO1" i="1"/>
  <c r="EN2" i="1"/>
  <c r="EN3" i="1" s="1"/>
  <c r="EN14" i="1" s="1"/>
  <c r="AN7" i="22" l="1"/>
  <c r="AO7" i="22"/>
  <c r="ES8" i="1"/>
  <c r="EO2" i="1"/>
  <c r="EO3" i="1" s="1"/>
  <c r="EO14" i="1" s="1"/>
  <c r="ER1" i="1"/>
  <c r="FE8" i="1"/>
  <c r="FD47" i="1"/>
  <c r="AL45" i="22" s="1"/>
  <c r="AM45" i="22" s="1"/>
  <c r="LN14" i="1"/>
  <c r="LO14" i="1" s="1"/>
  <c r="QY14" i="1"/>
  <c r="ES47" i="1" l="1"/>
  <c r="AN45" i="22"/>
  <c r="AO45" i="22"/>
  <c r="QZ14" i="1"/>
  <c r="LP14" i="1"/>
  <c r="LQ14" i="1" s="1"/>
  <c r="EQ14" i="1"/>
  <c r="ER2" i="1"/>
  <c r="ER3" i="1" s="1"/>
  <c r="ER14" i="1" s="1"/>
  <c r="LR14" i="1" s="1"/>
  <c r="LS14" i="1" s="1"/>
  <c r="ES1" i="1"/>
  <c r="ET8" i="1"/>
  <c r="ET47" i="1" l="1"/>
  <c r="LV47" i="1" s="1"/>
  <c r="LW47" i="1" s="1"/>
  <c r="RB47" i="1"/>
  <c r="LT47" i="1"/>
  <c r="LU47" i="1" s="1"/>
  <c r="RA14" i="1"/>
  <c r="EU8" i="1"/>
  <c r="ES2" i="1"/>
  <c r="ES3" i="1" s="1"/>
  <c r="ES14" i="1" s="1"/>
  <c r="LT14" i="1" s="1"/>
  <c r="LU14" i="1" s="1"/>
  <c r="ET1" i="1"/>
  <c r="EU47" i="1" l="1"/>
  <c r="RC47" i="1"/>
  <c r="LX47" i="1"/>
  <c r="LY47" i="1" s="1"/>
  <c r="RB14" i="1"/>
  <c r="ET2" i="1"/>
  <c r="ET3" i="1" s="1"/>
  <c r="ET14" i="1" s="1"/>
  <c r="EU1" i="1"/>
  <c r="EV8" i="1"/>
  <c r="EV47" i="1" l="1"/>
  <c r="LZ47" i="1" s="1"/>
  <c r="MA47" i="1" s="1"/>
  <c r="RD47" i="1"/>
  <c r="RC14" i="1"/>
  <c r="LV14" i="1"/>
  <c r="LW14" i="1" s="1"/>
  <c r="EW8" i="1"/>
  <c r="EV1" i="1"/>
  <c r="EU2" i="1"/>
  <c r="EU3" i="1" s="1"/>
  <c r="EU14" i="1" s="1"/>
  <c r="LX14" i="1" s="1"/>
  <c r="LY14" i="1" s="1"/>
  <c r="EW47" i="1" l="1"/>
  <c r="RE47" i="1"/>
  <c r="MB47" i="1"/>
  <c r="MC47" i="1" s="1"/>
  <c r="RD14" i="1"/>
  <c r="EW1" i="1"/>
  <c r="EV2" i="1"/>
  <c r="EX8" i="1"/>
  <c r="EX47" i="1" l="1"/>
  <c r="MQ8" i="1"/>
  <c r="RF47" i="1"/>
  <c r="MD47" i="1"/>
  <c r="ME47" i="1" s="1"/>
  <c r="EV3" i="1"/>
  <c r="EV14" i="1" s="1"/>
  <c r="EY8" i="1"/>
  <c r="EX1" i="1"/>
  <c r="EW2" i="1"/>
  <c r="EW3" i="1" s="1"/>
  <c r="EW14" i="1" s="1"/>
  <c r="MQ47" i="1" l="1"/>
  <c r="MR47" i="1" s="1"/>
  <c r="MS47" i="1" s="1"/>
  <c r="RG47" i="1"/>
  <c r="MF47" i="1"/>
  <c r="MG47" i="1" s="1"/>
  <c r="FE47" i="1"/>
  <c r="RF14" i="1"/>
  <c r="LZ14" i="1"/>
  <c r="MA14" i="1" s="1"/>
  <c r="RE14" i="1"/>
  <c r="MB14" i="1"/>
  <c r="MC14" i="1" s="1"/>
  <c r="EZ8" i="1"/>
  <c r="EY1" i="1"/>
  <c r="EX2" i="1"/>
  <c r="EX3" i="1" s="1"/>
  <c r="EX14" i="1" s="1"/>
  <c r="MQ14" i="1" l="1"/>
  <c r="MR14" i="1" s="1"/>
  <c r="MS14" i="1" s="1"/>
  <c r="RG14" i="1"/>
  <c r="MF14" i="1"/>
  <c r="MG14" i="1" s="1"/>
  <c r="FE14" i="1"/>
  <c r="MD14" i="1"/>
  <c r="ME14" i="1" s="1"/>
  <c r="EY2" i="1"/>
  <c r="EY3" i="1" s="1"/>
  <c r="EZ1" i="1"/>
  <c r="FA8" i="1"/>
  <c r="FB8" i="1" l="1"/>
  <c r="FA1" i="1"/>
  <c r="EZ2" i="1"/>
  <c r="EZ3" i="1" s="1"/>
  <c r="FA2" i="1" l="1"/>
  <c r="FA3" i="1" s="1"/>
  <c r="FB1" i="1"/>
  <c r="FC8" i="1"/>
  <c r="FB2" i="1" l="1"/>
  <c r="FB3" i="1" s="1"/>
  <c r="FC1" i="1"/>
  <c r="FC2" i="1" l="1"/>
  <c r="FC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Ritchie B</author>
    <author>RBarnette</author>
    <author>Barnette, Ritchie A</author>
  </authors>
  <commentList>
    <comment ref="FF2" authorId="0" shapeId="0" xr:uid="{00000000-0006-0000-0100-000001000000}">
      <text>
        <r>
          <rPr>
            <b/>
            <sz val="8"/>
            <color indexed="81"/>
            <rFont val="Tahoma"/>
            <family val="2"/>
          </rPr>
          <t>Ritchie B:</t>
        </r>
        <r>
          <rPr>
            <sz val="8"/>
            <color indexed="81"/>
            <rFont val="Tahoma"/>
            <family val="2"/>
          </rPr>
          <t xml:space="preserve">
</t>
        </r>
      </text>
    </comment>
    <comment ref="CB32" authorId="1" shapeId="0" xr:uid="{00000000-0006-0000-0100-000002000000}">
      <text>
        <r>
          <rPr>
            <sz val="8"/>
            <color indexed="81"/>
            <rFont val="Tahoma"/>
            <family val="2"/>
          </rPr>
          <t xml:space="preserve">
Temp Staff for open enrollment, Benefits Focus setup for SHP</t>
        </r>
      </text>
    </comment>
    <comment ref="E34" authorId="1"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2"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2"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alredy posted 27463 and 27581
</t>
        </r>
      </text>
    </comment>
    <comment ref="EG37" authorId="2"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1"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1"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1" shapeId="0" xr:uid="{00000000-0006-0000-0100-00000A000000}">
      <text>
        <r>
          <rPr>
            <sz val="8"/>
            <color indexed="81"/>
            <rFont val="Tahoma"/>
            <family val="2"/>
          </rPr>
          <t xml:space="preserve">
</t>
        </r>
        <r>
          <rPr>
            <b/>
            <sz val="8"/>
            <color indexed="81"/>
            <rFont val="Tahoma"/>
            <family val="2"/>
          </rPr>
          <t>Outage due to ITS Network Issues</t>
        </r>
      </text>
    </comment>
    <comment ref="AY70" authorId="1"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<sst xmlns="http://schemas.openxmlformats.org/spreadsheetml/2006/main" count="1152" uniqueCount="354">
  <si>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</si>
  <si>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</si>
  <si>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</si>
  <si>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</si>
  <si>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</si>
  <si>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</si>
  <si>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</si>
  <si>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</si>
  <si>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</si>
  <si>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</si>
  <si>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</si>
  <si>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</si>
  <si>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</si>
  <si>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</si>
  <si>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</si>
  <si>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</si>
  <si>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</si>
  <si>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</si>
  <si>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</si>
  <si>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</si>
  <si>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</si>
  <si>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</si>
  <si>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</si>
  <si>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</si>
  <si>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</si>
  <si>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</si>
  <si>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</si>
  <si>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</si>
  <si>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</si>
  <si>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</si>
  <si>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</si>
  <si>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</si>
  <si>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</si>
  <si>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</si>
  <si>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</si>
  <si>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</si>
  <si>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</si>
  <si>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</si>
  <si>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</si>
  <si>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</si>
  <si>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</si>
  <si>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</si>
  <si>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</si>
  <si>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</si>
  <si>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</si>
  <si>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</si>
  <si>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</si>
  <si>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</si>
  <si>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</si>
  <si>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</si>
  <si>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</si>
  <si>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</si>
  <si>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</si>
  <si>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</si>
  <si>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</si>
  <si>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</si>
  <si>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</si>
  <si>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</si>
  <si>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</si>
  <si>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</si>
  <si>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</si>
  <si>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</si>
  <si>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</si>
  <si>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</si>
  <si>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</si>
  <si>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</si>
  <si>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</si>
  <si>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</si>
  <si>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</si>
  <si>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</si>
  <si>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</si>
  <si>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</si>
  <si>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</si>
  <si>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</si>
  <si>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</si>
  <si>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</si>
  <si>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</si>
  <si>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</si>
  <si>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</si>
  <si>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</si>
  <si>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</si>
  <si>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</si>
  <si>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</si>
  <si>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</si>
  <si>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</si>
  <si>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</si>
  <si>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</si>
  <si>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</si>
  <si>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</si>
  <si>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</si>
  <si>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</si>
  <si>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</si>
  <si>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</si>
  <si>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</si>
  <si>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</si>
  <si>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</si>
  <si>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</si>
  <si>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</si>
  <si>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</si>
  <si>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</si>
  <si>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</si>
  <si>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</si>
  <si>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</si>
  <si>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</si>
  <si>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</si>
  <si>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</si>
  <si>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</si>
  <si>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</si>
  <si>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</si>
  <si>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</si>
  <si>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</si>
  <si>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</si>
  <si>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</si>
  <si>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</si>
  <si>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</si>
  <si>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</si>
  <si>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</si>
  <si>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</si>
  <si>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</si>
  <si>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</si>
  <si>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</si>
  <si>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</si>
  <si>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</si>
  <si>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</si>
  <si>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</si>
  <si>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</si>
  <si>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</si>
  <si>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</si>
  <si>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</si>
  <si>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</si>
  <si>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</si>
  <si>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</si>
  <si>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</si>
  <si>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</si>
  <si>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</si>
  <si>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</si>
  <si>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</si>
  <si>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</si>
  <si>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</si>
  <si>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</si>
  <si>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</si>
  <si>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</si>
  <si>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</si>
  <si>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</si>
  <si>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</si>
  <si>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</si>
  <si>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</si>
  <si>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</si>
  <si>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</si>
  <si>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</si>
  <si>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</si>
  <si>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</si>
  <si>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</si>
  <si>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</si>
  <si>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</si>
  <si>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</si>
  <si>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</si>
  <si>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</si>
  <si>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</si>
  <si>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</si>
  <si>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</si>
  <si>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</si>
  <si>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</si>
  <si>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</si>
  <si>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</si>
  <si>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</si>
  <si>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</si>
  <si>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</si>
  <si>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</si>
  <si>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</si>
  <si>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</si>
  <si>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</si>
  <si>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</si>
  <si>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</si>
  <si>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</si>
  <si>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</si>
  <si>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</si>
  <si>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</si>
  <si>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</si>
  <si>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</si>
  <si>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</si>
  <si>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</si>
  <si>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</si>
  <si>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</si>
  <si>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</si>
  <si>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</si>
  <si>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</si>
  <si>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</si>
  <si>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</si>
  <si>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</si>
  <si>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</si>
  <si>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</si>
  <si>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</si>
  <si>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</si>
  <si>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</si>
  <si>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</si>
  <si>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</si>
  <si>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</si>
  <si>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</si>
  <si>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</si>
  <si>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</si>
  <si>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</si>
  <si>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</si>
  <si>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</si>
  <si>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</si>
  <si>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</si>
  <si>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</si>
  <si>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</si>
  <si>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</si>
  <si>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</si>
  <si>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</si>
  <si>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</si>
  <si>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</si>
  <si>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</si>
  <si>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</si>
  <si>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</si>
  <si>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</si>
  <si>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</si>
  <si>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</si>
  <si>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</si>
  <si>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</si>
  <si>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</si>
  <si>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</si>
  <si>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</si>
  <si>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</si>
  <si>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</si>
  <si>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</si>
  <si>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</si>
  <si>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</si>
  <si>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</si>
  <si>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</si>
  <si>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</si>
  <si>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</si>
  <si>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</si>
  <si>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</si>
  <si>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</si>
  <si>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</si>
  <si>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</si>
  <si>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</si>
  <si>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</si>
  <si>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</si>
  <si>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</si>
  <si>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</si>
  <si>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</si>
  <si>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</si>
  <si>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</si>
  <si>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</si>
  <si>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</si>
  <si>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</si>
  <si>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</si>
  <si>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</si>
  <si>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</si>
  <si>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</si>
  <si>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</si>
  <si>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</si>
  <si>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</si>
  <si>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</si>
  <si>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</si>
  <si>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</si>
  <si>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</si>
  <si>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</si>
  <si>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</si>
  <si>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</si>
  <si>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</si>
  <si>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</si>
  <si>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</si>
  <si>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</si>
  <si>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</si>
  <si>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</si>
  <si>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</si>
  <si>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</si>
  <si>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</si>
  <si>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</si>
  <si>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</si>
  <si>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</si>
  <si>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</si>
  <si>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</si>
  <si>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</si>
  <si>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</si>
  <si>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</si>
  <si>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</si>
  <si>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</si>
  <si>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</si>
  <si>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</si>
  <si>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</si>
  <si>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</si>
  <si>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</si>
  <si>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</si>
  <si>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</si>
  <si>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</si>
  <si>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</si>
  <si>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</si>
  <si>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</si>
  <si>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</si>
  <si>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</si>
  <si>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</si>
  <si>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</si>
  <si>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</si>
  <si>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18-19</t>
  </si>
  <si>
    <t>HR/PR Lab</t>
  </si>
  <si>
    <t>May 2018</t>
  </si>
  <si>
    <t>Added new HR/PR Lab class and renumbered Training Statistics Section</t>
  </si>
  <si>
    <t>HR/PY Lab = Number of HR/Payroll Learning Labs</t>
  </si>
  <si>
    <t>^ Prior FY Avg</t>
  </si>
  <si>
    <t>% ^ Prior FY Avg</t>
  </si>
  <si>
    <t>% ^ Prior FY Avg Avg</t>
  </si>
  <si>
    <t>19-20</t>
  </si>
  <si>
    <t>FY 19-20</t>
  </si>
  <si>
    <t>1920 YTD Total</t>
  </si>
  <si>
    <t>1920 YTD Average</t>
  </si>
  <si>
    <t>Apr 19</t>
  </si>
  <si>
    <t>1-19</t>
  </si>
  <si>
    <t>See Notes Tab                   Ref # 1-19</t>
  </si>
  <si>
    <t>Line Item 7.1 Total ERP Costs of $2.19M includes $1.36M annual SAP maintenance invoice payment.</t>
  </si>
  <si>
    <t>FY 1920</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</si>
  <si>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</si>
  <si>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</si>
  <si>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</si>
  <si>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</si>
  <si>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</si>
  <si>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</si>
  <si>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</si>
  <si>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</si>
  <si>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</si>
  <si>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</si>
  <si>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</si>
  <si>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ER</t>
  </si>
  <si>
    <t>ES</t>
  </si>
  <si>
    <t>ET</t>
  </si>
  <si>
    <t>EU</t>
  </si>
  <si>
    <t>EV</t>
  </si>
  <si>
    <t>EW</t>
  </si>
  <si>
    <t>EX</t>
  </si>
  <si>
    <t>EY</t>
  </si>
  <si>
    <t>EZ</t>
  </si>
  <si>
    <t>FA</t>
  </si>
  <si>
    <t>FB</t>
  </si>
  <si>
    <t>FC</t>
  </si>
  <si>
    <t>FY 19-21</t>
  </si>
  <si>
    <t>Jul-20</t>
  </si>
  <si>
    <t>Aug-20</t>
  </si>
  <si>
    <t>Sep-20</t>
  </si>
  <si>
    <t>Oct-20</t>
  </si>
  <si>
    <t>Nov-20</t>
  </si>
  <si>
    <t>Dec-20</t>
  </si>
  <si>
    <t>Jan-21</t>
  </si>
  <si>
    <t>Feb-21</t>
  </si>
  <si>
    <t>Mar-21</t>
  </si>
  <si>
    <t>Apr-21</t>
  </si>
  <si>
    <t>May-21</t>
  </si>
  <si>
    <t>Jun-21</t>
  </si>
  <si>
    <t>FY 2021</t>
  </si>
  <si>
    <t>FY 2021 FY 1920</t>
  </si>
  <si>
    <t>FY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</si>
</sst>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 numFmtId="178" formatCode="0.0"/>
    <numFmt numFmtId="179" formatCode="_(* #,##0.000_);_(* \(#,##0.000\);_(* &quot;-&quot;???_);_(@_)"/>
  </numFmts>
  <fonts count="66"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s>
  <fills count="36">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249977111117893"/>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309">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Border="1"/>
    <xf numFmtId="171" fontId="28" fillId="0" borderId="18"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71" fontId="13" fillId="0" borderId="16" xfId="3" applyNumberFormat="1" applyBorder="1"/>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164" fontId="37" fillId="3" borderId="20" xfId="0" applyNumberFormat="1" applyFont="1" applyFill="1" applyBorder="1" applyAlignment="1">
      <alignment horizontal="center" vertical="center" wrapText="1"/>
    </xf>
    <xf numFmtId="171" fontId="33" fillId="12" borderId="0" xfId="3" applyNumberFormat="1" applyFont="1" applyFill="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Alignment="1">
      <alignment horizontal="center" vertical="center"/>
    </xf>
    <xf numFmtId="164" fontId="32" fillId="4" borderId="0" xfId="0" applyNumberFormat="1" applyFont="1" applyFill="1" applyAlignment="1">
      <alignment horizontal="center" vertical="center"/>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4" xfId="0" applyFont="1" applyBorder="1"/>
    <xf numFmtId="166" fontId="9" fillId="0" borderId="44" xfId="0" applyNumberFormat="1" applyFont="1" applyBorder="1"/>
    <xf numFmtId="0" fontId="45" fillId="0" borderId="44" xfId="0" applyFont="1" applyBorder="1" applyAlignment="1">
      <alignment vertical="center"/>
    </xf>
    <xf numFmtId="164" fontId="45" fillId="0" borderId="44" xfId="0" applyNumberFormat="1" applyFont="1" applyBorder="1" applyAlignment="1">
      <alignment vertical="center" wrapText="1"/>
    </xf>
    <xf numFmtId="3" fontId="45" fillId="0" borderId="44" xfId="1" applyNumberFormat="1" applyFont="1" applyBorder="1"/>
    <xf numFmtId="3" fontId="45" fillId="0" borderId="44" xfId="0" applyNumberFormat="1" applyFont="1" applyBorder="1"/>
    <xf numFmtId="166" fontId="45" fillId="0" borderId="44" xfId="1" applyNumberFormat="1" applyFont="1" applyBorder="1"/>
    <xf numFmtId="43" fontId="45" fillId="0" borderId="44" xfId="1" applyFont="1" applyBorder="1"/>
    <xf numFmtId="10" fontId="45" fillId="0" borderId="44" xfId="3" applyNumberFormat="1" applyFont="1" applyBorder="1"/>
    <xf numFmtId="40" fontId="45" fillId="0" borderId="44" xfId="1" applyNumberFormat="1" applyFont="1" applyBorder="1"/>
    <xf numFmtId="168" fontId="45" fillId="0" borderId="44" xfId="1" applyNumberFormat="1" applyFont="1" applyBorder="1"/>
    <xf numFmtId="37" fontId="45" fillId="0" borderId="44" xfId="1" applyNumberFormat="1" applyFont="1" applyBorder="1"/>
    <xf numFmtId="5" fontId="45" fillId="0" borderId="44" xfId="1" applyNumberFormat="1" applyFont="1" applyBorder="1"/>
    <xf numFmtId="7" fontId="45" fillId="0" borderId="44" xfId="2" applyNumberFormat="1" applyFont="1" applyBorder="1"/>
    <xf numFmtId="7" fontId="45" fillId="0" borderId="44" xfId="1" applyNumberFormat="1" applyFont="1" applyBorder="1"/>
    <xf numFmtId="166" fontId="45" fillId="0" borderId="45"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Border="1" applyAlignment="1">
      <alignment vertical="center"/>
    </xf>
    <xf numFmtId="166" fontId="36" fillId="0" borderId="44" xfId="1" applyNumberFormat="1" applyFont="1" applyBorder="1" applyAlignment="1">
      <alignment vertical="center"/>
    </xf>
    <xf numFmtId="166" fontId="36" fillId="0" borderId="0" xfId="1" applyNumberFormat="1" applyFont="1" applyAlignment="1">
      <alignment vertical="center"/>
    </xf>
    <xf numFmtId="10" fontId="36" fillId="0" borderId="47" xfId="3" applyNumberFormat="1" applyFont="1" applyBorder="1" applyAlignment="1">
      <alignment vertical="center"/>
    </xf>
    <xf numFmtId="10" fontId="36" fillId="0" borderId="44" xfId="3" applyNumberFormat="1" applyFont="1" applyBorder="1" applyAlignment="1">
      <alignment vertical="center"/>
    </xf>
    <xf numFmtId="10" fontId="36" fillId="0" borderId="0" xfId="3" applyNumberFormat="1" applyFont="1" applyAlignment="1">
      <alignment vertical="center"/>
    </xf>
    <xf numFmtId="10" fontId="36" fillId="0" borderId="48" xfId="0" applyNumberFormat="1" applyFont="1" applyBorder="1" applyAlignment="1">
      <alignment vertical="center"/>
    </xf>
    <xf numFmtId="10" fontId="36" fillId="0" borderId="49" xfId="0" applyNumberFormat="1" applyFont="1" applyBorder="1" applyAlignment="1">
      <alignment vertical="center"/>
    </xf>
    <xf numFmtId="10" fontId="36" fillId="0" borderId="50" xfId="0" applyNumberFormat="1" applyFont="1" applyBorder="1" applyAlignment="1">
      <alignment vertical="center"/>
    </xf>
    <xf numFmtId="10" fontId="36" fillId="0" borderId="44" xfId="3" applyNumberFormat="1" applyFont="1" applyBorder="1" applyAlignment="1">
      <alignment horizontal="right" vertical="center"/>
    </xf>
    <xf numFmtId="10" fontId="36" fillId="0" borderId="45"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Border="1" applyAlignment="1">
      <alignment vertical="center"/>
    </xf>
    <xf numFmtId="10" fontId="36" fillId="0" borderId="52" xfId="3" applyNumberFormat="1" applyFont="1" applyBorder="1" applyAlignment="1">
      <alignment vertical="center"/>
    </xf>
    <xf numFmtId="10" fontId="36" fillId="0" borderId="53" xfId="0" applyNumberFormat="1" applyFont="1" applyBorder="1" applyAlignment="1">
      <alignment vertical="center"/>
    </xf>
    <xf numFmtId="10" fontId="36" fillId="0" borderId="52" xfId="3" applyNumberFormat="1" applyFont="1" applyBorder="1" applyAlignment="1">
      <alignment horizontal="right" vertical="center"/>
    </xf>
    <xf numFmtId="10" fontId="36" fillId="0" borderId="54" xfId="0" applyNumberFormat="1" applyFont="1" applyBorder="1" applyAlignment="1">
      <alignment horizontal="right" vertical="center"/>
    </xf>
    <xf numFmtId="166" fontId="36" fillId="0" borderId="55" xfId="0" applyNumberFormat="1" applyFont="1" applyBorder="1" applyAlignment="1">
      <alignment vertical="center"/>
    </xf>
    <xf numFmtId="10" fontId="36" fillId="0" borderId="55" xfId="3" applyNumberFormat="1" applyFont="1" applyBorder="1" applyAlignment="1">
      <alignment vertical="center"/>
    </xf>
    <xf numFmtId="10" fontId="36" fillId="0" borderId="56" xfId="3" applyNumberFormat="1" applyFont="1" applyBorder="1" applyAlignment="1">
      <alignment vertical="center"/>
    </xf>
    <xf numFmtId="10" fontId="36" fillId="0" borderId="57"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8" xfId="0" applyNumberFormat="1" applyFont="1" applyBorder="1" applyAlignment="1">
      <alignment vertical="center"/>
    </xf>
    <xf numFmtId="166" fontId="36" fillId="0" borderId="58" xfId="1" applyNumberFormat="1" applyFont="1" applyBorder="1" applyAlignment="1">
      <alignment vertical="center"/>
    </xf>
    <xf numFmtId="10" fontId="36" fillId="0" borderId="58" xfId="3" applyNumberFormat="1" applyFont="1" applyBorder="1" applyAlignment="1">
      <alignment vertical="center"/>
    </xf>
    <xf numFmtId="10" fontId="36" fillId="0" borderId="59" xfId="0" applyNumberFormat="1" applyFont="1" applyBorder="1" applyAlignment="1">
      <alignment vertical="center"/>
    </xf>
    <xf numFmtId="166" fontId="36" fillId="0" borderId="59"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50"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4" xfId="3" applyNumberFormat="1" applyFont="1" applyBorder="1" applyAlignment="1">
      <alignment vertical="center"/>
    </xf>
    <xf numFmtId="167" fontId="36" fillId="0" borderId="49"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51" xfId="3" applyNumberFormat="1" applyFont="1" applyBorder="1" applyAlignment="1">
      <alignment vertical="center"/>
    </xf>
    <xf numFmtId="167" fontId="36" fillId="0" borderId="15" xfId="3" applyNumberFormat="1" applyFont="1" applyBorder="1" applyAlignment="1">
      <alignment vertical="center"/>
    </xf>
    <xf numFmtId="10" fontId="36" fillId="0" borderId="64" xfId="0" applyNumberFormat="1" applyFont="1" applyBorder="1" applyAlignment="1">
      <alignment vertical="center"/>
    </xf>
    <xf numFmtId="164" fontId="24" fillId="7" borderId="65"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6"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171" fontId="13" fillId="0" borderId="10" xfId="3" applyNumberFormat="1" applyBorder="1"/>
    <xf numFmtId="171" fontId="13" fillId="0" borderId="12" xfId="3" applyNumberFormat="1" applyBorder="1"/>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71" fontId="13" fillId="0" borderId="18" xfId="3" applyNumberFormat="1" applyBorder="1"/>
    <xf numFmtId="169" fontId="13" fillId="0" borderId="13" xfId="1" applyNumberFormat="1" applyBorder="1"/>
    <xf numFmtId="171" fontId="13" fillId="0" borderId="17" xfId="3" applyNumberFormat="1" applyBorder="1"/>
    <xf numFmtId="40" fontId="13" fillId="0" borderId="33" xfId="3" applyNumberFormat="1" applyBorder="1"/>
    <xf numFmtId="171" fontId="13" fillId="0" borderId="32"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1" fontId="13" fillId="0" borderId="14" xfId="3" applyNumberFormat="1" applyBorder="1" applyAlignment="1">
      <alignment horizontal="right"/>
    </xf>
    <xf numFmtId="171" fontId="13" fillId="0" borderId="46" xfId="3" applyNumberFormat="1" applyBorder="1"/>
    <xf numFmtId="171" fontId="13" fillId="0" borderId="21" xfId="3" applyNumberFormat="1" applyBorder="1"/>
    <xf numFmtId="2" fontId="13" fillId="0" borderId="19" xfId="3" applyNumberFormat="1" applyBorder="1"/>
    <xf numFmtId="2" fontId="13" fillId="0" borderId="13" xfId="3" applyNumberFormat="1" applyBorder="1"/>
    <xf numFmtId="173" fontId="13" fillId="0" borderId="15" xfId="1" applyNumberFormat="1" applyBorder="1"/>
    <xf numFmtId="40" fontId="17" fillId="0" borderId="0" xfId="0" applyNumberFormat="1" applyFont="1" applyAlignment="1">
      <alignment horizontal="center" vertical="center" wrapText="1"/>
    </xf>
    <xf numFmtId="171" fontId="13" fillId="0" borderId="1" xfId="3" applyNumberForma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xf numFmtId="171" fontId="28" fillId="0" borderId="6" xfId="3" applyNumberFormat="1" applyFont="1" applyBorder="1"/>
    <xf numFmtId="171" fontId="28" fillId="0" borderId="0" xfId="3" applyNumberFormat="1" applyFont="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51" xfId="0" applyFont="1" applyBorder="1" applyAlignment="1">
      <alignment horizontal="center" vertical="center"/>
    </xf>
    <xf numFmtId="43" fontId="36" fillId="0" borderId="66"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Border="1"/>
    <xf numFmtId="171" fontId="48" fillId="0" borderId="14" xfId="3" applyNumberFormat="1" applyFont="1" applyBorder="1"/>
    <xf numFmtId="171" fontId="48" fillId="0" borderId="18" xfId="3" applyNumberFormat="1" applyFont="1" applyBorder="1"/>
    <xf numFmtId="8" fontId="13" fillId="0" borderId="47" xfId="1" applyNumberForma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10" fontId="13" fillId="0" borderId="10" xfId="3" applyNumberFormat="1" applyBorder="1"/>
    <xf numFmtId="10" fontId="13" fillId="0" borderId="21" xfId="3" applyNumberFormat="1" applyBorder="1"/>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6"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8" xfId="0" applyFont="1" applyFill="1" applyBorder="1" applyAlignment="1">
      <alignment horizontal="center"/>
    </xf>
    <xf numFmtId="38" fontId="45" fillId="0" borderId="77"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8"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71" fontId="13" fillId="0" borderId="36" xfId="3" applyNumberFormat="1" applyBorder="1"/>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6" fontId="45" fillId="0" borderId="13" xfId="1" applyNumberFormat="1" applyFont="1" applyBorder="1"/>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10" fontId="28" fillId="0" borderId="13" xfId="3" applyNumberFormat="1" applyFont="1" applyBorder="1"/>
    <xf numFmtId="10" fontId="28" fillId="0" borderId="19" xfId="3" applyNumberFormat="1" applyFont="1" applyBorder="1"/>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171" fontId="32" fillId="30" borderId="0" xfId="3" quotePrefix="1" applyNumberFormat="1" applyFont="1" applyFill="1" applyAlignment="1">
      <alignment horizontal="center" vertical="center"/>
    </xf>
    <xf numFmtId="9" fontId="28" fillId="0" borderId="10" xfId="3" applyFont="1" applyBorder="1"/>
    <xf numFmtId="164" fontId="32" fillId="24" borderId="0" xfId="0" applyNumberFormat="1" applyFont="1" applyFill="1" applyAlignment="1">
      <alignment horizontal="center" vertical="center"/>
    </xf>
    <xf numFmtId="171" fontId="32" fillId="24" borderId="0" xfId="3" quotePrefix="1" applyNumberFormat="1" applyFont="1" applyFill="1" applyAlignment="1">
      <alignment horizontal="center" vertical="center"/>
    </xf>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171" fontId="33" fillId="30" borderId="0" xfId="3" applyNumberFormat="1" applyFont="1" applyFill="1" applyAlignment="1">
      <alignment horizontal="center" wrapText="1"/>
    </xf>
    <xf numFmtId="171" fontId="33" fillId="30" borderId="1" xfId="3" applyNumberFormat="1" applyFont="1" applyFill="1" applyBorder="1" applyAlignment="1">
      <alignment horizontal="center" wrapText="1"/>
    </xf>
    <xf numFmtId="0" fontId="0" fillId="0" borderId="0" xfId="0" quotePrefix="1" applyAlignment="1">
      <alignment vertical="top"/>
    </xf>
    <xf numFmtId="178"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40" fontId="17" fillId="30" borderId="0" xfId="0" applyNumberFormat="1" applyFont="1" applyFill="1" applyAlignment="1">
      <alignment horizontal="center" vertical="center" wrapText="1"/>
    </xf>
    <xf numFmtId="166" fontId="28" fillId="0" borderId="10" xfId="3" applyNumberFormat="1" applyFont="1" applyBorder="1"/>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40" fontId="17" fillId="31" borderId="0" xfId="0" applyNumberFormat="1" applyFont="1" applyFill="1" applyAlignment="1">
      <alignment horizontal="center" vertical="center" wrapText="1"/>
    </xf>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9" fontId="28" fillId="0" borderId="10" xfId="3" applyFont="1" applyBorder="1" applyAlignment="1">
      <alignment horizontal="right"/>
    </xf>
    <xf numFmtId="171" fontId="28" fillId="0" borderId="16" xfId="3" applyNumberFormat="1" applyFont="1" applyBorder="1" applyAlignment="1">
      <alignment horizontal="right"/>
    </xf>
    <xf numFmtId="171" fontId="28" fillId="0" borderId="18" xfId="3" applyNumberFormat="1" applyFont="1" applyBorder="1" applyAlignment="1">
      <alignment horizontal="right"/>
    </xf>
    <xf numFmtId="171" fontId="28" fillId="0" borderId="17" xfId="3" applyNumberFormat="1" applyFont="1" applyBorder="1" applyAlignment="1">
      <alignment horizontal="right"/>
    </xf>
    <xf numFmtId="171" fontId="28" fillId="0" borderId="32" xfId="3" applyNumberFormat="1" applyFont="1" applyBorder="1" applyAlignment="1">
      <alignment horizontal="right"/>
    </xf>
    <xf numFmtId="171" fontId="43" fillId="0" borderId="18" xfId="3" applyNumberFormat="1" applyFont="1" applyBorder="1" applyAlignment="1">
      <alignment horizontal="right"/>
    </xf>
    <xf numFmtId="166" fontId="13" fillId="0" borderId="0" xfId="1" applyNumberFormat="1"/>
    <xf numFmtId="0" fontId="13" fillId="0" borderId="14" xfId="3" applyNumberFormat="1" applyBorder="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60"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5"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Fill="1" applyBorder="1"/>
    <xf numFmtId="166" fontId="28" fillId="0" borderId="4" xfId="1" applyNumberFormat="1" applyFont="1" applyFill="1" applyBorder="1" applyAlignment="1">
      <alignment horizontal="right"/>
    </xf>
    <xf numFmtId="43" fontId="28" fillId="3" borderId="3" xfId="1" applyNumberFormat="1" applyFont="1" applyFill="1" applyBorder="1"/>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9" fontId="28" fillId="0" borderId="15" xfId="3" applyFont="1" applyBorder="1"/>
    <xf numFmtId="40" fontId="28" fillId="0" borderId="11" xfId="0" applyNumberFormat="1" applyFont="1" applyFill="1" applyBorder="1"/>
    <xf numFmtId="165" fontId="53" fillId="21" borderId="0" xfId="0" quotePrefix="1" applyNumberFormat="1" applyFont="1" applyFill="1" applyAlignment="1">
      <alignment horizontal="center"/>
    </xf>
    <xf numFmtId="171" fontId="28" fillId="0" borderId="12" xfId="3" applyNumberFormat="1" applyFont="1" applyFill="1" applyBorder="1"/>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1" borderId="0" xfId="0" applyNumberFormat="1" applyFont="1" applyFill="1" applyBorder="1" applyAlignment="1">
      <alignment horizontal="center" vertical="center" wrapText="1"/>
    </xf>
    <xf numFmtId="40" fontId="17" fillId="33" borderId="0" xfId="0" applyNumberFormat="1" applyFont="1" applyFill="1" applyBorder="1" applyAlignment="1">
      <alignment horizontal="center" vertical="center" wrapText="1"/>
    </xf>
    <xf numFmtId="179"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171" fontId="65" fillId="0" borderId="14" xfId="3" applyNumberFormat="1" applyFont="1" applyBorder="1"/>
    <xf numFmtId="164" fontId="19" fillId="34" borderId="20" xfId="0" quotePrefix="1" applyNumberFormat="1" applyFont="1" applyFill="1" applyBorder="1" applyAlignment="1">
      <alignment horizontal="center" vertical="center" wrapText="1"/>
    </xf>
    <xf numFmtId="164" fontId="37" fillId="0" borderId="20" xfId="0" quotePrefix="1" applyNumberFormat="1" applyFont="1" applyFill="1" applyBorder="1" applyAlignment="1">
      <alignment horizontal="center" vertical="center" wrapText="1"/>
    </xf>
    <xf numFmtId="16" fontId="24" fillId="35" borderId="11" xfId="0" applyNumberFormat="1" applyFont="1" applyFill="1" applyBorder="1" applyAlignment="1">
      <alignment horizontal="left" vertical="center" indent="1"/>
    </xf>
    <xf numFmtId="16" fontId="19" fillId="35" borderId="13" xfId="0" applyNumberFormat="1" applyFont="1" applyFill="1" applyBorder="1" applyAlignment="1">
      <alignment horizontal="left" vertical="center" indent="1"/>
    </xf>
    <xf numFmtId="0" fontId="19" fillId="35" borderId="13" xfId="0" applyFont="1" applyFill="1" applyBorder="1" applyAlignment="1">
      <alignment horizontal="left" vertical="center" indent="1"/>
    </xf>
    <xf numFmtId="0" fontId="19" fillId="35" borderId="15" xfId="0" applyFont="1" applyFill="1" applyBorder="1" applyAlignment="1">
      <alignment horizontal="left" vertical="center" indent="1"/>
    </xf>
    <xf numFmtId="16" fontId="24" fillId="35" borderId="2" xfId="0" applyNumberFormat="1" applyFont="1" applyFill="1" applyBorder="1" applyAlignment="1">
      <alignment horizontal="left" vertical="center"/>
    </xf>
    <xf numFmtId="164" fontId="24" fillId="35" borderId="60" xfId="0" quotePrefix="1" applyNumberFormat="1" applyFont="1" applyFill="1" applyBorder="1" applyAlignment="1">
      <alignment horizontal="center" vertical="center" wrapText="1"/>
    </xf>
    <xf numFmtId="164" fontId="24" fillId="35" borderId="61" xfId="0" quotePrefix="1" applyNumberFormat="1" applyFont="1" applyFill="1" applyBorder="1" applyAlignment="1">
      <alignment horizontal="center" vertical="center" wrapText="1"/>
    </xf>
    <xf numFmtId="164" fontId="24" fillId="35" borderId="2" xfId="0" quotePrefix="1" applyNumberFormat="1" applyFont="1" applyFill="1" applyBorder="1" applyAlignment="1">
      <alignment horizontal="center" vertical="center" wrapText="1"/>
    </xf>
    <xf numFmtId="164" fontId="24" fillId="35" borderId="41" xfId="0" quotePrefix="1" applyNumberFormat="1" applyFont="1" applyFill="1" applyBorder="1" applyAlignment="1">
      <alignment horizontal="center" vertical="center" wrapText="1"/>
    </xf>
    <xf numFmtId="164" fontId="24" fillId="35" borderId="65" xfId="0" quotePrefix="1" applyNumberFormat="1" applyFont="1" applyFill="1" applyBorder="1" applyAlignment="1">
      <alignment horizontal="center" vertical="center" wrapText="1"/>
    </xf>
    <xf numFmtId="164" fontId="24" fillId="35" borderId="63"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7"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165" fontId="53" fillId="21" borderId="0" xfId="0" quotePrefix="1" applyNumberFormat="1" applyFont="1" applyFill="1" applyAlignment="1">
      <alignment horizontal="center"/>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165" fontId="53" fillId="21" borderId="50" xfId="0" quotePrefix="1" applyNumberFormat="1" applyFont="1" applyFill="1" applyBorder="1" applyAlignment="1">
      <alignment horizontal="center"/>
    </xf>
    <xf numFmtId="0" fontId="0" fillId="0" borderId="0" xfId="0" applyAlignment="1">
      <alignment horizontal="left"/>
    </xf>
    <xf numFmtId="0" fontId="0" fillId="0" borderId="21"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55" fillId="4" borderId="71"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165" fontId="53" fillId="21" borderId="0" xfId="0" applyNumberFormat="1" applyFont="1" applyFill="1" applyAlignment="1">
      <alignment horizontal="center"/>
    </xf>
    <xf numFmtId="0" fontId="0" fillId="0" borderId="7" xfId="0" applyBorder="1" applyAlignment="1">
      <alignment horizontal="left"/>
    </xf>
    <xf numFmtId="0" fontId="0" fillId="0" borderId="37"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2" xfId="0" applyBorder="1" applyAlignment="1">
      <alignment horizontal="left"/>
    </xf>
    <xf numFmtId="0" fontId="0" fillId="0" borderId="73" xfId="0" applyBorder="1" applyAlignment="1">
      <alignment horizontal="left"/>
    </xf>
    <xf numFmtId="10" fontId="13" fillId="0" borderId="1" xfId="3" applyNumberFormat="1" applyBorder="1" applyAlignment="1">
      <alignment horizontal="left"/>
    </xf>
    <xf numFmtId="10" fontId="13" fillId="0" borderId="74" xfId="3" applyNumberFormat="1" applyBorder="1" applyAlignment="1">
      <alignment horizontal="left"/>
    </xf>
    <xf numFmtId="10" fontId="13" fillId="0" borderId="75"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31" fillId="0" borderId="0" xfId="0" applyFont="1" applyAlignment="1">
      <alignment horizontal="left"/>
    </xf>
    <xf numFmtId="0" fontId="31" fillId="0" borderId="21" xfId="0" applyFont="1" applyBorder="1" applyAlignment="1">
      <alignment horizontal="left"/>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0">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8BF2FD"/>
      <color rgb="FFFFCCFF"/>
      <color rgb="FFF4F7ED"/>
      <color rgb="FF99CCFF"/>
      <color rgb="FFAEFA48"/>
      <color rgb="FF0000FF"/>
      <color rgb="FFCCCCFF"/>
      <color rgb="FFA9FD8B"/>
      <color rgb="FFE6FBFE"/>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Data'!$MW$18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Jan-20</c:v>
                </c:pt>
                <c:pt idx="1">
                  <c:v>Feb-20</c:v>
                </c:pt>
                <c:pt idx="2">
                  <c:v>Mar-20</c:v>
                </c:pt>
                <c:pt idx="3">
                  <c:v>Apr-20</c:v>
                </c:pt>
                <c:pt idx="4">
                  <c:v>May-20</c:v>
                </c:pt>
                <c:pt idx="5">
                  <c:v>Jun-20</c:v>
                </c:pt>
                <c:pt idx="6">
                  <c:v>Jul-20</c:v>
                </c:pt>
                <c:pt idx="7">
                  <c:v>Aug-20</c:v>
                </c:pt>
                <c:pt idx="8">
                  <c:v>Sep-20</c:v>
                </c:pt>
                <c:pt idx="9">
                  <c:v>Oct-20</c:v>
                </c:pt>
                <c:pt idx="10">
                  <c:v>Nov-20</c:v>
                </c:pt>
                <c:pt idx="11">
                  <c:v>Dec-20</c:v>
                </c:pt>
                <c:pt idx="12">
                  <c:v>Jan-21</c:v>
                </c:pt>
              </c:strCache>
            </c:strRef>
          </c:cat>
          <c:val>
            <c:numRef>
              <c:f>'Summary Data'!$MX$18:$RL$18</c:f>
              <c:numCache>
                <c:formatCode>0.00%</c:formatCode>
                <c:ptCount val="13"/>
                <c:pt idx="0">
                  <c:v>0.81357552581261949</c:v>
                </c:pt>
                <c:pt idx="1">
                  <c:v>0.74864682002706362</c:v>
                </c:pt>
                <c:pt idx="2">
                  <c:v>0.76484194294525831</c:v>
                </c:pt>
                <c:pt idx="3">
                  <c:v>0.80926564810251356</c:v>
                </c:pt>
                <c:pt idx="4">
                  <c:v>0.81881346873329774</c:v>
                </c:pt>
                <c:pt idx="5">
                  <c:v>0.84102329830973044</c:v>
                </c:pt>
                <c:pt idx="6">
                  <c:v>0.85577342047930283</c:v>
                </c:pt>
                <c:pt idx="7">
                  <c:v>0.87481734047735027</c:v>
                </c:pt>
                <c:pt idx="8">
                  <c:v>0.87635677206229357</c:v>
                </c:pt>
                <c:pt idx="9">
                  <c:v>0.86825141015310237</c:v>
                </c:pt>
                <c:pt idx="10">
                  <c:v>0.87791563275434248</c:v>
                </c:pt>
                <c:pt idx="11">
                  <c:v>0.8598756575801052</c:v>
                </c:pt>
                <c:pt idx="12">
                  <c:v>0.83675756443780347</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cat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Algn val="ctr"/>
        <c:lblOffset val="100"/>
        <c:noMultiLvlLbl val="1"/>
      </c:cat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2"/>
              <c:layout>
                <c:manualLayout>
                  <c:x val="-1.8290606350027057E-2"/>
                  <c:y val="-4.53448644788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Jan-20</c:v>
                </c:pt>
                <c:pt idx="1">
                  <c:v>Feb-20</c:v>
                </c:pt>
                <c:pt idx="2">
                  <c:v>Mar-20</c:v>
                </c:pt>
                <c:pt idx="3">
                  <c:v>Apr-20</c:v>
                </c:pt>
                <c:pt idx="4">
                  <c:v>May-20</c:v>
                </c:pt>
                <c:pt idx="5">
                  <c:v>Jun-20</c:v>
                </c:pt>
                <c:pt idx="6">
                  <c:v>Jul-20</c:v>
                </c:pt>
                <c:pt idx="7">
                  <c:v>Aug-20</c:v>
                </c:pt>
                <c:pt idx="8">
                  <c:v>Sep-20</c:v>
                </c:pt>
                <c:pt idx="9">
                  <c:v>Oct-20</c:v>
                </c:pt>
                <c:pt idx="10">
                  <c:v>Nov-20</c:v>
                </c:pt>
                <c:pt idx="11">
                  <c:v>Dec-20</c:v>
                </c:pt>
                <c:pt idx="12">
                  <c:v>Jan-21</c:v>
                </c:pt>
              </c:strCache>
            </c:strRef>
          </c:cat>
          <c:val>
            <c:numRef>
              <c:f>'Summary Data'!$MX$13:$RL$13</c:f>
              <c:numCache>
                <c:formatCode>_(* #,##0_);_(* \(#,##0\);_(* "-"??_);_(@_)</c:formatCode>
                <c:ptCount val="13"/>
                <c:pt idx="0">
                  <c:v>3336</c:v>
                </c:pt>
                <c:pt idx="1">
                  <c:v>3318</c:v>
                </c:pt>
                <c:pt idx="2">
                  <c:v>2729</c:v>
                </c:pt>
                <c:pt idx="3">
                  <c:v>2347</c:v>
                </c:pt>
                <c:pt idx="4">
                  <c:v>2256</c:v>
                </c:pt>
                <c:pt idx="5">
                  <c:v>2376</c:v>
                </c:pt>
                <c:pt idx="6">
                  <c:v>2739</c:v>
                </c:pt>
                <c:pt idx="7">
                  <c:v>2485</c:v>
                </c:pt>
                <c:pt idx="8">
                  <c:v>3070</c:v>
                </c:pt>
                <c:pt idx="9">
                  <c:v>3233</c:v>
                </c:pt>
                <c:pt idx="10">
                  <c:v>2527</c:v>
                </c:pt>
                <c:pt idx="11">
                  <c:v>2633</c:v>
                </c:pt>
                <c:pt idx="12">
                  <c:v>3186</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cat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Algn val="ctr"/>
        <c:lblOffset val="100"/>
        <c:noMultiLvlLbl val="1"/>
      </c:cat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19420831748609002"/>
          <c:y val="1.3840899283756421E-2"/>
        </c:manualLayout>
      </c:layout>
      <c:overlay val="0"/>
    </c:title>
    <c:autoTitleDeleted val="0"/>
    <c:plotArea>
      <c:layout>
        <c:manualLayout>
          <c:layoutTarget val="inner"/>
          <c:xMode val="edge"/>
          <c:yMode val="edge"/>
          <c:x val="8.916931393457353E-2"/>
          <c:y val="7.9705221711456206E-2"/>
          <c:w val="0.90920279167284457"/>
          <c:h val="0.81483170446818698"/>
        </c:manualLayout>
      </c:layout>
      <c:lineChart>
        <c:grouping val="standard"/>
        <c:varyColors val="0"/>
        <c:ser>
          <c:idx val="0"/>
          <c:order val="0"/>
          <c:tx>
            <c:strRef>
              <c:f>'Summary Data'!$MW$37</c:f>
              <c:strCache>
                <c:ptCount val="1"/>
                <c:pt idx="0">
                  <c:v>Bi Weekly Payrolls</c:v>
                </c:pt>
              </c:strCache>
            </c:strRef>
          </c:tx>
          <c:dLbls>
            <c:dLbl>
              <c:idx val="0"/>
              <c:layout>
                <c:manualLayout>
                  <c:x val="-1.3837545146891179E-2"/>
                  <c:y val="3.29816786451678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D9-4DCB-8486-16311AF0FF6C}"/>
                </c:ext>
              </c:extLst>
            </c:dLbl>
            <c:dLbl>
              <c:idx val="1"/>
              <c:layout>
                <c:manualLayout>
                  <c:x val="-1.8069625987144063E-2"/>
                  <c:y val="2.98442382720577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AE-4DAA-8BB9-67901503D174}"/>
                </c:ext>
              </c:extLst>
            </c:dLbl>
            <c:dLbl>
              <c:idx val="2"/>
              <c:layout>
                <c:manualLayout>
                  <c:x val="-1.5668685985782596E-2"/>
                  <c:y val="3.46488285674911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E5-4224-B161-4DC8A1627AA4}"/>
                </c:ext>
              </c:extLst>
            </c:dLbl>
            <c:dLbl>
              <c:idx val="3"/>
              <c:layout>
                <c:manualLayout>
                  <c:x val="-1.4900025737750521E-2"/>
                  <c:y val="3.64087713165270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28-4D42-B028-B5AEE1AF02D6}"/>
                </c:ext>
              </c:extLst>
            </c:dLbl>
            <c:dLbl>
              <c:idx val="4"/>
              <c:layout>
                <c:manualLayout>
                  <c:x val="-1.8171027617365186E-2"/>
                  <c:y val="-2.97553040728874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B5-4377-9A88-2EF1492CD388}"/>
                </c:ext>
              </c:extLst>
            </c:dLbl>
            <c:dLbl>
              <c:idx val="5"/>
              <c:layout>
                <c:manualLayout>
                  <c:x val="-1.6046074341239388E-2"/>
                  <c:y val="-3.25355291419579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0C-4E0E-9AAF-016CAE1D368D}"/>
                </c:ext>
              </c:extLst>
            </c:dLbl>
            <c:dLbl>
              <c:idx val="6"/>
              <c:layout>
                <c:manualLayout>
                  <c:x val="-1.4983597703176487E-2"/>
                  <c:y val="3.00195349121290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A6-4C37-B2A1-AC1AD4DF52F6}"/>
                </c:ext>
              </c:extLst>
            </c:dLbl>
            <c:dLbl>
              <c:idx val="7"/>
              <c:layout>
                <c:manualLayout>
                  <c:x val="-1.5956558592993143E-2"/>
                  <c:y val="3.43554819854003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8D9-4DCB-8486-16311AF0FF6C}"/>
                </c:ext>
              </c:extLst>
            </c:dLbl>
            <c:dLbl>
              <c:idx val="8"/>
              <c:layout>
                <c:manualLayout>
                  <c:x val="-1.4371792608526234E-2"/>
                  <c:y val="2.91532407295062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AE-4DAA-8BB9-67901503D174}"/>
                </c:ext>
              </c:extLst>
            </c:dLbl>
            <c:dLbl>
              <c:idx val="9"/>
              <c:layout>
                <c:manualLayout>
                  <c:x val="-1.7289088348195179E-2"/>
                  <c:y val="-3.20441736169557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DA-449A-AB95-9954C0B7FC20}"/>
                </c:ext>
              </c:extLst>
            </c:dLbl>
            <c:dLbl>
              <c:idx val="10"/>
              <c:layout>
                <c:manualLayout>
                  <c:x val="-1.4888142124906427E-2"/>
                  <c:y val="2.84297715694840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DC-4C57-BB3C-08D7B00DB268}"/>
                </c:ext>
              </c:extLst>
            </c:dLbl>
            <c:dLbl>
              <c:idx val="11"/>
              <c:layout>
                <c:manualLayout>
                  <c:x val="-1.6046074341239544E-2"/>
                  <c:y val="3.00195349121289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A6-4C37-B2A1-AC1AD4DF52F6}"/>
                </c:ext>
              </c:extLst>
            </c:dLbl>
            <c:dLbl>
              <c:idx val="12"/>
              <c:layout>
                <c:manualLayout>
                  <c:x val="-1.6046074341239388E-2"/>
                  <c:y val="3.00195349121289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D9-4976-B0CD-3701C2B7B673}"/>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Jan-20</c:v>
                </c:pt>
                <c:pt idx="1">
                  <c:v>Feb-20</c:v>
                </c:pt>
                <c:pt idx="2">
                  <c:v>Mar-20</c:v>
                </c:pt>
                <c:pt idx="3">
                  <c:v>Apr-20</c:v>
                </c:pt>
                <c:pt idx="4">
                  <c:v>May-20</c:v>
                </c:pt>
                <c:pt idx="5">
                  <c:v>Jun-20</c:v>
                </c:pt>
                <c:pt idx="6">
                  <c:v>Jul-20</c:v>
                </c:pt>
                <c:pt idx="7">
                  <c:v>Aug-20</c:v>
                </c:pt>
                <c:pt idx="8">
                  <c:v>Sep-20</c:v>
                </c:pt>
                <c:pt idx="9">
                  <c:v>Oct-20</c:v>
                </c:pt>
                <c:pt idx="10">
                  <c:v>Nov-20</c:v>
                </c:pt>
                <c:pt idx="11">
                  <c:v>Dec-20</c:v>
                </c:pt>
                <c:pt idx="12">
                  <c:v>Jan-21</c:v>
                </c:pt>
              </c:strCache>
            </c:strRef>
          </c:cat>
          <c:val>
            <c:numRef>
              <c:f>'Summary Data'!$MX$37:$RL$37</c:f>
              <c:numCache>
                <c:formatCode>_(* #,##0_);_(* \(#,##0\);_(* "-"??_);_(@_)</c:formatCode>
                <c:ptCount val="13"/>
                <c:pt idx="0">
                  <c:v>54212</c:v>
                </c:pt>
                <c:pt idx="1">
                  <c:v>54519</c:v>
                </c:pt>
                <c:pt idx="2">
                  <c:v>54591</c:v>
                </c:pt>
                <c:pt idx="3">
                  <c:v>55261</c:v>
                </c:pt>
                <c:pt idx="4">
                  <c:v>83527</c:v>
                </c:pt>
                <c:pt idx="5">
                  <c:v>56321</c:v>
                </c:pt>
                <c:pt idx="6">
                  <c:v>52362</c:v>
                </c:pt>
                <c:pt idx="7">
                  <c:v>52820</c:v>
                </c:pt>
                <c:pt idx="8">
                  <c:v>53041</c:v>
                </c:pt>
                <c:pt idx="9">
                  <c:v>81233</c:v>
                </c:pt>
                <c:pt idx="10">
                  <c:v>54134</c:v>
                </c:pt>
                <c:pt idx="11">
                  <c:v>54433</c:v>
                </c:pt>
                <c:pt idx="12">
                  <c:v>54364</c:v>
                </c:pt>
              </c:numCache>
            </c:numRef>
          </c:val>
          <c:smooth val="0"/>
          <c:extLst>
            <c:ext xmlns:c16="http://schemas.microsoft.com/office/drawing/2014/chart" uri="{C3380CC4-5D6E-409C-BE32-E72D297353CC}">
              <c16:uniqueId val="{00000002-4011-4C6A-99F1-485859951C33}"/>
            </c:ext>
          </c:extLst>
        </c:ser>
        <c:ser>
          <c:idx val="1"/>
          <c:order val="1"/>
          <c:tx>
            <c:strRef>
              <c:f>'Summary Data'!$MW$38</c:f>
              <c:strCache>
                <c:ptCount val="1"/>
                <c:pt idx="0">
                  <c:v>Monthly Payrolls</c:v>
                </c:pt>
              </c:strCache>
            </c:strRef>
          </c:tx>
          <c:dLbls>
            <c:dLbl>
              <c:idx val="0"/>
              <c:layout>
                <c:manualLayout>
                  <c:x val="-1.4905877955400094E-2"/>
                  <c:y val="-3.0201344118417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D9-4DCB-8486-16311AF0FF6C}"/>
                </c:ext>
              </c:extLst>
            </c:dLbl>
            <c:dLbl>
              <c:idx val="1"/>
              <c:layout>
                <c:manualLayout>
                  <c:x val="-1.5455377835561595E-2"/>
                  <c:y val="-2.9704188848866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AE-4DAA-8BB9-67901503D174}"/>
                </c:ext>
              </c:extLst>
            </c:dLbl>
            <c:dLbl>
              <c:idx val="4"/>
              <c:layout>
                <c:manualLayout>
                  <c:x val="-1.4983597703176487E-2"/>
                  <c:y val="3.25356385996378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7B5-4377-9A88-2EF1492CD388}"/>
                </c:ext>
              </c:extLst>
            </c:dLbl>
            <c:dLbl>
              <c:idx val="5"/>
              <c:layout>
                <c:manualLayout>
                  <c:x val="-1.4983597703176565E-2"/>
                  <c:y val="-3.0019425454449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EF-4850-88B9-7E938D2FE82C}"/>
                </c:ext>
              </c:extLst>
            </c:dLbl>
            <c:dLbl>
              <c:idx val="6"/>
              <c:layout>
                <c:manualLayout>
                  <c:x val="-1.6046074341239464E-2"/>
                  <c:y val="-3.0019425454449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A6-4C37-B2A1-AC1AD4DF52F6}"/>
                </c:ext>
              </c:extLst>
            </c:dLbl>
            <c:dLbl>
              <c:idx val="7"/>
              <c:layout>
                <c:manualLayout>
                  <c:x val="-1.4899983211708344E-2"/>
                  <c:y val="-2.84621343684440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D9-4DCB-8486-16311AF0FF6C}"/>
                </c:ext>
              </c:extLst>
            </c:dLbl>
            <c:dLbl>
              <c:idx val="8"/>
              <c:layout>
                <c:manualLayout>
                  <c:x val="-1.5455377835561517E-2"/>
                  <c:y val="-2.9704188848866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AE-4DAA-8BB9-67901503D174}"/>
                </c:ext>
              </c:extLst>
            </c:dLbl>
            <c:dLbl>
              <c:idx val="9"/>
              <c:layout>
                <c:manualLayout>
                  <c:x val="-1.4983597703176487E-2"/>
                  <c:y val="2.97554135305673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B5-4377-9A88-2EF1492CD388}"/>
                </c:ext>
              </c:extLst>
            </c:dLbl>
            <c:dLbl>
              <c:idx val="10"/>
              <c:layout>
                <c:manualLayout>
                  <c:x val="-1.6046074341239544E-2"/>
                  <c:y val="-3.27996505235196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2858644427050689E-2"/>
                  <c:y val="-3.41897630580549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A6-4C37-B2A1-AC1AD4DF52F6}"/>
                </c:ext>
              </c:extLst>
            </c:dLbl>
            <c:dLbl>
              <c:idx val="12"/>
              <c:layout>
                <c:manualLayout>
                  <c:x val="-1.7108550979302285E-2"/>
                  <c:y val="-3.41897630580549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D9-4976-B0CD-3701C2B7B673}"/>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Jan-20</c:v>
                </c:pt>
                <c:pt idx="1">
                  <c:v>Feb-20</c:v>
                </c:pt>
                <c:pt idx="2">
                  <c:v>Mar-20</c:v>
                </c:pt>
                <c:pt idx="3">
                  <c:v>Apr-20</c:v>
                </c:pt>
                <c:pt idx="4">
                  <c:v>May-20</c:v>
                </c:pt>
                <c:pt idx="5">
                  <c:v>Jun-20</c:v>
                </c:pt>
                <c:pt idx="6">
                  <c:v>Jul-20</c:v>
                </c:pt>
                <c:pt idx="7">
                  <c:v>Aug-20</c:v>
                </c:pt>
                <c:pt idx="8">
                  <c:v>Sep-20</c:v>
                </c:pt>
                <c:pt idx="9">
                  <c:v>Oct-20</c:v>
                </c:pt>
                <c:pt idx="10">
                  <c:v>Nov-20</c:v>
                </c:pt>
                <c:pt idx="11">
                  <c:v>Dec-20</c:v>
                </c:pt>
                <c:pt idx="12">
                  <c:v>Jan-21</c:v>
                </c:pt>
              </c:strCache>
            </c:strRef>
          </c:cat>
          <c:val>
            <c:numRef>
              <c:f>'Summary Data'!$MX$38:$RL$38</c:f>
              <c:numCache>
                <c:formatCode>_(* #,##0_);_(* \(#,##0\);_(* "-"??_);_(@_)</c:formatCode>
                <c:ptCount val="13"/>
                <c:pt idx="0">
                  <c:v>69882</c:v>
                </c:pt>
                <c:pt idx="1">
                  <c:v>69962</c:v>
                </c:pt>
                <c:pt idx="2">
                  <c:v>70076</c:v>
                </c:pt>
                <c:pt idx="3">
                  <c:v>70081</c:v>
                </c:pt>
                <c:pt idx="4">
                  <c:v>70141</c:v>
                </c:pt>
                <c:pt idx="5">
                  <c:v>70394</c:v>
                </c:pt>
                <c:pt idx="6">
                  <c:v>70403</c:v>
                </c:pt>
                <c:pt idx="7">
                  <c:v>70572</c:v>
                </c:pt>
                <c:pt idx="8">
                  <c:v>70607</c:v>
                </c:pt>
                <c:pt idx="9">
                  <c:v>70688</c:v>
                </c:pt>
                <c:pt idx="10">
                  <c:v>70621</c:v>
                </c:pt>
                <c:pt idx="11">
                  <c:v>70627</c:v>
                </c:pt>
                <c:pt idx="12">
                  <c:v>70864</c:v>
                </c:pt>
              </c:numCache>
            </c:numRef>
          </c:val>
          <c:smooth val="0"/>
          <c:extLst>
            <c:ext xmlns:c16="http://schemas.microsoft.com/office/drawing/2014/chart" uri="{C3380CC4-5D6E-409C-BE32-E72D297353CC}">
              <c16:uniqueId val="{00000005-4011-4C6A-99F1-485859951C33}"/>
            </c:ext>
          </c:extLst>
        </c:ser>
        <c:ser>
          <c:idx val="2"/>
          <c:order val="2"/>
          <c:tx>
            <c:strRef>
              <c:f>'Summary Data'!$MW$39</c:f>
              <c:strCache>
                <c:ptCount val="1"/>
                <c:pt idx="0">
                  <c:v>Total Payrolls Processed</c:v>
                </c:pt>
              </c:strCache>
            </c:strRef>
          </c:tx>
          <c:dLbls>
            <c:dLbl>
              <c:idx val="10"/>
              <c:layout>
                <c:manualLayout>
                  <c:x val="-1.8568584441690773E-2"/>
                  <c:y val="5.5380086561285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Jan-20</c:v>
                </c:pt>
                <c:pt idx="1">
                  <c:v>Feb-20</c:v>
                </c:pt>
                <c:pt idx="2">
                  <c:v>Mar-20</c:v>
                </c:pt>
                <c:pt idx="3">
                  <c:v>Apr-20</c:v>
                </c:pt>
                <c:pt idx="4">
                  <c:v>May-20</c:v>
                </c:pt>
                <c:pt idx="5">
                  <c:v>Jun-20</c:v>
                </c:pt>
                <c:pt idx="6">
                  <c:v>Jul-20</c:v>
                </c:pt>
                <c:pt idx="7">
                  <c:v>Aug-20</c:v>
                </c:pt>
                <c:pt idx="8">
                  <c:v>Sep-20</c:v>
                </c:pt>
                <c:pt idx="9">
                  <c:v>Oct-20</c:v>
                </c:pt>
                <c:pt idx="10">
                  <c:v>Nov-20</c:v>
                </c:pt>
                <c:pt idx="11">
                  <c:v>Dec-20</c:v>
                </c:pt>
                <c:pt idx="12">
                  <c:v>Jan-21</c:v>
                </c:pt>
              </c:strCache>
            </c:strRef>
          </c:cat>
          <c:val>
            <c:numRef>
              <c:f>'Summary Data'!$MX$39:$RL$39</c:f>
              <c:numCache>
                <c:formatCode>_(* #,##0_);_(* \(#,##0\);_(* "-"??_);_(@_)</c:formatCode>
                <c:ptCount val="13"/>
                <c:pt idx="0">
                  <c:v>124094</c:v>
                </c:pt>
                <c:pt idx="1">
                  <c:v>124481</c:v>
                </c:pt>
                <c:pt idx="2">
                  <c:v>124667</c:v>
                </c:pt>
                <c:pt idx="3">
                  <c:v>125342</c:v>
                </c:pt>
                <c:pt idx="4">
                  <c:v>153668</c:v>
                </c:pt>
                <c:pt idx="5">
                  <c:v>126715</c:v>
                </c:pt>
                <c:pt idx="6">
                  <c:v>122765</c:v>
                </c:pt>
                <c:pt idx="7">
                  <c:v>123392</c:v>
                </c:pt>
                <c:pt idx="8">
                  <c:v>123648</c:v>
                </c:pt>
                <c:pt idx="9">
                  <c:v>151921</c:v>
                </c:pt>
                <c:pt idx="10">
                  <c:v>124755</c:v>
                </c:pt>
                <c:pt idx="11">
                  <c:v>125060</c:v>
                </c:pt>
                <c:pt idx="12">
                  <c:v>125228</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cat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Algn val="ctr"/>
        <c:lblOffset val="100"/>
        <c:noMultiLvlLbl val="1"/>
      </c:cat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overlay val="0"/>
    </c:title>
    <c:autoTitleDeleted val="0"/>
    <c:plotArea>
      <c:layout>
        <c:manualLayout>
          <c:layoutTarget val="inner"/>
          <c:xMode val="edge"/>
          <c:yMode val="edge"/>
          <c:x val="9.7125976707704884E-2"/>
          <c:y val="5.4326866064670944E-2"/>
          <c:w val="0.88940682414698158"/>
          <c:h val="0.86826612307967588"/>
        </c:manualLayout>
      </c:layout>
      <c:lineChart>
        <c:grouping val="standard"/>
        <c:varyColors val="0"/>
        <c:ser>
          <c:idx val="0"/>
          <c:order val="0"/>
          <c:tx>
            <c:strRef>
              <c:f>'Summary Data'!$MW$40</c:f>
              <c:strCache>
                <c:ptCount val="1"/>
                <c:pt idx="0">
                  <c:v>Payrolls Processed Off-Cycle %</c:v>
                </c:pt>
              </c:strCache>
            </c:strRef>
          </c:tx>
          <c:dLbls>
            <c:dLbl>
              <c:idx val="1"/>
              <c:layout>
                <c:manualLayout>
                  <c:x val="-2.5717083046054828E-2"/>
                  <c:y val="-3.20191060099873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2E-4C15-BFE1-B060967A4E11}"/>
                </c:ext>
              </c:extLst>
            </c:dLbl>
            <c:dLbl>
              <c:idx val="3"/>
              <c:layout>
                <c:manualLayout>
                  <c:x val="-7.2764045549282555E-3"/>
                  <c:y val="-4.66427614737336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2E-4C15-BFE1-B060967A4E11}"/>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Jan-20</c:v>
                </c:pt>
                <c:pt idx="1">
                  <c:v>Feb-20</c:v>
                </c:pt>
                <c:pt idx="2">
                  <c:v>Mar-20</c:v>
                </c:pt>
                <c:pt idx="3">
                  <c:v>Apr-20</c:v>
                </c:pt>
                <c:pt idx="4">
                  <c:v>May-20</c:v>
                </c:pt>
                <c:pt idx="5">
                  <c:v>Jun-20</c:v>
                </c:pt>
                <c:pt idx="6">
                  <c:v>Jul-20</c:v>
                </c:pt>
                <c:pt idx="7">
                  <c:v>Aug-20</c:v>
                </c:pt>
                <c:pt idx="8">
                  <c:v>Sep-20</c:v>
                </c:pt>
                <c:pt idx="9">
                  <c:v>Oct-20</c:v>
                </c:pt>
                <c:pt idx="10">
                  <c:v>Nov-20</c:v>
                </c:pt>
                <c:pt idx="11">
                  <c:v>Dec-20</c:v>
                </c:pt>
                <c:pt idx="12">
                  <c:v>Jan-21</c:v>
                </c:pt>
              </c:strCache>
            </c:strRef>
          </c:cat>
          <c:val>
            <c:numRef>
              <c:f>'Summary Data'!$MX$40:$RL$40</c:f>
              <c:numCache>
                <c:formatCode>0.00%</c:formatCode>
                <c:ptCount val="13"/>
                <c:pt idx="0">
                  <c:v>9.6700888036488467E-5</c:v>
                </c:pt>
                <c:pt idx="1">
                  <c:v>1.3656702629316923E-4</c:v>
                </c:pt>
                <c:pt idx="2">
                  <c:v>9.8662837799898934E-4</c:v>
                </c:pt>
                <c:pt idx="3">
                  <c:v>1.3562891927685852E-4</c:v>
                </c:pt>
                <c:pt idx="4">
                  <c:v>2.9934664341307236E-4</c:v>
                </c:pt>
                <c:pt idx="5">
                  <c:v>4.4982835496981417E-4</c:v>
                </c:pt>
                <c:pt idx="6">
                  <c:v>3.0953447643872439E-4</c:v>
                </c:pt>
                <c:pt idx="7">
                  <c:v>3.7279564315352695E-4</c:v>
                </c:pt>
                <c:pt idx="8">
                  <c:v>3.8819875776397513E-4</c:v>
                </c:pt>
                <c:pt idx="9">
                  <c:v>2.1721815943812902E-4</c:v>
                </c:pt>
                <c:pt idx="10">
                  <c:v>2.404713237946375E-4</c:v>
                </c:pt>
                <c:pt idx="11">
                  <c:v>3.3583879737725893E-4</c:v>
                </c:pt>
                <c:pt idx="12">
                  <c:v>3.0344651355926789E-4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cat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Algn val="ctr"/>
        <c:lblOffset val="100"/>
        <c:noMultiLvlLbl val="1"/>
      </c:cat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1833521118724766"/>
          <c:y val="8.7663387080930896E-3"/>
        </c:manualLayout>
      </c:layout>
      <c:overlay val="1"/>
    </c:title>
    <c:autoTitleDeleted val="0"/>
    <c:plotArea>
      <c:layout>
        <c:manualLayout>
          <c:layoutTarget val="inner"/>
          <c:xMode val="edge"/>
          <c:yMode val="edge"/>
          <c:x val="7.8203019715294378E-2"/>
          <c:y val="7.8584451625249685E-2"/>
          <c:w val="0.91869013305852421"/>
          <c:h val="0.82960687225858987"/>
        </c:manualLayout>
      </c:layout>
      <c:lineChart>
        <c:grouping val="standard"/>
        <c:varyColors val="0"/>
        <c:ser>
          <c:idx val="0"/>
          <c:order val="0"/>
          <c:tx>
            <c:strRef>
              <c:f>'Summary Data'!$MW$22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7552763563325503E-2"/>
                  <c:y val="-3.35103189195088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0C-4707-9896-46C82AAC3687}"/>
                </c:ext>
              </c:extLst>
            </c:dLbl>
            <c:dLbl>
              <c:idx val="1"/>
              <c:layout>
                <c:manualLayout>
                  <c:x val="-1.5372637234446256E-2"/>
                  <c:y val="-3.62958815894596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AE-44F8-BC26-816FA109AE06}"/>
                </c:ext>
              </c:extLst>
            </c:dLbl>
            <c:dLbl>
              <c:idx val="2"/>
              <c:layout>
                <c:manualLayout>
                  <c:x val="-1.7552763563325503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AE-4895-9D21-21102E7664FC}"/>
                </c:ext>
              </c:extLst>
            </c:dLbl>
            <c:dLbl>
              <c:idx val="3"/>
              <c:layout>
                <c:manualLayout>
                  <c:x val="-1.7552763563325503E-2"/>
                  <c:y val="-3.3510318919508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38-412A-A483-E328C0EE6A16}"/>
                </c:ext>
              </c:extLst>
            </c:dLbl>
            <c:dLbl>
              <c:idx val="11"/>
              <c:layout>
                <c:manualLayout>
                  <c:x val="-1.6462700398885869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FF-4437-A98B-3C2FB5512B49}"/>
                </c:ext>
              </c:extLst>
            </c:dLbl>
            <c:dLbl>
              <c:idx val="12"/>
              <c:layout>
                <c:manualLayout>
                  <c:x val="-1.7552763563325663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8F1-4E5B-98A5-AB921E82A3A3}"/>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Jan-20</c:v>
                </c:pt>
                <c:pt idx="1">
                  <c:v>Feb-20</c:v>
                </c:pt>
                <c:pt idx="2">
                  <c:v>Mar-20</c:v>
                </c:pt>
                <c:pt idx="3">
                  <c:v>Apr-20</c:v>
                </c:pt>
                <c:pt idx="4">
                  <c:v>May-20</c:v>
                </c:pt>
                <c:pt idx="5">
                  <c:v>Jun-20</c:v>
                </c:pt>
                <c:pt idx="6">
                  <c:v>Jul-20</c:v>
                </c:pt>
                <c:pt idx="7">
                  <c:v>Aug-20</c:v>
                </c:pt>
                <c:pt idx="8">
                  <c:v>Sep-20</c:v>
                </c:pt>
                <c:pt idx="9">
                  <c:v>Oct-20</c:v>
                </c:pt>
                <c:pt idx="10">
                  <c:v>Nov-20</c:v>
                </c:pt>
                <c:pt idx="11">
                  <c:v>Dec-20</c:v>
                </c:pt>
                <c:pt idx="12">
                  <c:v>Jan-21</c:v>
                </c:pt>
              </c:strCache>
            </c:strRef>
          </c:cat>
          <c:val>
            <c:numRef>
              <c:f>'Summary Data'!$MX$22:$RL$22</c:f>
              <c:numCache>
                <c:formatCode>_(* #,##0_);_(* \(#,##0\);_(* "-"??_);_(@_)</c:formatCode>
                <c:ptCount val="13"/>
                <c:pt idx="0">
                  <c:v>7029</c:v>
                </c:pt>
                <c:pt idx="1">
                  <c:v>6918</c:v>
                </c:pt>
                <c:pt idx="2">
                  <c:v>6814</c:v>
                </c:pt>
                <c:pt idx="3">
                  <c:v>6149</c:v>
                </c:pt>
                <c:pt idx="4">
                  <c:v>5925</c:v>
                </c:pt>
                <c:pt idx="5">
                  <c:v>7311</c:v>
                </c:pt>
                <c:pt idx="6">
                  <c:v>7910</c:v>
                </c:pt>
                <c:pt idx="7">
                  <c:v>7626</c:v>
                </c:pt>
                <c:pt idx="8">
                  <c:v>7794</c:v>
                </c:pt>
                <c:pt idx="9">
                  <c:v>8626</c:v>
                </c:pt>
                <c:pt idx="10">
                  <c:v>5384</c:v>
                </c:pt>
                <c:pt idx="11">
                  <c:v>5672</c:v>
                </c:pt>
                <c:pt idx="12">
                  <c:v>6318</c:v>
                </c:pt>
              </c:numCache>
            </c:numRef>
          </c:val>
          <c:smooth val="0"/>
          <c:extLst>
            <c:ext xmlns:c16="http://schemas.microsoft.com/office/drawing/2014/chart" uri="{C3380CC4-5D6E-409C-BE32-E72D297353CC}">
              <c16:uniqueId val="{0000000D-3D24-4E0E-B91F-6C9C08628098}"/>
            </c:ext>
          </c:extLst>
        </c:ser>
        <c:ser>
          <c:idx val="1"/>
          <c:order val="1"/>
          <c:tx>
            <c:strRef>
              <c:f>'Summary Data'!$MW$28</c:f>
              <c:strCache>
                <c:ptCount val="1"/>
                <c:pt idx="0">
                  <c:v>Resolved Tickets</c:v>
                </c:pt>
              </c:strCache>
            </c:strRef>
          </c:tx>
          <c:dLbls>
            <c:dLbl>
              <c:idx val="0"/>
              <c:layout>
                <c:manualLayout>
                  <c:x val="-1.7552763563325503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0C-4707-9896-46C82AAC3687}"/>
                </c:ext>
              </c:extLst>
            </c:dLbl>
            <c:dLbl>
              <c:idx val="1"/>
              <c:layout>
                <c:manualLayout>
                  <c:x val="-1.5372637234446236E-2"/>
                  <c:y val="3.49031002544841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AE-44F8-BC26-816FA109AE06}"/>
                </c:ext>
              </c:extLst>
            </c:dLbl>
            <c:dLbl>
              <c:idx val="2"/>
              <c:layout>
                <c:manualLayout>
                  <c:x val="-1.5372637234446236E-2"/>
                  <c:y val="2.79391935796069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AE-4895-9D21-21102E7664FC}"/>
                </c:ext>
              </c:extLst>
            </c:dLbl>
            <c:dLbl>
              <c:idx val="3"/>
              <c:layout>
                <c:manualLayout>
                  <c:x val="-1.5372637234446276E-2"/>
                  <c:y val="3.3510318919508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38-412A-A483-E328C0EE6A16}"/>
                </c:ext>
              </c:extLst>
            </c:dLbl>
            <c:dLbl>
              <c:idx val="6"/>
              <c:layout>
                <c:manualLayout>
                  <c:x val="-4.0675234906466226E-2"/>
                  <c:y val="4.2934513505318066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6.7179577253604988E-2"/>
                      <c:h val="3.1550491167741723E-2"/>
                    </c:manualLayout>
                  </c15:layout>
                </c:ext>
                <c:ext xmlns:c16="http://schemas.microsoft.com/office/drawing/2014/chart" uri="{C3380CC4-5D6E-409C-BE32-E72D297353CC}">
                  <c16:uniqueId val="{00000002-73B4-474F-B7F4-4D8B9664BBB4}"/>
                </c:ext>
              </c:extLst>
            </c:dLbl>
            <c:dLbl>
              <c:idx val="11"/>
              <c:layout>
                <c:manualLayout>
                  <c:x val="-1.6462700398885869E-2"/>
                  <c:y val="-3.05576224893609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FF-4437-A98B-3C2FB5512B49}"/>
                </c:ext>
              </c:extLst>
            </c:dLbl>
            <c:dLbl>
              <c:idx val="12"/>
              <c:layout>
                <c:manualLayout>
                  <c:x val="-1.6462700398886029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F1-4E5B-98A5-AB921E82A3A3}"/>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Jan-20</c:v>
                </c:pt>
                <c:pt idx="1">
                  <c:v>Feb-20</c:v>
                </c:pt>
                <c:pt idx="2">
                  <c:v>Mar-20</c:v>
                </c:pt>
                <c:pt idx="3">
                  <c:v>Apr-20</c:v>
                </c:pt>
                <c:pt idx="4">
                  <c:v>May-20</c:v>
                </c:pt>
                <c:pt idx="5">
                  <c:v>Jun-20</c:v>
                </c:pt>
                <c:pt idx="6">
                  <c:v>Jul-20</c:v>
                </c:pt>
                <c:pt idx="7">
                  <c:v>Aug-20</c:v>
                </c:pt>
                <c:pt idx="8">
                  <c:v>Sep-20</c:v>
                </c:pt>
                <c:pt idx="9">
                  <c:v>Oct-20</c:v>
                </c:pt>
                <c:pt idx="10">
                  <c:v>Nov-20</c:v>
                </c:pt>
                <c:pt idx="11">
                  <c:v>Dec-20</c:v>
                </c:pt>
                <c:pt idx="12">
                  <c:v>Jan-21</c:v>
                </c:pt>
              </c:strCache>
            </c:strRef>
          </c:cat>
          <c:val>
            <c:numRef>
              <c:f>'Summary Data'!$MX$28:$RL$28</c:f>
              <c:numCache>
                <c:formatCode>_(* #,##0_);_(* \(#,##0\);_(* "-"??_);_(@_)</c:formatCode>
                <c:ptCount val="13"/>
                <c:pt idx="0">
                  <c:v>7008</c:v>
                </c:pt>
                <c:pt idx="1">
                  <c:v>6707</c:v>
                </c:pt>
                <c:pt idx="2">
                  <c:v>6467</c:v>
                </c:pt>
                <c:pt idx="3">
                  <c:v>5428</c:v>
                </c:pt>
                <c:pt idx="4">
                  <c:v>4926</c:v>
                </c:pt>
                <c:pt idx="5">
                  <c:v>6027</c:v>
                </c:pt>
                <c:pt idx="6">
                  <c:v>6488</c:v>
                </c:pt>
                <c:pt idx="7">
                  <c:v>5944</c:v>
                </c:pt>
                <c:pt idx="8">
                  <c:v>5821</c:v>
                </c:pt>
                <c:pt idx="9">
                  <c:v>6528</c:v>
                </c:pt>
                <c:pt idx="10">
                  <c:v>5351</c:v>
                </c:pt>
                <c:pt idx="11">
                  <c:v>5740</c:v>
                </c:pt>
                <c:pt idx="12">
                  <c:v>6047</c:v>
                </c:pt>
              </c:numCache>
            </c:numRef>
          </c:val>
          <c:smooth val="0"/>
          <c:extLst>
            <c:ext xmlns:c16="http://schemas.microsoft.com/office/drawing/2014/chart" uri="{C3380CC4-5D6E-409C-BE32-E72D297353CC}">
              <c16:uniqueId val="{00000004-4258-4ED8-AE80-7C481740CCBC}"/>
            </c:ext>
          </c:extLst>
        </c:ser>
        <c:ser>
          <c:idx val="2"/>
          <c:order val="2"/>
          <c:tx>
            <c:strRef>
              <c:f>'Summary Data'!$MW$30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'Summary Data'!$MX$10:$RL$10</c:f>
              <c:strCache>
                <c:ptCount val="13"/>
                <c:pt idx="0">
                  <c:v>Jan-20</c:v>
                </c:pt>
                <c:pt idx="1">
                  <c:v>Feb-20</c:v>
                </c:pt>
                <c:pt idx="2">
                  <c:v>Mar-20</c:v>
                </c:pt>
                <c:pt idx="3">
                  <c:v>Apr-20</c:v>
                </c:pt>
                <c:pt idx="4">
                  <c:v>May-20</c:v>
                </c:pt>
                <c:pt idx="5">
                  <c:v>Jun-20</c:v>
                </c:pt>
                <c:pt idx="6">
                  <c:v>Jul-20</c:v>
                </c:pt>
                <c:pt idx="7">
                  <c:v>Aug-20</c:v>
                </c:pt>
                <c:pt idx="8">
                  <c:v>Sep-20</c:v>
                </c:pt>
                <c:pt idx="9">
                  <c:v>Oct-20</c:v>
                </c:pt>
                <c:pt idx="10">
                  <c:v>Nov-20</c:v>
                </c:pt>
                <c:pt idx="11">
                  <c:v>Dec-20</c:v>
                </c:pt>
                <c:pt idx="12">
                  <c:v>Jan-21</c:v>
                </c:pt>
              </c:strCache>
            </c:strRef>
          </c:cat>
          <c:val>
            <c:numRef>
              <c:f>'Summary Data'!$MX$30:$RL$30</c:f>
              <c:numCache>
                <c:formatCode>_(* #,##0_);_(* \(#,##0\);_(* "-"??_);_(@_)</c:formatCode>
                <c:ptCount val="13"/>
                <c:pt idx="0">
                  <c:v>489</c:v>
                </c:pt>
                <c:pt idx="1">
                  <c:v>483</c:v>
                </c:pt>
                <c:pt idx="2">
                  <c:v>376</c:v>
                </c:pt>
                <c:pt idx="3">
                  <c:v>397</c:v>
                </c:pt>
                <c:pt idx="4">
                  <c:v>421</c:v>
                </c:pt>
                <c:pt idx="5">
                  <c:v>445</c:v>
                </c:pt>
                <c:pt idx="6">
                  <c:v>406</c:v>
                </c:pt>
                <c:pt idx="7">
                  <c:v>433</c:v>
                </c:pt>
                <c:pt idx="8">
                  <c:v>414</c:v>
                </c:pt>
                <c:pt idx="9">
                  <c:v>333</c:v>
                </c:pt>
                <c:pt idx="10">
                  <c:v>377</c:v>
                </c:pt>
                <c:pt idx="11">
                  <c:v>316</c:v>
                </c:pt>
                <c:pt idx="12">
                  <c:v>593</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3955227471566053"/>
          <c:y val="1.2505876636630994E-2"/>
        </c:manualLayout>
      </c:layout>
      <c:overlay val="0"/>
    </c:title>
    <c:autoTitleDeleted val="0"/>
    <c:plotArea>
      <c:layout>
        <c:manualLayout>
          <c:layoutTarget val="inner"/>
          <c:xMode val="edge"/>
          <c:yMode val="edge"/>
          <c:x val="6.4279746281714789E-2"/>
          <c:y val="5.8804231003776831E-2"/>
          <c:w val="0.91912958258140565"/>
          <c:h val="0.84626421242213357"/>
        </c:manualLayout>
      </c:layout>
      <c:lineChart>
        <c:grouping val="standard"/>
        <c:varyColors val="0"/>
        <c:ser>
          <c:idx val="0"/>
          <c:order val="0"/>
          <c:tx>
            <c:strRef>
              <c:f>'Summary Data'!$MW$46</c:f>
              <c:strCache>
                <c:ptCount val="1"/>
                <c:pt idx="0">
                  <c:v>Cost Per Employee Payroll</c:v>
                </c:pt>
              </c:strCache>
            </c:strRef>
          </c:tx>
          <c:spPr>
            <a:ln w="25400">
              <a:solidFill>
                <a:schemeClr val="accent1"/>
              </a:solidFill>
              <a:prstDash val="solid"/>
            </a:ln>
          </c:spPr>
          <c:marker>
            <c:symbol val="circle"/>
            <c:size val="7"/>
          </c:marker>
          <c:dLbls>
            <c:dLbl>
              <c:idx val="0"/>
              <c:layout>
                <c:manualLayout>
                  <c:x val="-2.013437277989601E-2"/>
                  <c:y val="-3.27928068058600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62-4C12-BF8B-1E9E60A47ABE}"/>
                </c:ext>
              </c:extLst>
            </c:dLbl>
            <c:dLbl>
              <c:idx val="2"/>
              <c:layout>
                <c:manualLayout>
                  <c:x val="-1.0124199711622981E-2"/>
                  <c:y val="-3.1365478710109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62-4C12-BF8B-1E9E60A47ABE}"/>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Jan-20</c:v>
                </c:pt>
                <c:pt idx="1">
                  <c:v>Feb-20</c:v>
                </c:pt>
                <c:pt idx="2">
                  <c:v>Mar-20</c:v>
                </c:pt>
                <c:pt idx="3">
                  <c:v>Apr-20</c:v>
                </c:pt>
                <c:pt idx="4">
                  <c:v>May-20</c:v>
                </c:pt>
                <c:pt idx="5">
                  <c:v>Jun-20</c:v>
                </c:pt>
                <c:pt idx="6">
                  <c:v>Jul-20</c:v>
                </c:pt>
                <c:pt idx="7">
                  <c:v>Aug-20</c:v>
                </c:pt>
                <c:pt idx="8">
                  <c:v>Sep-20</c:v>
                </c:pt>
                <c:pt idx="9">
                  <c:v>Oct-20</c:v>
                </c:pt>
                <c:pt idx="10">
                  <c:v>Nov-20</c:v>
                </c:pt>
                <c:pt idx="11">
                  <c:v>Dec-20</c:v>
                </c:pt>
                <c:pt idx="12">
                  <c:v>Jan-21</c:v>
                </c:pt>
              </c:strCache>
            </c:strRef>
          </c:cat>
          <c:val>
            <c:numRef>
              <c:f>'Summary Data'!$MX$46:$RL$46</c:f>
              <c:numCache>
                <c:formatCode>"$"#,##0.00_);\("$"#,##0.00\)</c:formatCode>
                <c:ptCount val="13"/>
                <c:pt idx="0">
                  <c:v>20.480917207923024</c:v>
                </c:pt>
                <c:pt idx="1">
                  <c:v>6.8526088318699241</c:v>
                </c:pt>
                <c:pt idx="2">
                  <c:v>6.8767390728901789</c:v>
                </c:pt>
                <c:pt idx="3">
                  <c:v>7.4706857238595203</c:v>
                </c:pt>
                <c:pt idx="4">
                  <c:v>5.8271077908217714</c:v>
                </c:pt>
                <c:pt idx="5">
                  <c:v>9.6421722763682265</c:v>
                </c:pt>
                <c:pt idx="6">
                  <c:v>7.0624776605710098</c:v>
                </c:pt>
                <c:pt idx="7">
                  <c:v>6.7896970630186697</c:v>
                </c:pt>
                <c:pt idx="8">
                  <c:v>6.6958398033126292</c:v>
                </c:pt>
                <c:pt idx="9">
                  <c:v>5.6641963915456062</c:v>
                </c:pt>
                <c:pt idx="10">
                  <c:v>6.5922836760049695</c:v>
                </c:pt>
                <c:pt idx="11">
                  <c:v>6.0952802654725735</c:v>
                </c:pt>
                <c:pt idx="12">
                  <c:v>7.1520518574120793</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Data'!$MW$67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Jan-20</c:v>
                </c:pt>
                <c:pt idx="1">
                  <c:v>Feb-20</c:v>
                </c:pt>
                <c:pt idx="2">
                  <c:v>Mar-20</c:v>
                </c:pt>
                <c:pt idx="3">
                  <c:v>Apr-20</c:v>
                </c:pt>
                <c:pt idx="4">
                  <c:v>May-20</c:v>
                </c:pt>
                <c:pt idx="5">
                  <c:v>Jun-20</c:v>
                </c:pt>
                <c:pt idx="6">
                  <c:v>Jul-20</c:v>
                </c:pt>
                <c:pt idx="7">
                  <c:v>Aug-20</c:v>
                </c:pt>
                <c:pt idx="8">
                  <c:v>Sep-20</c:v>
                </c:pt>
                <c:pt idx="9">
                  <c:v>Oct-20</c:v>
                </c:pt>
                <c:pt idx="10">
                  <c:v>Nov-20</c:v>
                </c:pt>
                <c:pt idx="11">
                  <c:v>Dec-20</c:v>
                </c:pt>
                <c:pt idx="12">
                  <c:v>Jan-21</c:v>
                </c:pt>
              </c:strCache>
            </c:strRef>
          </c:cat>
          <c:val>
            <c:numRef>
              <c:f>'Summary Data'!$MX$67:$RL$67</c:f>
              <c:numCache>
                <c:formatCode>0.00%</c:formatCode>
                <c:ptCount val="13"/>
                <c:pt idx="0">
                  <c:v>1</c:v>
                </c:pt>
                <c:pt idx="1">
                  <c:v>1</c:v>
                </c:pt>
                <c:pt idx="2">
                  <c:v>1</c:v>
                </c:pt>
                <c:pt idx="3">
                  <c:v>0.99019999999999997</c:v>
                </c:pt>
                <c:pt idx="4">
                  <c:v>0.99760000000000004</c:v>
                </c:pt>
                <c:pt idx="5">
                  <c:v>1</c:v>
                </c:pt>
                <c:pt idx="6">
                  <c:v>0.99890000000000001</c:v>
                </c:pt>
                <c:pt idx="7">
                  <c:v>0.99070000000000003</c:v>
                </c:pt>
                <c:pt idx="8">
                  <c:v>1</c:v>
                </c:pt>
                <c:pt idx="9">
                  <c:v>1</c:v>
                </c:pt>
                <c:pt idx="10">
                  <c:v>1</c:v>
                </c:pt>
                <c:pt idx="11">
                  <c:v>1</c:v>
                </c:pt>
                <c:pt idx="12">
                  <c:v>0.99909999999999999</c:v>
                </c:pt>
              </c:numCache>
            </c:numRef>
          </c:val>
          <c:smooth val="0"/>
          <c:extLst>
            <c:ext xmlns:c16="http://schemas.microsoft.com/office/drawing/2014/chart" uri="{C3380CC4-5D6E-409C-BE32-E72D297353CC}">
              <c16:uniqueId val="{00000000-0A3F-4850-99CF-11B3E86A317E}"/>
            </c:ext>
          </c:extLst>
        </c:ser>
        <c:ser>
          <c:idx val="1"/>
          <c:order val="1"/>
          <c:tx>
            <c:strRef>
              <c:f>'Summary Data'!$MW$68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Jan-20</c:v>
                </c:pt>
                <c:pt idx="1">
                  <c:v>Feb-20</c:v>
                </c:pt>
                <c:pt idx="2">
                  <c:v>Mar-20</c:v>
                </c:pt>
                <c:pt idx="3">
                  <c:v>Apr-20</c:v>
                </c:pt>
                <c:pt idx="4">
                  <c:v>May-20</c:v>
                </c:pt>
                <c:pt idx="5">
                  <c:v>Jun-20</c:v>
                </c:pt>
                <c:pt idx="6">
                  <c:v>Jul-20</c:v>
                </c:pt>
                <c:pt idx="7">
                  <c:v>Aug-20</c:v>
                </c:pt>
                <c:pt idx="8">
                  <c:v>Sep-20</c:v>
                </c:pt>
                <c:pt idx="9">
                  <c:v>Oct-20</c:v>
                </c:pt>
                <c:pt idx="10">
                  <c:v>Nov-20</c:v>
                </c:pt>
                <c:pt idx="11">
                  <c:v>Dec-20</c:v>
                </c:pt>
                <c:pt idx="12">
                  <c:v>Jan-21</c:v>
                </c:pt>
              </c:strCache>
            </c:strRef>
          </c:cat>
          <c:val>
            <c:numRef>
              <c:f>'Summary Data'!$MX$68:$RL$68</c:f>
              <c:numCache>
                <c:formatCode>0.00%</c:formatCode>
                <c:ptCount val="13"/>
                <c:pt idx="0">
                  <c:v>0</c:v>
                </c:pt>
                <c:pt idx="1">
                  <c:v>0</c:v>
                </c:pt>
                <c:pt idx="2">
                  <c:v>0</c:v>
                </c:pt>
                <c:pt idx="3">
                  <c:v>9.7999999999999997E-3</c:v>
                </c:pt>
                <c:pt idx="4">
                  <c:v>2.3999999999999998E-3</c:v>
                </c:pt>
                <c:pt idx="5">
                  <c:v>0</c:v>
                </c:pt>
                <c:pt idx="6">
                  <c:v>1.1000000000000001E-3</c:v>
                </c:pt>
                <c:pt idx="7">
                  <c:v>9.2999999999999992E-3</c:v>
                </c:pt>
                <c:pt idx="8">
                  <c:v>0</c:v>
                </c:pt>
                <c:pt idx="9">
                  <c:v>0</c:v>
                </c:pt>
                <c:pt idx="10">
                  <c:v>0</c:v>
                </c:pt>
                <c:pt idx="11">
                  <c:v>0</c:v>
                </c:pt>
                <c:pt idx="12">
                  <c:v>8.9999999999999998E-4</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3563631330972079"/>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Data'!$MW$69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Jan-20</c:v>
                </c:pt>
                <c:pt idx="1">
                  <c:v>Feb-20</c:v>
                </c:pt>
                <c:pt idx="2">
                  <c:v>Mar-20</c:v>
                </c:pt>
                <c:pt idx="3">
                  <c:v>Apr-20</c:v>
                </c:pt>
                <c:pt idx="4">
                  <c:v>May-20</c:v>
                </c:pt>
                <c:pt idx="5">
                  <c:v>Jun-20</c:v>
                </c:pt>
                <c:pt idx="6">
                  <c:v>Jul-20</c:v>
                </c:pt>
                <c:pt idx="7">
                  <c:v>Aug-20</c:v>
                </c:pt>
                <c:pt idx="8">
                  <c:v>Sep-20</c:v>
                </c:pt>
                <c:pt idx="9">
                  <c:v>Oct-20</c:v>
                </c:pt>
                <c:pt idx="10">
                  <c:v>Nov-20</c:v>
                </c:pt>
                <c:pt idx="11">
                  <c:v>Dec-20</c:v>
                </c:pt>
                <c:pt idx="12">
                  <c:v>Jan-21</c:v>
                </c:pt>
              </c:strCache>
            </c:strRef>
          </c:cat>
          <c:val>
            <c:numRef>
              <c:f>'Summary Data'!$MX$69:$RL$69</c:f>
              <c:numCache>
                <c:formatCode>0.00%</c:formatCode>
                <c:ptCount val="13"/>
                <c:pt idx="0">
                  <c:v>1</c:v>
                </c:pt>
                <c:pt idx="1">
                  <c:v>1</c:v>
                </c:pt>
                <c:pt idx="2">
                  <c:v>1</c:v>
                </c:pt>
                <c:pt idx="3">
                  <c:v>0.99019999999999997</c:v>
                </c:pt>
                <c:pt idx="4">
                  <c:v>0.99760000000000004</c:v>
                </c:pt>
                <c:pt idx="5">
                  <c:v>1</c:v>
                </c:pt>
                <c:pt idx="6">
                  <c:v>0.99890000000000001</c:v>
                </c:pt>
                <c:pt idx="7">
                  <c:v>0.99070000000000003</c:v>
                </c:pt>
                <c:pt idx="8">
                  <c:v>1</c:v>
                </c:pt>
                <c:pt idx="9">
                  <c:v>1</c:v>
                </c:pt>
                <c:pt idx="10">
                  <c:v>1</c:v>
                </c:pt>
                <c:pt idx="11">
                  <c:v>1</c:v>
                </c:pt>
                <c:pt idx="12">
                  <c:v>0.99909999999999999</c:v>
                </c:pt>
              </c:numCache>
            </c:numRef>
          </c:val>
          <c:smooth val="0"/>
          <c:extLst>
            <c:ext xmlns:c16="http://schemas.microsoft.com/office/drawing/2014/chart" uri="{C3380CC4-5D6E-409C-BE32-E72D297353CC}">
              <c16:uniqueId val="{00000000-F56C-43E8-A013-0222B2908BC0}"/>
            </c:ext>
          </c:extLst>
        </c:ser>
        <c:ser>
          <c:idx val="1"/>
          <c:order val="1"/>
          <c:tx>
            <c:strRef>
              <c:f>'Summary Data'!$MW$70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Jan-20</c:v>
                </c:pt>
                <c:pt idx="1">
                  <c:v>Feb-20</c:v>
                </c:pt>
                <c:pt idx="2">
                  <c:v>Mar-20</c:v>
                </c:pt>
                <c:pt idx="3">
                  <c:v>Apr-20</c:v>
                </c:pt>
                <c:pt idx="4">
                  <c:v>May-20</c:v>
                </c:pt>
                <c:pt idx="5">
                  <c:v>Jun-20</c:v>
                </c:pt>
                <c:pt idx="6">
                  <c:v>Jul-20</c:v>
                </c:pt>
                <c:pt idx="7">
                  <c:v>Aug-20</c:v>
                </c:pt>
                <c:pt idx="8">
                  <c:v>Sep-20</c:v>
                </c:pt>
                <c:pt idx="9">
                  <c:v>Oct-20</c:v>
                </c:pt>
                <c:pt idx="10">
                  <c:v>Nov-20</c:v>
                </c:pt>
                <c:pt idx="11">
                  <c:v>Dec-20</c:v>
                </c:pt>
                <c:pt idx="12">
                  <c:v>Jan-21</c:v>
                </c:pt>
              </c:strCache>
            </c:strRef>
          </c:cat>
          <c:val>
            <c:numRef>
              <c:f>'Summary Data'!$MX$70:$RL$70</c:f>
              <c:numCache>
                <c:formatCode>0.00%</c:formatCode>
                <c:ptCount val="13"/>
                <c:pt idx="0">
                  <c:v>0</c:v>
                </c:pt>
                <c:pt idx="1">
                  <c:v>0</c:v>
                </c:pt>
                <c:pt idx="2">
                  <c:v>0</c:v>
                </c:pt>
                <c:pt idx="3">
                  <c:v>9.7999999999999997E-3</c:v>
                </c:pt>
                <c:pt idx="4">
                  <c:v>2.3999999999999998E-3</c:v>
                </c:pt>
                <c:pt idx="5">
                  <c:v>0</c:v>
                </c:pt>
                <c:pt idx="6">
                  <c:v>1.1000000000000001E-3</c:v>
                </c:pt>
                <c:pt idx="7">
                  <c:v>9.2999999999999992E-3</c:v>
                </c:pt>
                <c:pt idx="8">
                  <c:v>0</c:v>
                </c:pt>
                <c:pt idx="9">
                  <c:v>0</c:v>
                </c:pt>
                <c:pt idx="10">
                  <c:v>0</c:v>
                </c:pt>
                <c:pt idx="11">
                  <c:v>0</c:v>
                </c:pt>
                <c:pt idx="12">
                  <c:v>8.9999999999999998E-4</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Data'!$MW$71</c:f>
              <c:strCache>
                <c:ptCount val="1"/>
                <c:pt idx="0">
                  <c:v> ERP Respone Time (Seconds) </c:v>
                </c:pt>
              </c:strCache>
            </c:strRef>
          </c:tx>
          <c:spPr>
            <a:ln w="25400">
              <a:solidFill>
                <a:schemeClr val="accent1">
                  <a:lumMod val="75000"/>
                </a:schemeClr>
              </a:solidFill>
              <a:prstDash val="solid"/>
            </a:ln>
          </c:spPr>
          <c:marker>
            <c:symbol val="circle"/>
            <c:size val="7"/>
          </c:marker>
          <c:dLbls>
            <c:dLbl>
              <c:idx val="1"/>
              <c:layout>
                <c:manualLayout>
                  <c:x val="-2.4584288080611368E-2"/>
                  <c:y val="-3.22670541016300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dLbl>
              <c:idx val="3"/>
              <c:layout>
                <c:manualLayout>
                  <c:x val="-1.012459074283345E-2"/>
                  <c:y val="-3.36714984713673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Jan-20</c:v>
                </c:pt>
                <c:pt idx="1">
                  <c:v>Feb-20</c:v>
                </c:pt>
                <c:pt idx="2">
                  <c:v>Mar-20</c:v>
                </c:pt>
                <c:pt idx="3">
                  <c:v>Apr-20</c:v>
                </c:pt>
                <c:pt idx="4">
                  <c:v>May-20</c:v>
                </c:pt>
                <c:pt idx="5">
                  <c:v>Jun-20</c:v>
                </c:pt>
                <c:pt idx="6">
                  <c:v>Jul-20</c:v>
                </c:pt>
                <c:pt idx="7">
                  <c:v>Aug-20</c:v>
                </c:pt>
                <c:pt idx="8">
                  <c:v>Sep-20</c:v>
                </c:pt>
                <c:pt idx="9">
                  <c:v>Oct-20</c:v>
                </c:pt>
                <c:pt idx="10">
                  <c:v>Nov-20</c:v>
                </c:pt>
                <c:pt idx="11">
                  <c:v>Dec-20</c:v>
                </c:pt>
                <c:pt idx="12">
                  <c:v>Jan-21</c:v>
                </c:pt>
              </c:strCache>
            </c:strRef>
          </c:cat>
          <c:val>
            <c:numRef>
              <c:f>'Summary Data'!$MX$71:$RL$71</c:f>
              <c:numCache>
                <c:formatCode>_(* #,##0.000_);_(* \(#,##0.000\);_(* "-"??_);_(@_)</c:formatCode>
                <c:ptCount val="13"/>
                <c:pt idx="0">
                  <c:v>0.63419999999999999</c:v>
                </c:pt>
                <c:pt idx="1">
                  <c:v>0.67530000000000001</c:v>
                </c:pt>
                <c:pt idx="2">
                  <c:v>0.99760000000000004</c:v>
                </c:pt>
                <c:pt idx="3">
                  <c:v>0.7006</c:v>
                </c:pt>
                <c:pt idx="4">
                  <c:v>0.67710000000000004</c:v>
                </c:pt>
                <c:pt idx="5">
                  <c:v>0.64739999999999998</c:v>
                </c:pt>
                <c:pt idx="6">
                  <c:v>0.66180000000000005</c:v>
                </c:pt>
                <c:pt idx="7">
                  <c:v>0.63690000000000002</c:v>
                </c:pt>
                <c:pt idx="8">
                  <c:v>0.64990000000000003</c:v>
                </c:pt>
                <c:pt idx="9">
                  <c:v>0.58899999999999997</c:v>
                </c:pt>
                <c:pt idx="10">
                  <c:v>0.57940000000000003</c:v>
                </c:pt>
                <c:pt idx="11">
                  <c:v>0.58430000000000004</c:v>
                </c:pt>
                <c:pt idx="12">
                  <c:v>0.71309999999999996</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0"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9"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36136"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68125" cy="8989219"/>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17943" cy="9042722"/>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47113"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396507" cy="955301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75" customWidth="1"/>
    <col min="6" max="6" width="11.44140625" style="285" customWidth="1"/>
    <col min="7" max="16384" width="9.109375" style="285"/>
  </cols>
  <sheetData>
    <row r="1" spans="1:5" s="185" customFormat="1" ht="15.75" customHeight="1" thickBot="1" x14ac:dyDescent="0.35">
      <c r="A1" s="1256" t="s">
        <v>56</v>
      </c>
      <c r="B1" s="1257"/>
      <c r="C1" s="1257"/>
      <c r="D1" s="1258"/>
      <c r="E1" s="334" t="s">
        <v>127</v>
      </c>
    </row>
    <row r="2" spans="1:5" s="185" customFormat="1" ht="15" customHeight="1" x14ac:dyDescent="0.3">
      <c r="A2" s="308">
        <v>1</v>
      </c>
      <c r="B2" s="309"/>
      <c r="C2" s="1259" t="s">
        <v>186</v>
      </c>
      <c r="D2" s="1260"/>
      <c r="E2" s="334"/>
    </row>
    <row r="3" spans="1:5" s="185" customFormat="1" ht="13.8" x14ac:dyDescent="0.3">
      <c r="A3" s="183">
        <v>2.1</v>
      </c>
      <c r="B3" s="184"/>
      <c r="C3" s="310" t="s">
        <v>108</v>
      </c>
      <c r="D3" s="311"/>
      <c r="E3" s="334"/>
    </row>
    <row r="4" spans="1:5" s="185" customFormat="1" ht="13.8" x14ac:dyDescent="0.3">
      <c r="A4" s="183">
        <v>2.2000000000000002</v>
      </c>
      <c r="B4" s="184"/>
      <c r="C4" s="310" t="s">
        <v>89</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83</v>
      </c>
      <c r="D6" s="311"/>
      <c r="E6" s="334"/>
    </row>
    <row r="7" spans="1:5" s="185" customFormat="1" ht="13.8" x14ac:dyDescent="0.3">
      <c r="A7" s="183">
        <v>2.5</v>
      </c>
      <c r="B7" s="184"/>
      <c r="C7" s="310" t="s">
        <v>94</v>
      </c>
      <c r="D7" s="311"/>
      <c r="E7" s="334"/>
    </row>
    <row r="8" spans="1:5" s="185" customFormat="1" ht="13.8" x14ac:dyDescent="0.3">
      <c r="A8" s="183">
        <v>2.6</v>
      </c>
      <c r="B8" s="184"/>
      <c r="C8" s="310" t="s">
        <v>109</v>
      </c>
      <c r="D8" s="311"/>
      <c r="E8" s="334"/>
    </row>
    <row r="9" spans="1:5" s="185" customFormat="1" ht="13.8" x14ac:dyDescent="0.3">
      <c r="A9" s="183">
        <v>2.7</v>
      </c>
      <c r="B9" s="184"/>
      <c r="C9" s="310" t="s">
        <v>84</v>
      </c>
      <c r="D9" s="311"/>
      <c r="E9" s="334"/>
    </row>
    <row r="10" spans="1:5" s="185" customFormat="1" ht="13.8" x14ac:dyDescent="0.3">
      <c r="A10" s="183">
        <v>2.8</v>
      </c>
      <c r="B10" s="184"/>
      <c r="C10" s="310" t="s">
        <v>165</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254" t="s">
        <v>297</v>
      </c>
      <c r="D20" s="1255"/>
      <c r="E20" s="334"/>
    </row>
    <row r="21" spans="1:5" s="185" customFormat="1" ht="14.25" customHeight="1" x14ac:dyDescent="0.3">
      <c r="A21" s="183" t="s">
        <v>221</v>
      </c>
      <c r="B21" s="184"/>
      <c r="C21" s="310" t="s">
        <v>222</v>
      </c>
      <c r="D21" s="716"/>
      <c r="E21" s="334">
        <v>41760</v>
      </c>
    </row>
    <row r="22" spans="1:5" s="185" customFormat="1" ht="14.25" customHeight="1" x14ac:dyDescent="0.3">
      <c r="A22" s="183">
        <v>4.2</v>
      </c>
      <c r="B22" s="184"/>
      <c r="C22" s="310" t="s">
        <v>225</v>
      </c>
      <c r="D22" s="311"/>
      <c r="E22" s="334"/>
    </row>
    <row r="23" spans="1:5" s="185" customFormat="1" ht="14.25" customHeight="1" x14ac:dyDescent="0.3">
      <c r="A23" s="183">
        <v>4.3</v>
      </c>
      <c r="B23" s="184"/>
      <c r="C23" s="1254" t="s">
        <v>82</v>
      </c>
      <c r="D23" s="1255"/>
      <c r="E23" s="334"/>
    </row>
    <row r="24" spans="1:5" s="185" customFormat="1" ht="15" customHeight="1" x14ac:dyDescent="0.3">
      <c r="A24" s="183">
        <v>5.0999999999999996</v>
      </c>
      <c r="B24" s="184"/>
      <c r="C24" s="1254" t="s">
        <v>185</v>
      </c>
      <c r="D24" s="1255"/>
      <c r="E24" s="334"/>
    </row>
    <row r="25" spans="1:5" s="185" customFormat="1" ht="15" customHeight="1" x14ac:dyDescent="0.3">
      <c r="A25" s="183">
        <v>5.2</v>
      </c>
      <c r="B25" s="184"/>
      <c r="C25" s="1254" t="s">
        <v>184</v>
      </c>
      <c r="D25" s="1255"/>
      <c r="E25" s="334"/>
    </row>
    <row r="26" spans="1:5" s="185" customFormat="1" ht="13.8" x14ac:dyDescent="0.3">
      <c r="A26" s="183">
        <v>5.3</v>
      </c>
      <c r="B26" s="184"/>
      <c r="C26" s="310" t="s">
        <v>183</v>
      </c>
      <c r="D26" s="311"/>
      <c r="E26" s="334"/>
    </row>
    <row r="27" spans="1:5" s="185" customFormat="1" ht="13.8" x14ac:dyDescent="0.3">
      <c r="A27" s="183">
        <v>5.4</v>
      </c>
      <c r="B27" s="184"/>
      <c r="C27" s="310" t="s">
        <v>21</v>
      </c>
      <c r="D27" s="311"/>
      <c r="E27" s="334"/>
    </row>
    <row r="28" spans="1:5" s="185" customFormat="1" ht="13.8" x14ac:dyDescent="0.3">
      <c r="A28" s="183">
        <v>6.1</v>
      </c>
      <c r="B28" s="312"/>
      <c r="C28" s="310" t="s">
        <v>85</v>
      </c>
      <c r="D28" s="311"/>
      <c r="E28" s="334"/>
    </row>
    <row r="29" spans="1:5" s="185" customFormat="1" ht="13.8" x14ac:dyDescent="0.3">
      <c r="A29" s="183">
        <v>6.2</v>
      </c>
      <c r="B29" s="312"/>
      <c r="C29" s="310" t="s">
        <v>283</v>
      </c>
      <c r="D29" s="311"/>
      <c r="E29" s="334">
        <v>42835</v>
      </c>
    </row>
    <row r="30" spans="1:5" s="185" customFormat="1" ht="13.8" x14ac:dyDescent="0.3">
      <c r="A30" s="183">
        <v>7.1</v>
      </c>
      <c r="B30" s="184"/>
      <c r="C30" s="310" t="s">
        <v>86</v>
      </c>
      <c r="D30" s="311"/>
      <c r="E30" s="334"/>
    </row>
    <row r="31" spans="1:5" s="185" customFormat="1" ht="13.8" x14ac:dyDescent="0.3">
      <c r="A31" s="183">
        <v>7.2</v>
      </c>
      <c r="B31" s="184"/>
      <c r="C31" s="310" t="s">
        <v>166</v>
      </c>
      <c r="D31" s="311"/>
      <c r="E31" s="334"/>
    </row>
    <row r="32" spans="1:5" s="185" customFormat="1" ht="13.8" x14ac:dyDescent="0.3">
      <c r="A32" s="183">
        <v>7.3</v>
      </c>
      <c r="B32" s="184"/>
      <c r="C32" s="310" t="s">
        <v>22</v>
      </c>
      <c r="D32" s="311"/>
      <c r="E32" s="334"/>
    </row>
    <row r="33" spans="1:10" s="185" customFormat="1" ht="13.8" x14ac:dyDescent="0.3">
      <c r="A33" s="183">
        <v>7.4</v>
      </c>
      <c r="B33" s="184"/>
      <c r="C33" s="310" t="s">
        <v>87</v>
      </c>
      <c r="D33" s="311"/>
      <c r="E33" s="334"/>
    </row>
    <row r="34" spans="1:10" s="185" customFormat="1" ht="13.8" x14ac:dyDescent="0.3">
      <c r="A34" s="183">
        <v>7.5</v>
      </c>
      <c r="B34" s="184"/>
      <c r="C34" s="310" t="s">
        <v>216</v>
      </c>
      <c r="D34" s="311"/>
      <c r="E34" s="334">
        <v>41760</v>
      </c>
    </row>
    <row r="35" spans="1:10" s="185" customFormat="1" ht="13.8" x14ac:dyDescent="0.3">
      <c r="A35" s="183">
        <v>7.6</v>
      </c>
      <c r="B35" s="184"/>
      <c r="C35" s="310" t="s">
        <v>88</v>
      </c>
      <c r="D35" s="311"/>
      <c r="E35" s="334"/>
    </row>
    <row r="36" spans="1:10" s="185" customFormat="1" x14ac:dyDescent="0.3">
      <c r="A36" s="1090">
        <v>8.1</v>
      </c>
      <c r="B36" s="184"/>
      <c r="C36" s="310" t="s">
        <v>64</v>
      </c>
      <c r="D36" s="311"/>
      <c r="E36" s="334"/>
      <c r="F36" s="313"/>
      <c r="G36" s="313"/>
      <c r="H36" s="314"/>
      <c r="I36" s="314"/>
      <c r="J36" s="314"/>
    </row>
    <row r="37" spans="1:10" s="185" customFormat="1" x14ac:dyDescent="0.3">
      <c r="A37" s="1090">
        <v>8.1999999999999993</v>
      </c>
      <c r="B37" s="184"/>
      <c r="C37" s="310" t="s">
        <v>23</v>
      </c>
      <c r="D37" s="311"/>
      <c r="E37" s="334"/>
      <c r="F37" s="313"/>
      <c r="G37" s="313"/>
      <c r="H37" s="314"/>
      <c r="I37" s="314"/>
      <c r="J37" s="314"/>
    </row>
    <row r="38" spans="1:10" s="185" customFormat="1" x14ac:dyDescent="0.3">
      <c r="A38" s="1090">
        <v>8.3000000000000007</v>
      </c>
      <c r="B38" s="184"/>
      <c r="C38" s="310" t="s">
        <v>48</v>
      </c>
      <c r="D38" s="311"/>
      <c r="E38" s="334"/>
      <c r="F38" s="313"/>
      <c r="G38" s="313"/>
      <c r="H38" s="314"/>
      <c r="I38" s="314"/>
      <c r="J38" s="314"/>
    </row>
    <row r="39" spans="1:10" s="185" customFormat="1" x14ac:dyDescent="0.3">
      <c r="A39" s="1090">
        <v>8.4</v>
      </c>
      <c r="B39" s="184"/>
      <c r="C39" s="310" t="s">
        <v>242</v>
      </c>
      <c r="D39" s="311"/>
      <c r="E39" s="334">
        <v>42016</v>
      </c>
      <c r="F39" s="313"/>
      <c r="G39" s="313"/>
      <c r="H39" s="314"/>
      <c r="I39" s="314"/>
      <c r="J39" s="314"/>
    </row>
    <row r="40" spans="1:10" s="185" customFormat="1" x14ac:dyDescent="0.3">
      <c r="A40" s="1090">
        <v>8.5</v>
      </c>
      <c r="B40" s="184"/>
      <c r="C40" s="310" t="s">
        <v>239</v>
      </c>
      <c r="D40" s="311"/>
      <c r="E40" s="334">
        <v>41973</v>
      </c>
      <c r="F40" s="313"/>
      <c r="G40" s="313"/>
      <c r="H40" s="314"/>
      <c r="I40" s="314"/>
      <c r="J40" s="314"/>
    </row>
    <row r="41" spans="1:10" s="185" customFormat="1" x14ac:dyDescent="0.3">
      <c r="A41" s="1090">
        <v>8.6</v>
      </c>
      <c r="B41" s="184"/>
      <c r="C41" s="310" t="s">
        <v>302</v>
      </c>
      <c r="D41" s="311"/>
      <c r="E41" s="334">
        <v>43255</v>
      </c>
      <c r="F41" s="313"/>
      <c r="G41" s="313"/>
      <c r="H41" s="314"/>
      <c r="I41" s="314"/>
      <c r="J41" s="314"/>
    </row>
    <row r="42" spans="1:10" s="185" customFormat="1" x14ac:dyDescent="0.3">
      <c r="A42" s="1090">
        <v>8.6999999999999993</v>
      </c>
      <c r="B42" s="184"/>
      <c r="C42" s="310" t="s">
        <v>24</v>
      </c>
      <c r="D42" s="311"/>
      <c r="E42" s="334"/>
      <c r="F42" s="313"/>
      <c r="G42" s="313"/>
      <c r="H42" s="314"/>
      <c r="I42" s="314"/>
      <c r="J42" s="314"/>
    </row>
    <row r="43" spans="1:10" s="185" customFormat="1" x14ac:dyDescent="0.3">
      <c r="A43" s="1090">
        <v>8.8000000000000007</v>
      </c>
      <c r="B43" s="184"/>
      <c r="C43" s="310" t="s">
        <v>27</v>
      </c>
      <c r="D43" s="311"/>
      <c r="E43" s="334"/>
      <c r="F43" s="313"/>
      <c r="G43" s="313"/>
      <c r="H43" s="314"/>
      <c r="I43" s="314"/>
      <c r="J43" s="314"/>
    </row>
    <row r="44" spans="1:10" s="185" customFormat="1" x14ac:dyDescent="0.3">
      <c r="A44" s="1090">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176</v>
      </c>
      <c r="D46" s="311"/>
      <c r="E46" s="334"/>
      <c r="F46" s="313"/>
      <c r="G46" s="313"/>
      <c r="H46" s="314"/>
      <c r="I46" s="314"/>
      <c r="J46" s="314"/>
    </row>
    <row r="47" spans="1:10" s="185" customFormat="1" x14ac:dyDescent="0.3">
      <c r="A47" s="315">
        <v>8.1199999999999992</v>
      </c>
      <c r="B47" s="184"/>
      <c r="C47" s="310" t="s">
        <v>99</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72</v>
      </c>
      <c r="D50" s="318"/>
      <c r="E50" s="334"/>
    </row>
    <row r="51" spans="1:10" s="185" customFormat="1" ht="13.8" x14ac:dyDescent="0.3">
      <c r="A51" s="183">
        <v>9.1999999999999993</v>
      </c>
      <c r="B51" s="316"/>
      <c r="C51" s="317" t="s">
        <v>73</v>
      </c>
      <c r="D51" s="318"/>
      <c r="E51" s="334"/>
    </row>
    <row r="52" spans="1:10" s="185" customFormat="1" ht="13.8" x14ac:dyDescent="0.3">
      <c r="A52" s="183">
        <v>9.3000000000000007</v>
      </c>
      <c r="B52" s="316"/>
      <c r="C52" s="317" t="s">
        <v>74</v>
      </c>
      <c r="D52" s="318"/>
      <c r="E52" s="334"/>
    </row>
    <row r="53" spans="1:10" s="185" customFormat="1" ht="13.8" x14ac:dyDescent="0.3">
      <c r="A53" s="183">
        <v>9.4</v>
      </c>
      <c r="B53" s="316"/>
      <c r="C53" s="317" t="s">
        <v>75</v>
      </c>
      <c r="D53" s="318"/>
      <c r="E53" s="334"/>
    </row>
    <row r="54" spans="1:10" s="185" customFormat="1" thickBot="1" x14ac:dyDescent="0.35">
      <c r="A54" s="319">
        <v>9.5</v>
      </c>
      <c r="B54" s="320"/>
      <c r="C54" s="321" t="s">
        <v>170</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74"/>
      <c r="F80" s="328"/>
      <c r="G80" s="328"/>
      <c r="H80" s="328"/>
      <c r="I80" s="328"/>
      <c r="J80" s="328"/>
      <c r="K80" s="328"/>
    </row>
    <row r="81" spans="1:5" s="328" customFormat="1" ht="8.25" hidden="1" customHeight="1" outlineLevel="1" x14ac:dyDescent="0.3">
      <c r="A81" s="329"/>
      <c r="B81" s="330"/>
      <c r="E81" s="774"/>
    </row>
    <row r="82" spans="1:5" s="328" customFormat="1" ht="15" hidden="1" customHeight="1" outlineLevel="1" x14ac:dyDescent="0.3">
      <c r="A82" s="331"/>
      <c r="B82" s="332"/>
      <c r="E82" s="774"/>
    </row>
    <row r="83" spans="1:5" s="328" customFormat="1" ht="15" hidden="1" customHeight="1" outlineLevel="1" x14ac:dyDescent="0.3">
      <c r="A83" s="331"/>
      <c r="B83" s="332"/>
      <c r="E83" s="774"/>
    </row>
    <row r="84" spans="1:5" s="328" customFormat="1" ht="15" hidden="1" customHeight="1" outlineLevel="1" x14ac:dyDescent="0.3">
      <c r="A84" s="331"/>
      <c r="B84" s="332"/>
      <c r="E84" s="774"/>
    </row>
    <row r="85" spans="1:5" s="328" customFormat="1" ht="15" hidden="1" customHeight="1" outlineLevel="1" x14ac:dyDescent="0.3">
      <c r="A85" s="331"/>
      <c r="B85" s="332"/>
      <c r="E85" s="774"/>
    </row>
    <row r="86" spans="1:5" s="328" customFormat="1" ht="15" hidden="1" customHeight="1" outlineLevel="1" x14ac:dyDescent="0.3">
      <c r="A86" s="331"/>
      <c r="B86" s="332"/>
      <c r="E86" s="774"/>
    </row>
    <row r="87" spans="1:5" s="328" customFormat="1" ht="15" hidden="1" customHeight="1" outlineLevel="1" x14ac:dyDescent="0.3">
      <c r="A87" s="331"/>
      <c r="B87" s="332"/>
      <c r="E87" s="774"/>
    </row>
    <row r="88" spans="1:5" s="328" customFormat="1" ht="15" hidden="1" customHeight="1" outlineLevel="1" x14ac:dyDescent="0.3">
      <c r="A88" s="331"/>
      <c r="B88" s="332"/>
      <c r="E88" s="774"/>
    </row>
    <row r="89" spans="1:5" s="328" customFormat="1" ht="15" hidden="1" customHeight="1" outlineLevel="1" x14ac:dyDescent="0.3">
      <c r="A89" s="331"/>
      <c r="B89" s="332"/>
      <c r="E89" s="774"/>
    </row>
    <row r="90" spans="1:5" s="328" customFormat="1" ht="15" hidden="1" customHeight="1" outlineLevel="1" x14ac:dyDescent="0.3">
      <c r="A90" s="331"/>
      <c r="B90" s="332"/>
      <c r="E90" s="774"/>
    </row>
    <row r="91" spans="1:5" s="328" customFormat="1" ht="15" hidden="1" customHeight="1" outlineLevel="1" x14ac:dyDescent="0.3">
      <c r="A91" s="331"/>
      <c r="B91" s="332"/>
      <c r="E91" s="774"/>
    </row>
    <row r="92" spans="1:5" s="328" customFormat="1" ht="15" hidden="1" customHeight="1" outlineLevel="1" x14ac:dyDescent="0.3">
      <c r="A92" s="331"/>
      <c r="B92" s="332"/>
      <c r="E92" s="774"/>
    </row>
    <row r="93" spans="1:5" s="328" customFormat="1" ht="15" hidden="1" customHeight="1" outlineLevel="1" x14ac:dyDescent="0.3">
      <c r="A93" s="331"/>
      <c r="B93" s="332"/>
      <c r="E93" s="774"/>
    </row>
    <row r="94" spans="1:5" s="328" customFormat="1" ht="15" hidden="1" customHeight="1" outlineLevel="1" x14ac:dyDescent="0.3">
      <c r="A94" s="331"/>
      <c r="B94" s="332"/>
      <c r="E94" s="774"/>
    </row>
    <row r="95" spans="1:5" s="328" customFormat="1" ht="15" hidden="1" customHeight="1" outlineLevel="1" x14ac:dyDescent="0.3">
      <c r="A95" s="331"/>
      <c r="B95" s="332"/>
      <c r="E95" s="774"/>
    </row>
    <row r="96" spans="1:5" s="328" customFormat="1" ht="15" hidden="1" customHeight="1" outlineLevel="1" x14ac:dyDescent="0.3">
      <c r="A96" s="331"/>
      <c r="B96" s="332"/>
      <c r="E96" s="774"/>
    </row>
    <row r="97" spans="1:5" s="328" customFormat="1" ht="15" hidden="1" customHeight="1" outlineLevel="1" x14ac:dyDescent="0.3">
      <c r="A97" s="331"/>
      <c r="B97" s="332"/>
      <c r="E97" s="774"/>
    </row>
    <row r="98" spans="1:5" s="328" customFormat="1" ht="15" hidden="1" customHeight="1" outlineLevel="1" x14ac:dyDescent="0.3">
      <c r="A98" s="331"/>
      <c r="B98" s="332"/>
      <c r="E98" s="774"/>
    </row>
    <row r="99" spans="1:5" s="328" customFormat="1" ht="15" hidden="1" customHeight="1" outlineLevel="1" x14ac:dyDescent="0.3">
      <c r="A99" s="331"/>
      <c r="B99" s="332"/>
      <c r="E99" s="774"/>
    </row>
    <row r="100" spans="1:5" s="328" customFormat="1" ht="15" hidden="1" customHeight="1" outlineLevel="1" x14ac:dyDescent="0.3">
      <c r="A100" s="331"/>
      <c r="B100" s="332"/>
      <c r="E100" s="774"/>
    </row>
    <row r="101" spans="1:5" s="328" customFormat="1" ht="15" hidden="1" customHeight="1" outlineLevel="1" x14ac:dyDescent="0.3">
      <c r="A101" s="331"/>
      <c r="B101" s="332"/>
      <c r="E101" s="774"/>
    </row>
    <row r="102" spans="1:5" s="328" customFormat="1" ht="15" hidden="1" customHeight="1" outlineLevel="1" x14ac:dyDescent="0.3">
      <c r="A102" s="331"/>
      <c r="B102" s="332"/>
      <c r="E102" s="774"/>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A28" sqref="A28"/>
    </sheetView>
  </sheetViews>
  <sheetFormatPr defaultRowHeight="14.4" outlineLevelRow="1" x14ac:dyDescent="0.3"/>
  <cols>
    <col min="1" max="1" width="5.33203125" style="177" customWidth="1"/>
    <col min="2" max="2" width="7.6640625" style="177" customWidth="1"/>
    <col min="3" max="3" width="112.44140625" customWidth="1"/>
  </cols>
  <sheetData>
    <row r="1" spans="1:3" s="1138" customFormat="1" x14ac:dyDescent="0.3">
      <c r="A1" s="213" t="s">
        <v>78</v>
      </c>
      <c r="B1" s="214" t="s">
        <v>76</v>
      </c>
      <c r="C1" s="215" t="s">
        <v>79</v>
      </c>
    </row>
    <row r="2" spans="1:3" s="28" customFormat="1" hidden="1" outlineLevel="1" x14ac:dyDescent="0.3">
      <c r="A2" s="209">
        <v>1</v>
      </c>
      <c r="B2" s="210" t="s">
        <v>77</v>
      </c>
      <c r="C2" s="211" t="s">
        <v>149</v>
      </c>
    </row>
    <row r="3" spans="1:3" s="28" customFormat="1" hidden="1" outlineLevel="1" x14ac:dyDescent="0.3">
      <c r="A3" s="209">
        <v>2</v>
      </c>
      <c r="B3" s="210" t="s">
        <v>95</v>
      </c>
      <c r="C3" s="211" t="s">
        <v>98</v>
      </c>
    </row>
    <row r="4" spans="1:3" hidden="1" outlineLevel="1" x14ac:dyDescent="0.3">
      <c r="A4" s="206">
        <v>3</v>
      </c>
      <c r="B4" s="207" t="s">
        <v>97</v>
      </c>
      <c r="C4" s="208" t="s">
        <v>103</v>
      </c>
    </row>
    <row r="5" spans="1:3" s="28" customFormat="1" hidden="1" outlineLevel="1" x14ac:dyDescent="0.3">
      <c r="A5" s="209"/>
      <c r="B5" s="212"/>
      <c r="C5" s="211" t="s">
        <v>100</v>
      </c>
    </row>
    <row r="6" spans="1:3" s="25" customFormat="1" hidden="1" outlineLevel="1" x14ac:dyDescent="0.3">
      <c r="A6" s="216">
        <v>4</v>
      </c>
      <c r="B6" s="217" t="s">
        <v>101</v>
      </c>
      <c r="C6" s="218" t="s">
        <v>102</v>
      </c>
    </row>
    <row r="7" spans="1:3" hidden="1" outlineLevel="1" x14ac:dyDescent="0.3">
      <c r="A7" s="206">
        <v>5</v>
      </c>
      <c r="B7" s="207" t="s">
        <v>125</v>
      </c>
      <c r="C7" s="208" t="s">
        <v>126</v>
      </c>
    </row>
    <row r="8" spans="1:3" hidden="1" outlineLevel="1" x14ac:dyDescent="0.3">
      <c r="A8" s="418" t="s">
        <v>145</v>
      </c>
      <c r="B8" s="417" t="s">
        <v>144</v>
      </c>
      <c r="C8" s="208" t="s">
        <v>147</v>
      </c>
    </row>
    <row r="9" spans="1:3" hidden="1" outlineLevel="1" x14ac:dyDescent="0.3">
      <c r="A9" s="418" t="s">
        <v>150</v>
      </c>
      <c r="B9" s="417" t="s">
        <v>144</v>
      </c>
      <c r="C9" s="208" t="s">
        <v>148</v>
      </c>
    </row>
    <row r="10" spans="1:3" hidden="1" outlineLevel="1" collapsed="1" x14ac:dyDescent="0.3">
      <c r="A10" s="622" t="s">
        <v>179</v>
      </c>
      <c r="B10" s="623" t="s">
        <v>180</v>
      </c>
      <c r="C10" s="624" t="s">
        <v>182</v>
      </c>
    </row>
    <row r="11" spans="1:3" ht="28.8" hidden="1" outlineLevel="1" collapsed="1" x14ac:dyDescent="0.3">
      <c r="A11" s="622" t="s">
        <v>192</v>
      </c>
      <c r="B11" s="623" t="s">
        <v>193</v>
      </c>
      <c r="C11" s="684" t="s">
        <v>195</v>
      </c>
    </row>
    <row r="12" spans="1:3" ht="28.8" hidden="1" outlineLevel="1" collapsed="1" x14ac:dyDescent="0.3">
      <c r="A12" s="622" t="s">
        <v>201</v>
      </c>
      <c r="B12" s="623" t="s">
        <v>202</v>
      </c>
      <c r="C12" s="684" t="s">
        <v>203</v>
      </c>
    </row>
    <row r="13" spans="1:3" ht="28.8" hidden="1" outlineLevel="1" x14ac:dyDescent="0.3">
      <c r="A13" s="622" t="s">
        <v>205</v>
      </c>
      <c r="B13" s="623" t="s">
        <v>207</v>
      </c>
      <c r="C13" s="684" t="s">
        <v>206</v>
      </c>
    </row>
    <row r="14" spans="1:3" ht="28.8" hidden="1" outlineLevel="1" x14ac:dyDescent="0.3">
      <c r="A14" s="622" t="s">
        <v>208</v>
      </c>
      <c r="B14" s="623" t="s">
        <v>209</v>
      </c>
      <c r="C14" s="684" t="s">
        <v>227</v>
      </c>
    </row>
    <row r="15" spans="1:3" ht="28.8" hidden="1" outlineLevel="1" x14ac:dyDescent="0.3">
      <c r="A15" s="622" t="s">
        <v>218</v>
      </c>
      <c r="B15" s="623" t="s">
        <v>217</v>
      </c>
      <c r="C15" s="684" t="s">
        <v>234</v>
      </c>
    </row>
    <row r="16" spans="1:3" ht="28.8" hidden="1" outlineLevel="1" x14ac:dyDescent="0.3">
      <c r="A16" s="622" t="s">
        <v>220</v>
      </c>
      <c r="B16" s="623" t="s">
        <v>217</v>
      </c>
      <c r="C16" s="684" t="s">
        <v>229</v>
      </c>
    </row>
    <row r="17" spans="1:3" ht="28.8" hidden="1" outlineLevel="1" x14ac:dyDescent="0.3">
      <c r="A17" s="622" t="s">
        <v>226</v>
      </c>
      <c r="B17" s="623" t="s">
        <v>217</v>
      </c>
      <c r="C17" s="684" t="s">
        <v>236</v>
      </c>
    </row>
    <row r="18" spans="1:3" hidden="1" outlineLevel="1" x14ac:dyDescent="0.3">
      <c r="A18" s="622" t="s">
        <v>232</v>
      </c>
      <c r="B18" s="623" t="s">
        <v>217</v>
      </c>
      <c r="C18" s="684" t="s">
        <v>228</v>
      </c>
    </row>
    <row r="19" spans="1:3" hidden="1" outlineLevel="1" collapsed="1" x14ac:dyDescent="0.3">
      <c r="A19" s="622" t="s">
        <v>244</v>
      </c>
      <c r="B19" s="623" t="s">
        <v>243</v>
      </c>
      <c r="C19" s="684" t="s">
        <v>245</v>
      </c>
    </row>
    <row r="20" spans="1:3" hidden="1" outlineLevel="1" x14ac:dyDescent="0.3">
      <c r="A20" s="622" t="s">
        <v>254</v>
      </c>
      <c r="B20" s="623" t="s">
        <v>255</v>
      </c>
      <c r="C20" s="684" t="s">
        <v>256</v>
      </c>
    </row>
    <row r="21" spans="1:3" hidden="1" outlineLevel="1" collapsed="1" x14ac:dyDescent="0.3">
      <c r="A21" s="622" t="s">
        <v>257</v>
      </c>
      <c r="B21" s="623" t="s">
        <v>258</v>
      </c>
      <c r="C21" s="684" t="s">
        <v>260</v>
      </c>
    </row>
    <row r="22" spans="1:3" hidden="1" outlineLevel="1" x14ac:dyDescent="0.3">
      <c r="A22" s="622" t="s">
        <v>261</v>
      </c>
      <c r="B22" s="849" t="s">
        <v>262</v>
      </c>
      <c r="C22" s="624" t="s">
        <v>264</v>
      </c>
    </row>
    <row r="23" spans="1:3" hidden="1" outlineLevel="1" collapsed="1" x14ac:dyDescent="0.3">
      <c r="A23" s="622" t="s">
        <v>272</v>
      </c>
      <c r="B23" s="623" t="s">
        <v>273</v>
      </c>
      <c r="C23" s="684" t="s">
        <v>275</v>
      </c>
    </row>
    <row r="24" spans="1:3" hidden="1" outlineLevel="1" collapsed="1" x14ac:dyDescent="0.3">
      <c r="A24" s="622" t="s">
        <v>293</v>
      </c>
      <c r="B24" s="623" t="s">
        <v>294</v>
      </c>
      <c r="C24" s="684" t="s">
        <v>296</v>
      </c>
    </row>
    <row r="25" spans="1:3" hidden="1" outlineLevel="1" collapsed="1" x14ac:dyDescent="0.3">
      <c r="A25" s="622" t="s">
        <v>311</v>
      </c>
      <c r="B25" s="623" t="s">
        <v>310</v>
      </c>
      <c r="C25" s="684" t="s">
        <v>313</v>
      </c>
    </row>
    <row r="26" spans="1:3" hidden="1" outlineLevel="1" collapsed="1" x14ac:dyDescent="0.3">
      <c r="A26" s="622" t="s">
        <v>316</v>
      </c>
      <c r="B26" s="623" t="s">
        <v>317</v>
      </c>
      <c r="C26" s="684" t="s">
        <v>319</v>
      </c>
    </row>
    <row r="27" spans="1:3" collapsed="1" x14ac:dyDescent="0.3">
      <c r="A27" s="625"/>
      <c r="B27" s="626"/>
      <c r="C27" s="627"/>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RM237"/>
  <sheetViews>
    <sheetView tabSelected="1" zoomScale="96" zoomScaleNormal="96" workbookViewId="0">
      <pane xSplit="7" ySplit="10" topLeftCell="EP11" activePane="bottomRight" state="frozen"/>
      <selection activeCell="A4" sqref="A4"/>
      <selection pane="topRight" activeCell="E4" sqref="E4"/>
      <selection pane="bottomLeft" activeCell="A5" sqref="A5"/>
      <selection pane="bottomRight" activeCell="EX12" sqref="EX12"/>
    </sheetView>
  </sheetViews>
  <sheetFormatPr defaultRowHeight="14.4" outlineLevelRow="1" outlineLevelCol="2" x14ac:dyDescent="0.3"/>
  <cols>
    <col min="1" max="1" width="4.44140625" style="680"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customWidth="1" collapsed="1"/>
    <col min="147" max="147" width="10.88671875" style="23" customWidth="1"/>
    <col min="148" max="148" width="11.44140625" style="17" hidden="1" customWidth="1" outlineLevel="1"/>
    <col min="149" max="149" width="11.6640625" style="23" hidden="1" customWidth="1" outlineLevel="1" collapsed="1"/>
    <col min="150" max="150" width="11.6640625" style="17" hidden="1" customWidth="1" outlineLevel="1" collapsed="1"/>
    <col min="151" max="151" width="11.6640625" style="23" hidden="1" customWidth="1" outlineLevel="1" collapsed="1"/>
    <col min="152" max="152" width="11.6640625" style="17" hidden="1" customWidth="1" outlineLevel="1" collapsed="1"/>
    <col min="153" max="153" width="11.6640625" style="23" customWidth="1" collapsed="1"/>
    <col min="154" max="154" width="12.5546875" style="17" customWidth="1"/>
    <col min="155" max="155" width="11.88671875" style="23" hidden="1" customWidth="1" outlineLevel="1"/>
    <col min="156" max="156" width="11.6640625" style="17" hidden="1" customWidth="1" outlineLevel="1"/>
    <col min="157" max="157" width="11.6640625" style="23" hidden="1" customWidth="1" outlineLevel="1"/>
    <col min="158" max="158" width="11.6640625" style="17" hidden="1" customWidth="1" outlineLevel="1"/>
    <col min="159" max="159" width="11.6640625" style="23" hidden="1" customWidth="1" outlineLevel="1"/>
    <col min="160" max="160" width="12" style="23" customWidth="1" collapsed="1"/>
    <col min="161" max="161" width="10.88671875" style="23" customWidth="1"/>
    <col min="162" max="162" width="11.33203125" hidden="1" customWidth="1" outlineLevel="1"/>
    <col min="163" max="163" width="11.33203125" style="377" hidden="1" customWidth="1" outlineLevel="1"/>
    <col min="164" max="164" width="11.33203125" hidden="1" customWidth="1" outlineLevel="1"/>
    <col min="165" max="165" width="11.33203125" style="377" hidden="1" customWidth="1" outlineLevel="1"/>
    <col min="166" max="166" width="11.33203125" hidden="1" customWidth="1" outlineLevel="1"/>
    <col min="167" max="167" width="11.33203125" style="377" hidden="1" customWidth="1" outlineLevel="1"/>
    <col min="168" max="168" width="10.88671875" hidden="1" customWidth="1" outlineLevel="1"/>
    <col min="169" max="169" width="9.6640625" style="377" hidden="1" customWidth="1" outlineLevel="1"/>
    <col min="170" max="170" width="11.33203125" hidden="1" customWidth="1" outlineLevel="1"/>
    <col min="171" max="171" width="11.33203125" style="377" hidden="1" customWidth="1" outlineLevel="1"/>
    <col min="172" max="172" width="11.33203125" hidden="1" customWidth="1" outlineLevel="1"/>
    <col min="173" max="173" width="11.33203125" style="377" hidden="1" customWidth="1" outlineLevel="1"/>
    <col min="174" max="174" width="11.33203125" hidden="1" customWidth="1" outlineLevel="1"/>
    <col min="175" max="175" width="11.33203125" style="377" hidden="1" customWidth="1" outlineLevel="1"/>
    <col min="176" max="176" width="11.33203125" hidden="1" customWidth="1" outlineLevel="1"/>
    <col min="177" max="177" width="11.33203125" style="377" hidden="1" customWidth="1" outlineLevel="1"/>
    <col min="178" max="178" width="11.33203125" hidden="1" customWidth="1" outlineLevel="1"/>
    <col min="179" max="179" width="11.33203125" style="377" hidden="1" customWidth="1" outlineLevel="1"/>
    <col min="180" max="180" width="11.33203125" hidden="1" customWidth="1" outlineLevel="1"/>
    <col min="181" max="181" width="11.33203125" style="377" hidden="1" customWidth="1" outlineLevel="1"/>
    <col min="182" max="182" width="11.33203125" hidden="1" customWidth="1" outlineLevel="1"/>
    <col min="183" max="183" width="11.33203125" style="377" hidden="1" customWidth="1" outlineLevel="1"/>
    <col min="184" max="184" width="11.33203125" hidden="1" customWidth="1" outlineLevel="1"/>
    <col min="185" max="185" width="11.33203125" style="377" hidden="1" customWidth="1" outlineLevel="1"/>
    <col min="186" max="186" width="11.33203125" hidden="1" customWidth="1" outlineLevel="1"/>
    <col min="187" max="187" width="11.33203125" style="377" hidden="1" customWidth="1" outlineLevel="1"/>
    <col min="188" max="188" width="11.5546875" hidden="1" customWidth="1" outlineLevel="1"/>
    <col min="189" max="189" width="9.109375" style="377" hidden="1" customWidth="1" outlineLevel="1"/>
    <col min="190" max="190" width="11.5546875" hidden="1" customWidth="1" outlineLevel="1"/>
    <col min="191" max="191" width="9.109375" style="377" hidden="1" customWidth="1" outlineLevel="1"/>
    <col min="192" max="192" width="11.5546875" hidden="1" customWidth="1" outlineLevel="1"/>
    <col min="193" max="193" width="9.109375" style="377" hidden="1" customWidth="1" outlineLevel="1"/>
    <col min="194" max="194" width="11.5546875" hidden="1" customWidth="1" outlineLevel="1"/>
    <col min="195" max="195" width="9.109375" style="377" hidden="1" customWidth="1" outlineLevel="1"/>
    <col min="196" max="196" width="11.5546875" hidden="1" customWidth="1" outlineLevel="1"/>
    <col min="197" max="197" width="9.109375" style="377" hidden="1" customWidth="1" outlineLevel="1"/>
    <col min="198" max="198" width="11.5546875" hidden="1" customWidth="1" outlineLevel="1"/>
    <col min="199" max="199" width="9.109375" style="377" hidden="1" customWidth="1" outlineLevel="1"/>
    <col min="200" max="200" width="11.5546875" hidden="1" customWidth="1" outlineLevel="1"/>
    <col min="201" max="201" width="9.109375" style="377" hidden="1" customWidth="1" outlineLevel="1"/>
    <col min="202" max="202" width="11.5546875" hidden="1" customWidth="1" outlineLevel="1"/>
    <col min="203" max="203" width="9.109375" style="377" hidden="1" customWidth="1" outlineLevel="1"/>
    <col min="204" max="204" width="11.5546875" hidden="1" customWidth="1" outlineLevel="1"/>
    <col min="205" max="205" width="9.109375" style="377" hidden="1" customWidth="1" outlineLevel="1"/>
    <col min="206" max="206" width="11.5546875" hidden="1" customWidth="1" outlineLevel="1"/>
    <col min="207" max="207" width="9.109375" style="377" hidden="1" customWidth="1" outlineLevel="1"/>
    <col min="208" max="208" width="11.5546875" hidden="1" customWidth="1" outlineLevel="1"/>
    <col min="209" max="209" width="9.109375" style="377" hidden="1" customWidth="1" outlineLevel="1"/>
    <col min="210" max="210" width="11.5546875" hidden="1" customWidth="1" outlineLevel="1"/>
    <col min="211" max="211" width="9.109375" style="377" hidden="1" customWidth="1" outlineLevel="1"/>
    <col min="212" max="212" width="11.5546875" hidden="1" customWidth="1" outlineLevel="1"/>
    <col min="213" max="213" width="9.109375" style="377" hidden="1" customWidth="1" outlineLevel="1"/>
    <col min="214" max="214" width="11.5546875" hidden="1" customWidth="1" outlineLevel="1"/>
    <col min="215" max="215" width="9.109375" style="377" hidden="1" customWidth="1" outlineLevel="1"/>
    <col min="216" max="216" width="11.5546875" hidden="1" customWidth="1" outlineLevel="1"/>
    <col min="217" max="217" width="9.109375" style="377" hidden="1" customWidth="1" outlineLevel="1"/>
    <col min="218" max="218" width="11.5546875" hidden="1" customWidth="1" outlineLevel="1"/>
    <col min="219" max="219" width="9.109375" style="377" hidden="1" customWidth="1" outlineLevel="1"/>
    <col min="220" max="220" width="11.5546875" hidden="1" customWidth="1" outlineLevel="1"/>
    <col min="221" max="221" width="9.109375" style="377" hidden="1" customWidth="1" outlineLevel="1"/>
    <col min="222" max="222" width="11.5546875" hidden="1" customWidth="1" outlineLevel="1"/>
    <col min="223" max="223" width="9.109375" style="377" hidden="1" customWidth="1" outlineLevel="1"/>
    <col min="224" max="224" width="11.109375" hidden="1" customWidth="1" outlineLevel="1"/>
    <col min="225" max="225" width="8.44140625" style="377" hidden="1" customWidth="1" outlineLevel="1"/>
    <col min="226" max="226" width="11.5546875" hidden="1" customWidth="1" outlineLevel="1"/>
    <col min="227" max="227" width="9.109375" style="377" hidden="1" customWidth="1" outlineLevel="1"/>
    <col min="228" max="228" width="11.5546875" hidden="1" customWidth="1" outlineLevel="1"/>
    <col min="229" max="229" width="9.109375" style="377" hidden="1" customWidth="1" outlineLevel="1"/>
    <col min="230" max="230" width="11.5546875" hidden="1" customWidth="1" outlineLevel="1"/>
    <col min="231" max="231" width="9.109375" style="377" hidden="1" customWidth="1" outlineLevel="1"/>
    <col min="232" max="232" width="11.5546875" hidden="1" customWidth="1" outlineLevel="1"/>
    <col min="233" max="233" width="9.109375" style="377" hidden="1" customWidth="1" outlineLevel="1"/>
    <col min="234" max="234" width="12.5546875" hidden="1" customWidth="1" outlineLevel="1"/>
    <col min="235" max="235" width="8.44140625" style="377" hidden="1" customWidth="1" outlineLevel="1"/>
    <col min="236" max="236" width="12.5546875" hidden="1" customWidth="1" outlineLevel="1"/>
    <col min="237" max="237" width="8.44140625" style="377" hidden="1" customWidth="1" outlineLevel="1"/>
    <col min="238" max="238" width="12.5546875" hidden="1" customWidth="1" outlineLevel="1"/>
    <col min="239" max="239" width="8.44140625" style="377" hidden="1" customWidth="1" outlineLevel="1"/>
    <col min="240" max="240" width="12.5546875" hidden="1" customWidth="1" outlineLevel="1"/>
    <col min="241" max="241" width="8.44140625" style="377" hidden="1" customWidth="1" outlineLevel="1"/>
    <col min="242" max="242" width="12.5546875" hidden="1" customWidth="1" outlineLevel="1"/>
    <col min="243" max="243" width="8.44140625" style="377" hidden="1" customWidth="1" outlineLevel="1"/>
    <col min="244" max="244" width="12.5546875" hidden="1" customWidth="1" outlineLevel="1"/>
    <col min="245" max="245" width="8.44140625" style="377" hidden="1" customWidth="1" outlineLevel="1"/>
    <col min="246" max="246" width="12.5546875" hidden="1" customWidth="1" outlineLevel="1"/>
    <col min="247" max="247" width="8.44140625" style="377" hidden="1" customWidth="1" outlineLevel="1"/>
    <col min="248" max="248" width="12.5546875" hidden="1" customWidth="1" outlineLevel="1"/>
    <col min="249" max="249" width="8.44140625" style="377" hidden="1" customWidth="1" outlineLevel="1"/>
    <col min="250" max="250" width="12.5546875" hidden="1" customWidth="1" outlineLevel="1"/>
    <col min="251" max="251" width="8.44140625" style="377" hidden="1" customWidth="1" outlineLevel="1"/>
    <col min="252" max="252" width="12.5546875" hidden="1" customWidth="1" outlineLevel="1"/>
    <col min="253" max="253" width="8.44140625" style="377" hidden="1" customWidth="1" outlineLevel="1"/>
    <col min="254" max="254" width="12.5546875" hidden="1" customWidth="1" outlineLevel="1"/>
    <col min="255" max="255" width="8.44140625" style="377" hidden="1" customWidth="1" outlineLevel="1"/>
    <col min="256" max="256" width="12.5546875" hidden="1" customWidth="1" outlineLevel="1"/>
    <col min="257" max="257" width="8.44140625" style="377" hidden="1" customWidth="1" outlineLevel="1"/>
    <col min="258" max="258" width="12.5546875" hidden="1" customWidth="1" outlineLevel="1"/>
    <col min="259" max="259" width="8.44140625" style="377" hidden="1" customWidth="1" outlineLevel="1"/>
    <col min="260" max="260" width="12.5546875" hidden="1" customWidth="1" outlineLevel="1"/>
    <col min="261" max="261" width="8.44140625" style="377" hidden="1" customWidth="1" outlineLevel="1"/>
    <col min="262" max="262" width="12.5546875" hidden="1" customWidth="1" outlineLevel="1"/>
    <col min="263" max="263" width="8.44140625" style="377" hidden="1" customWidth="1" outlineLevel="1"/>
    <col min="264" max="264" width="12.5546875" hidden="1" customWidth="1" outlineLevel="1"/>
    <col min="265" max="265" width="8.44140625" style="377" hidden="1" customWidth="1" outlineLevel="1"/>
    <col min="266" max="266" width="11.44140625" hidden="1" customWidth="1" outlineLevel="1"/>
    <col min="267" max="267" width="8.44140625" style="377" hidden="1" customWidth="1" outlineLevel="1"/>
    <col min="268" max="268" width="12.5546875" hidden="1" customWidth="1" outlineLevel="1"/>
    <col min="269" max="269" width="9.5546875" style="377" hidden="1" customWidth="1" outlineLevel="1"/>
    <col min="270" max="270" width="12.5546875" hidden="1" customWidth="1" outlineLevel="1"/>
    <col min="271" max="271" width="10" style="377" hidden="1" customWidth="1" outlineLevel="1"/>
    <col min="272" max="272" width="12.5546875" hidden="1" customWidth="1" outlineLevel="1"/>
    <col min="273" max="273" width="8.44140625" style="377" hidden="1" customWidth="1" outlineLevel="1"/>
    <col min="274" max="274" width="12.5546875" hidden="1" customWidth="1" outlineLevel="1"/>
    <col min="275" max="275" width="11.33203125" style="377" hidden="1" customWidth="1" outlineLevel="1"/>
    <col min="276" max="276" width="12.5546875" hidden="1" customWidth="1" outlineLevel="1"/>
    <col min="277" max="277" width="8.44140625" style="377" hidden="1" customWidth="1" outlineLevel="1"/>
    <col min="278" max="278" width="12.5546875" hidden="1" customWidth="1" outlineLevel="1"/>
    <col min="279" max="279" width="11.44140625" style="377" hidden="1" customWidth="1" outlineLevel="1"/>
    <col min="280" max="280" width="12.5546875" hidden="1" customWidth="1" outlineLevel="1"/>
    <col min="281" max="281" width="8.44140625" style="377" hidden="1" customWidth="1" outlineLevel="1"/>
    <col min="282" max="282" width="12.5546875" style="377" hidden="1" customWidth="1" outlineLevel="1"/>
    <col min="283" max="283" width="8.44140625" style="377" hidden="1" customWidth="1" outlineLevel="1"/>
    <col min="284" max="284" width="12.5546875" style="377" hidden="1" customWidth="1" outlineLevel="1"/>
    <col min="285" max="285" width="8.44140625" style="377" hidden="1" customWidth="1" outlineLevel="1"/>
    <col min="286" max="286" width="12.5546875" style="377" hidden="1" customWidth="1" outlineLevel="1"/>
    <col min="287" max="287" width="8.44140625" style="377" hidden="1" customWidth="1" outlineLevel="1"/>
    <col min="288" max="288" width="12.5546875" style="377" hidden="1" customWidth="1" outlineLevel="1"/>
    <col min="289" max="289" width="8.44140625" style="377" hidden="1" customWidth="1" outlineLevel="1"/>
    <col min="290" max="290" width="12.5546875" style="377" hidden="1" customWidth="1" outlineLevel="1"/>
    <col min="291" max="291" width="8.44140625" style="377" hidden="1" customWidth="1" outlineLevel="1"/>
    <col min="292" max="292" width="12.5546875" style="377" hidden="1" customWidth="1" outlineLevel="1"/>
    <col min="293" max="293" width="8.44140625" style="377" hidden="1" customWidth="1" outlineLevel="1"/>
    <col min="294" max="294" width="12.5546875" style="377" hidden="1" customWidth="1" outlineLevel="1"/>
    <col min="295" max="295" width="8.44140625" style="377" hidden="1" customWidth="1" outlineLevel="1"/>
    <col min="296" max="296" width="12.5546875" style="377" hidden="1" customWidth="1" outlineLevel="1"/>
    <col min="297" max="297" width="8.44140625" style="377" hidden="1" customWidth="1" outlineLevel="1"/>
    <col min="298" max="298" width="12.5546875" style="377" hidden="1" customWidth="1" outlineLevel="1"/>
    <col min="299" max="299" width="8.44140625" style="377" hidden="1" customWidth="1" outlineLevel="1"/>
    <col min="300" max="300" width="12.5546875" style="377" hidden="1" customWidth="1" outlineLevel="1"/>
    <col min="301" max="301" width="8.44140625" style="377" hidden="1" customWidth="1" outlineLevel="1"/>
    <col min="302" max="302" width="12.5546875" style="377" hidden="1" customWidth="1" outlineLevel="1"/>
    <col min="303" max="303" width="8.44140625" style="377" hidden="1" customWidth="1" outlineLevel="1"/>
    <col min="304" max="304" width="12.5546875" style="377" hidden="1" customWidth="1" outlineLevel="1"/>
    <col min="305" max="305" width="8.44140625" style="377" hidden="1" customWidth="1" outlineLevel="1"/>
    <col min="306" max="319" width="11.33203125" style="377" hidden="1" customWidth="1" outlineLevel="1"/>
    <col min="320" max="320" width="12.5546875" style="377" hidden="1" customWidth="1" outlineLevel="1"/>
    <col min="321" max="325" width="11.33203125" style="377" hidden="1" customWidth="1" outlineLevel="1"/>
    <col min="326" max="326" width="11.33203125" style="377" hidden="1" customWidth="1" outlineLevel="1" collapsed="1"/>
    <col min="327" max="329" width="11.33203125" style="377" hidden="1" customWidth="1" outlineLevel="1"/>
    <col min="330" max="330" width="11.33203125" style="377" hidden="1" customWidth="1" outlineLevel="1" collapsed="1"/>
    <col min="331" max="331" width="11.33203125" style="1196" hidden="1" customWidth="1" outlineLevel="1"/>
    <col min="332" max="332" width="11.33203125" style="377" hidden="1" customWidth="1" outlineLevel="1" collapsed="1"/>
    <col min="333" max="333" width="11.33203125" style="1196" hidden="1" customWidth="1" outlineLevel="1"/>
    <col min="334" max="334" width="11.33203125" style="377" hidden="1" customWidth="1" outlineLevel="1" collapsed="1"/>
    <col min="335" max="335" width="11.33203125" style="1196" hidden="1" customWidth="1" outlineLevel="1"/>
    <col min="336" max="336" width="11.33203125" style="377" hidden="1" customWidth="1" outlineLevel="1" collapsed="1"/>
    <col min="337" max="337" width="11.33203125" style="1196" hidden="1" customWidth="1" outlineLevel="1"/>
    <col min="338" max="338" width="11.33203125" style="377" hidden="1" customWidth="1" outlineLevel="1" collapsed="1"/>
    <col min="339" max="339" width="11.33203125" style="1196" hidden="1" customWidth="1" outlineLevel="1"/>
    <col min="340" max="340" width="11.33203125" style="377" hidden="1" customWidth="1" outlineLevel="1" collapsed="1"/>
    <col min="341" max="341" width="11.33203125" style="1196" hidden="1" customWidth="1" outlineLevel="1"/>
    <col min="342" max="342" width="11.33203125" style="377" customWidth="1" collapsed="1"/>
    <col min="343" max="343" width="11.33203125" style="1196" customWidth="1"/>
    <col min="344" max="344" width="11.33203125" style="377" hidden="1" customWidth="1" outlineLevel="1"/>
    <col min="345" max="345" width="11.33203125" style="1196" hidden="1" customWidth="1" outlineLevel="1"/>
    <col min="346" max="346" width="11.6640625" style="377" hidden="1" customWidth="1" outlineLevel="1"/>
    <col min="347" max="347" width="11.33203125" style="1196" hidden="1" customWidth="1" outlineLevel="1"/>
    <col min="348" max="348" width="11.33203125" style="377" hidden="1" customWidth="1" outlineLevel="1"/>
    <col min="349" max="349" width="11.33203125" style="1196" hidden="1" customWidth="1" outlineLevel="1"/>
    <col min="350" max="350" width="11.33203125" style="377" hidden="1" customWidth="1" outlineLevel="1"/>
    <col min="351" max="351" width="11.33203125" style="1196" hidden="1" customWidth="1" outlineLevel="1"/>
    <col min="352" max="352" width="11.33203125" style="377" hidden="1" customWidth="1" outlineLevel="1"/>
    <col min="353" max="353" width="11.33203125" style="1196" hidden="1" customWidth="1" outlineLevel="1"/>
    <col min="354" max="354" width="11.6640625" style="17" customWidth="1" collapsed="1"/>
    <col min="355" max="355" width="11.6640625" style="377" customWidth="1"/>
    <col min="356" max="356" width="11.88671875" customWidth="1"/>
    <col min="357" max="357" width="10.88671875" customWidth="1"/>
    <col min="358" max="360" width="12.88671875" style="377" hidden="1" customWidth="1" outlineLevel="1"/>
    <col min="361" max="361" width="13.6640625" customWidth="1" collapsed="1"/>
    <col min="362" max="372" width="11" style="254" hidden="1" customWidth="1"/>
    <col min="373" max="386" width="11" style="255" hidden="1" customWidth="1" outlineLevel="1" collapsed="1"/>
    <col min="387" max="387" width="11" style="255" hidden="1" customWidth="1" outlineLevel="1"/>
    <col min="388" max="396" width="11" style="255" hidden="1" customWidth="1" outlineLevel="1" collapsed="1"/>
    <col min="397" max="408" width="11" style="704" hidden="1" customWidth="1" outlineLevel="1" collapsed="1"/>
    <col min="409" max="409" width="11" style="807" hidden="1" customWidth="1" outlineLevel="1" collapsed="1"/>
    <col min="410" max="410" width="11" style="807" hidden="1" customWidth="1" outlineLevel="2" collapsed="1"/>
    <col min="411" max="420" width="11" style="807" hidden="1" customWidth="1" outlineLevel="1" collapsed="1"/>
    <col min="421" max="427" width="9.109375" hidden="1" customWidth="1" outlineLevel="1" collapsed="1"/>
    <col min="428" max="428" width="10.88671875" hidden="1" customWidth="1" outlineLevel="1" collapsed="1"/>
    <col min="429" max="438" width="9.109375" hidden="1" customWidth="1" outlineLevel="1" collapsed="1"/>
    <col min="439" max="439" width="10.5546875" hidden="1" customWidth="1" outlineLevel="1" collapsed="1"/>
    <col min="440" max="453" width="9.109375" hidden="1" customWidth="1" outlineLevel="1" collapsed="1"/>
    <col min="454" max="454" width="10" hidden="1" customWidth="1" outlineLevel="1" collapsed="1"/>
    <col min="455" max="462" width="9.109375" hidden="1" customWidth="1" outlineLevel="1" collapsed="1"/>
    <col min="463" max="463" width="10.6640625" customWidth="1" collapsed="1"/>
    <col min="464" max="468" width="9.109375" customWidth="1"/>
    <col min="469" max="475" width="8.88671875" customWidth="1"/>
    <col min="476" max="480" width="8.88671875" hidden="1" customWidth="1" outlineLevel="1"/>
    <col min="481" max="481" width="8.88671875" collapsed="1"/>
  </cols>
  <sheetData>
    <row r="1" spans="1:48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82">
        <f>DATE(YEAR(BW1),MONTH(BW1)+1,1)</f>
        <v>42186</v>
      </c>
      <c r="CA1" s="782">
        <f t="shared" ref="CA1" si="14">DATE(YEAR(BZ1),MONTH(BZ1)+1,1)</f>
        <v>42217</v>
      </c>
      <c r="CB1" s="782">
        <f t="shared" ref="CB1" si="15">DATE(YEAR(CA1),MONTH(CA1)+1,1)</f>
        <v>42248</v>
      </c>
      <c r="CC1" s="782">
        <f t="shared" ref="CC1" si="16">DATE(YEAR(CB1),MONTH(CB1)+1,1)</f>
        <v>42278</v>
      </c>
      <c r="CD1" s="782">
        <f t="shared" ref="CD1" si="17">DATE(YEAR(CC1),MONTH(CC1)+1,1)</f>
        <v>42309</v>
      </c>
      <c r="CE1" s="782">
        <f t="shared" ref="CE1" si="18">DATE(YEAR(CD1),MONTH(CD1)+1,1)</f>
        <v>42339</v>
      </c>
      <c r="CF1" s="782">
        <f t="shared" ref="CF1" si="19">DATE(YEAR(CE1),MONTH(CE1)+1,1)</f>
        <v>42370</v>
      </c>
      <c r="CG1" s="782">
        <f t="shared" ref="CG1" si="20">DATE(YEAR(CF1),MONTH(CF1)+1,1)</f>
        <v>42401</v>
      </c>
      <c r="CH1" s="782">
        <f t="shared" ref="CH1" si="21">DATE(YEAR(CG1),MONTH(CG1)+1,1)</f>
        <v>42430</v>
      </c>
      <c r="CI1" s="782">
        <f t="shared" ref="CI1" si="22">DATE(YEAR(CH1),MONTH(CH1)+1,1)</f>
        <v>42461</v>
      </c>
      <c r="CJ1" s="782">
        <f t="shared" ref="CJ1" si="23">DATE(YEAR(CI1),MONTH(CI1)+1,1)</f>
        <v>42491</v>
      </c>
      <c r="CK1" s="782">
        <f t="shared" ref="CK1" si="24">DATE(YEAR(CJ1),MONTH(CJ1)+1,1)</f>
        <v>42522</v>
      </c>
      <c r="CL1" s="53"/>
      <c r="CM1" s="53"/>
      <c r="CN1" s="878">
        <f>DATE(YEAR(CK1),MONTH(CK1)+1,1)</f>
        <v>42552</v>
      </c>
      <c r="CO1" s="878">
        <f t="shared" ref="CO1" si="25">DATE(YEAR(CN1),MONTH(CN1)+1,1)</f>
        <v>42583</v>
      </c>
      <c r="CP1" s="878">
        <f t="shared" ref="CP1" si="26">DATE(YEAR(CO1),MONTH(CO1)+1,1)</f>
        <v>42614</v>
      </c>
      <c r="CQ1" s="878">
        <f t="shared" ref="CQ1" si="27">DATE(YEAR(CP1),MONTH(CP1)+1,1)</f>
        <v>42644</v>
      </c>
      <c r="CR1" s="878">
        <f t="shared" ref="CR1" si="28">DATE(YEAR(CQ1),MONTH(CQ1)+1,1)</f>
        <v>42675</v>
      </c>
      <c r="CS1" s="878">
        <f t="shared" ref="CS1" si="29">DATE(YEAR(CR1),MONTH(CR1)+1,1)</f>
        <v>42705</v>
      </c>
      <c r="CT1" s="878">
        <f t="shared" ref="CT1" si="30">DATE(YEAR(CS1),MONTH(CS1)+1,1)</f>
        <v>42736</v>
      </c>
      <c r="CU1" s="878">
        <f t="shared" ref="CU1" si="31">DATE(YEAR(CT1),MONTH(CT1)+1,1)</f>
        <v>42767</v>
      </c>
      <c r="CV1" s="878">
        <f t="shared" ref="CV1" si="32">DATE(YEAR(CU1),MONTH(CU1)+1,1)</f>
        <v>42795</v>
      </c>
      <c r="CW1" s="878">
        <f t="shared" ref="CW1" si="33">DATE(YEAR(CV1),MONTH(CV1)+1,1)</f>
        <v>42826</v>
      </c>
      <c r="CX1" s="878">
        <f t="shared" ref="CX1" si="34">DATE(YEAR(CW1),MONTH(CW1)+1,1)</f>
        <v>42856</v>
      </c>
      <c r="CY1" s="878">
        <f t="shared" ref="CY1" si="35">DATE(YEAR(CX1),MONTH(CX1)+1,1)</f>
        <v>42887</v>
      </c>
      <c r="CZ1" s="53"/>
      <c r="DA1" s="53"/>
      <c r="DB1" s="928">
        <f>DATE(YEAR(CY1),MONTH(CY1)+1,1)</f>
        <v>42917</v>
      </c>
      <c r="DC1" s="928">
        <f t="shared" ref="DC1" si="36">DATE(YEAR(DB1),MONTH(DB1)+1,1)</f>
        <v>42948</v>
      </c>
      <c r="DD1" s="928">
        <f t="shared" ref="DD1" si="37">DATE(YEAR(DC1),MONTH(DC1)+1,1)</f>
        <v>42979</v>
      </c>
      <c r="DE1" s="928">
        <f t="shared" ref="DE1" si="38">DATE(YEAR(DD1),MONTH(DD1)+1,1)</f>
        <v>43009</v>
      </c>
      <c r="DF1" s="928">
        <f t="shared" ref="DF1" si="39">DATE(YEAR(DE1),MONTH(DE1)+1,1)</f>
        <v>43040</v>
      </c>
      <c r="DG1" s="928">
        <f t="shared" ref="DG1" si="40">DATE(YEAR(DF1),MONTH(DF1)+1,1)</f>
        <v>43070</v>
      </c>
      <c r="DH1" s="928">
        <f t="shared" ref="DH1" si="41">DATE(YEAR(DG1),MONTH(DG1)+1,1)</f>
        <v>43101</v>
      </c>
      <c r="DI1" s="928">
        <f t="shared" ref="DI1" si="42">DATE(YEAR(DH1),MONTH(DH1)+1,1)</f>
        <v>43132</v>
      </c>
      <c r="DJ1" s="928">
        <f t="shared" ref="DJ1" si="43">DATE(YEAR(DI1),MONTH(DI1)+1,1)</f>
        <v>43160</v>
      </c>
      <c r="DK1" s="928">
        <f t="shared" ref="DK1" si="44">DATE(YEAR(DJ1),MONTH(DJ1)+1,1)</f>
        <v>43191</v>
      </c>
      <c r="DL1" s="928">
        <f t="shared" ref="DL1" si="45">DATE(YEAR(DK1),MONTH(DK1)+1,1)</f>
        <v>43221</v>
      </c>
      <c r="DM1" s="928">
        <f t="shared" ref="DM1" si="46">DATE(YEAR(DL1),MONTH(DL1)+1,1)</f>
        <v>43252</v>
      </c>
      <c r="DN1" s="53"/>
      <c r="DO1" s="53"/>
      <c r="DP1" s="1084">
        <f>DATE(YEAR(DM1),MONTH(DM1)+1,1)</f>
        <v>43282</v>
      </c>
      <c r="DQ1" s="1084">
        <f t="shared" ref="DQ1" si="47">DATE(YEAR(DP1),MONTH(DP1)+1,1)</f>
        <v>43313</v>
      </c>
      <c r="DR1" s="1084">
        <f t="shared" ref="DR1" si="48">DATE(YEAR(DQ1),MONTH(DQ1)+1,1)</f>
        <v>43344</v>
      </c>
      <c r="DS1" s="1084">
        <f t="shared" ref="DS1" si="49">DATE(YEAR(DR1),MONTH(DR1)+1,1)</f>
        <v>43374</v>
      </c>
      <c r="DT1" s="1084">
        <f t="shared" ref="DT1" si="50">DATE(YEAR(DS1),MONTH(DS1)+1,1)</f>
        <v>43405</v>
      </c>
      <c r="DU1" s="1084">
        <f t="shared" ref="DU1" si="51">DATE(YEAR(DT1),MONTH(DT1)+1,1)</f>
        <v>43435</v>
      </c>
      <c r="DV1" s="1084">
        <f t="shared" ref="DV1" si="52">DATE(YEAR(DU1),MONTH(DU1)+1,1)</f>
        <v>43466</v>
      </c>
      <c r="DW1" s="1084">
        <f t="shared" ref="DW1" si="53">DATE(YEAR(DV1),MONTH(DV1)+1,1)</f>
        <v>43497</v>
      </c>
      <c r="DX1" s="1084">
        <f t="shared" ref="DX1" si="54">DATE(YEAR(DW1),MONTH(DW1)+1,1)</f>
        <v>43525</v>
      </c>
      <c r="DY1" s="1084">
        <f t="shared" ref="DY1" si="55">DATE(YEAR(DX1),MONTH(DX1)+1,1)</f>
        <v>43556</v>
      </c>
      <c r="DZ1" s="1084">
        <f t="shared" ref="DZ1" si="56">DATE(YEAR(DY1),MONTH(DY1)+1,1)</f>
        <v>43586</v>
      </c>
      <c r="EA1" s="1084">
        <f t="shared" ref="EA1" si="57">DATE(YEAR(DZ1),MONTH(DZ1)+1,1)</f>
        <v>43617</v>
      </c>
      <c r="EB1" s="53"/>
      <c r="EC1" s="53"/>
      <c r="ED1" s="1097">
        <f>DATE(YEAR(EA1),MONTH(EA1)+1,1)</f>
        <v>43647</v>
      </c>
      <c r="EE1" s="1097">
        <f t="shared" ref="EE1" si="58">DATE(YEAR(ED1),MONTH(ED1)+1,1)</f>
        <v>43678</v>
      </c>
      <c r="EF1" s="1097">
        <f t="shared" ref="EF1" si="59">DATE(YEAR(EE1),MONTH(EE1)+1,1)</f>
        <v>43709</v>
      </c>
      <c r="EG1" s="1097">
        <f t="shared" ref="EG1" si="60">DATE(YEAR(EF1),MONTH(EF1)+1,1)</f>
        <v>43739</v>
      </c>
      <c r="EH1" s="1097">
        <f t="shared" ref="EH1" si="61">DATE(YEAR(EG1),MONTH(EG1)+1,1)</f>
        <v>43770</v>
      </c>
      <c r="EI1" s="1097">
        <f t="shared" ref="EI1" si="62">DATE(YEAR(EH1),MONTH(EH1)+1,1)</f>
        <v>43800</v>
      </c>
      <c r="EJ1" s="1097">
        <f t="shared" ref="EJ1" si="63">DATE(YEAR(EI1),MONTH(EI1)+1,1)</f>
        <v>43831</v>
      </c>
      <c r="EK1" s="1097">
        <f t="shared" ref="EK1" si="64">DATE(YEAR(EJ1),MONTH(EJ1)+1,1)</f>
        <v>43862</v>
      </c>
      <c r="EL1" s="1097">
        <f t="shared" ref="EL1" si="65">DATE(YEAR(EK1),MONTH(EK1)+1,1)</f>
        <v>43891</v>
      </c>
      <c r="EM1" s="1097">
        <f t="shared" ref="EM1" si="66">DATE(YEAR(EL1),MONTH(EL1)+1,1)</f>
        <v>43922</v>
      </c>
      <c r="EN1" s="1097">
        <f t="shared" ref="EN1" si="67">DATE(YEAR(EM1),MONTH(EM1)+1,1)</f>
        <v>43952</v>
      </c>
      <c r="EO1" s="1097">
        <f t="shared" ref="EO1" si="68">DATE(YEAR(EN1),MONTH(EN1)+1,1)</f>
        <v>43983</v>
      </c>
      <c r="EP1" s="53"/>
      <c r="EQ1" s="53"/>
      <c r="ER1" s="1170">
        <f>DATE(YEAR(EO1),MONTH(EO1)+1,1)</f>
        <v>44013</v>
      </c>
      <c r="ES1" s="1170">
        <f t="shared" ref="ES1" si="69">DATE(YEAR(ER1),MONTH(ER1)+1,1)</f>
        <v>44044</v>
      </c>
      <c r="ET1" s="1170">
        <f t="shared" ref="ET1" si="70">DATE(YEAR(ES1),MONTH(ES1)+1,1)</f>
        <v>44075</v>
      </c>
      <c r="EU1" s="1170">
        <f t="shared" ref="EU1" si="71">DATE(YEAR(ET1),MONTH(ET1)+1,1)</f>
        <v>44105</v>
      </c>
      <c r="EV1" s="1170">
        <f t="shared" ref="EV1" si="72">DATE(YEAR(EU1),MONTH(EU1)+1,1)</f>
        <v>44136</v>
      </c>
      <c r="EW1" s="1170">
        <f t="shared" ref="EW1" si="73">DATE(YEAR(EV1),MONTH(EV1)+1,1)</f>
        <v>44166</v>
      </c>
      <c r="EX1" s="1170">
        <f t="shared" ref="EX1" si="74">DATE(YEAR(EW1),MONTH(EW1)+1,1)</f>
        <v>44197</v>
      </c>
      <c r="EY1" s="1170">
        <f t="shared" ref="EY1" si="75">DATE(YEAR(EX1),MONTH(EX1)+1,1)</f>
        <v>44228</v>
      </c>
      <c r="EZ1" s="1170">
        <f t="shared" ref="EZ1" si="76">DATE(YEAR(EY1),MONTH(EY1)+1,1)</f>
        <v>44256</v>
      </c>
      <c r="FA1" s="1170">
        <f t="shared" ref="FA1" si="77">DATE(YEAR(EZ1),MONTH(EZ1)+1,1)</f>
        <v>44287</v>
      </c>
      <c r="FB1" s="1170">
        <f t="shared" ref="FB1" si="78">DATE(YEAR(FA1),MONTH(FA1)+1,1)</f>
        <v>44317</v>
      </c>
      <c r="FC1" s="1170">
        <f t="shared" ref="FC1" si="79">DATE(YEAR(FB1),MONTH(FB1)+1,1)</f>
        <v>44348</v>
      </c>
      <c r="FD1" s="53"/>
      <c r="FE1" s="53"/>
      <c r="FF1" s="1268"/>
      <c r="FG1" s="1269"/>
      <c r="FH1" s="1268"/>
      <c r="FI1" s="1269"/>
      <c r="FJ1" s="1268"/>
      <c r="FK1" s="1269"/>
      <c r="FL1" s="1268"/>
      <c r="FM1" s="1269"/>
      <c r="FN1" s="1268"/>
      <c r="FO1" s="1269"/>
      <c r="FP1" s="1268"/>
      <c r="FQ1" s="1269"/>
      <c r="FR1" s="1268"/>
      <c r="FS1" s="1269"/>
      <c r="FT1" s="1268"/>
      <c r="FU1" s="1269"/>
      <c r="FV1" s="1268"/>
      <c r="FW1" s="1269"/>
      <c r="FX1" s="1268"/>
      <c r="FY1" s="1269"/>
      <c r="FZ1" s="1268"/>
      <c r="GA1" s="1269"/>
      <c r="GB1" s="1268"/>
      <c r="GC1" s="1269"/>
      <c r="GD1" s="1268"/>
      <c r="GE1" s="1269"/>
      <c r="GF1" s="1268"/>
      <c r="GG1" s="1269"/>
      <c r="GH1" s="1268"/>
      <c r="GI1" s="1269"/>
      <c r="GJ1" s="1268"/>
      <c r="GK1" s="1269"/>
      <c r="GL1" s="1268"/>
      <c r="GM1" s="1269"/>
      <c r="GN1" s="1268"/>
      <c r="GO1" s="1269"/>
      <c r="GP1" s="1268"/>
      <c r="GQ1" s="1269"/>
      <c r="GR1" s="1268"/>
      <c r="GS1" s="1269"/>
      <c r="GT1" s="1268"/>
      <c r="GU1" s="1269"/>
      <c r="GV1" s="1268"/>
      <c r="GW1" s="1269"/>
      <c r="GX1" s="1268"/>
      <c r="GY1" s="1269"/>
      <c r="GZ1" s="1268"/>
      <c r="HA1" s="1269"/>
      <c r="HB1" s="1266"/>
      <c r="HC1" s="1267"/>
      <c r="HD1" s="1266"/>
      <c r="HE1" s="1267"/>
      <c r="HF1" s="1266"/>
      <c r="HG1" s="1267"/>
      <c r="HH1" s="1266"/>
      <c r="HI1" s="1267"/>
      <c r="HJ1" s="1266"/>
      <c r="HK1" s="1267"/>
      <c r="HL1" s="1266"/>
      <c r="HM1" s="1267"/>
      <c r="HN1" s="1266"/>
      <c r="HO1" s="1267"/>
      <c r="HP1" s="1266"/>
      <c r="HQ1" s="1267"/>
      <c r="HR1" s="1266"/>
      <c r="HS1" s="1267"/>
      <c r="HT1" s="1266"/>
      <c r="HU1" s="1267"/>
      <c r="HV1" s="1266"/>
      <c r="HW1" s="1267"/>
      <c r="HX1" s="1266"/>
      <c r="HY1" s="1267"/>
      <c r="HZ1" s="1264"/>
      <c r="IA1" s="1265"/>
      <c r="IB1" s="1264"/>
      <c r="IC1" s="1265"/>
      <c r="ID1" s="1264"/>
      <c r="IE1" s="1265"/>
      <c r="IF1" s="1264"/>
      <c r="IG1" s="1265"/>
      <c r="IH1" s="1264"/>
      <c r="II1" s="1265"/>
      <c r="IJ1" s="1264"/>
      <c r="IK1" s="1265"/>
      <c r="IL1" s="1264"/>
      <c r="IM1" s="1265"/>
      <c r="IN1" s="1264"/>
      <c r="IO1" s="1265"/>
      <c r="IP1" s="1264"/>
      <c r="IQ1" s="1265"/>
      <c r="IR1" s="1264"/>
      <c r="IS1" s="1265"/>
      <c r="IT1" s="1264"/>
      <c r="IU1" s="1265"/>
      <c r="IV1" s="1264"/>
      <c r="IW1" s="1265"/>
      <c r="IX1" s="1303"/>
      <c r="IY1" s="1304"/>
      <c r="IZ1" s="1303"/>
      <c r="JA1" s="1304"/>
      <c r="JB1" s="1303"/>
      <c r="JC1" s="1304"/>
      <c r="JD1" s="1303"/>
      <c r="JE1" s="1304"/>
      <c r="JF1" s="1303"/>
      <c r="JG1" s="1304"/>
      <c r="JH1" s="1303"/>
      <c r="JI1" s="1304"/>
      <c r="JJ1" s="1303"/>
      <c r="JK1" s="1304"/>
      <c r="JL1" s="1303"/>
      <c r="JM1" s="1304"/>
      <c r="JN1" s="1303"/>
      <c r="JO1" s="1304"/>
      <c r="JP1" s="1303"/>
      <c r="JQ1" s="1304"/>
      <c r="JR1" s="1303"/>
      <c r="JS1" s="1304"/>
      <c r="JT1" s="1303"/>
      <c r="JU1" s="1304"/>
      <c r="JV1" s="1092"/>
      <c r="JW1" s="1092"/>
      <c r="JX1" s="1092"/>
      <c r="JY1" s="1092"/>
      <c r="JZ1" s="1092"/>
      <c r="KA1" s="1092"/>
      <c r="KB1" s="1092"/>
      <c r="KC1" s="1092"/>
      <c r="KD1" s="1092"/>
      <c r="KE1" s="1092"/>
      <c r="KF1" s="1092"/>
      <c r="KG1" s="1092"/>
      <c r="KH1" s="1092"/>
      <c r="KI1" s="1092"/>
      <c r="KJ1" s="1092"/>
      <c r="KK1" s="1092"/>
      <c r="KL1" s="1092"/>
      <c r="KM1" s="1092"/>
      <c r="KN1" s="1092"/>
      <c r="KO1" s="1092"/>
      <c r="KP1" s="1092"/>
      <c r="KQ1" s="1092"/>
      <c r="KR1" s="1092"/>
      <c r="KS1" s="1092"/>
      <c r="KT1" s="1103"/>
      <c r="KU1" s="1103"/>
      <c r="KV1" s="1103"/>
      <c r="KW1" s="1103"/>
      <c r="KX1" s="1103"/>
      <c r="KY1" s="1103"/>
      <c r="KZ1" s="1103"/>
      <c r="LA1" s="1103"/>
      <c r="LB1" s="1103"/>
      <c r="LC1" s="1103"/>
      <c r="LD1" s="1103"/>
      <c r="LE1" s="1103"/>
      <c r="LF1" s="1103"/>
      <c r="LG1" s="1103"/>
      <c r="LH1" s="1103"/>
      <c r="LI1" s="1103"/>
      <c r="LJ1" s="1103"/>
      <c r="LK1" s="1103"/>
      <c r="LL1" s="1103"/>
      <c r="LM1" s="1103"/>
      <c r="LN1" s="1103"/>
      <c r="LO1" s="1103"/>
      <c r="LP1" s="1103"/>
      <c r="LQ1" s="1180"/>
      <c r="LR1" s="1181"/>
      <c r="LS1" s="1183"/>
      <c r="LT1" s="1181"/>
      <c r="LU1" s="1183"/>
      <c r="LV1" s="1181"/>
      <c r="LW1" s="1183"/>
      <c r="LX1" s="1181"/>
      <c r="LY1" s="1183"/>
      <c r="LZ1" s="1181"/>
      <c r="MA1" s="1183"/>
      <c r="MB1" s="1181"/>
      <c r="MC1" s="1183"/>
      <c r="MD1" s="1181"/>
      <c r="ME1" s="1183"/>
      <c r="MF1" s="1181"/>
      <c r="MG1" s="1183"/>
      <c r="MH1" s="1181"/>
      <c r="MI1" s="1183"/>
      <c r="MJ1" s="1181"/>
      <c r="MK1" s="1183"/>
      <c r="ML1" s="1181"/>
      <c r="MM1" s="1183"/>
      <c r="MN1" s="1181"/>
      <c r="MO1" s="1198"/>
      <c r="MP1" s="928"/>
      <c r="MQ1" s="942"/>
      <c r="MR1" s="1268" t="s">
        <v>191</v>
      </c>
      <c r="MS1" s="1269"/>
      <c r="MT1" s="609"/>
      <c r="MU1" s="609"/>
      <c r="MV1" s="609"/>
      <c r="MX1" s="222"/>
      <c r="MY1" s="222"/>
      <c r="MZ1" s="222"/>
      <c r="NA1" s="222"/>
      <c r="NB1" s="222"/>
      <c r="NC1" s="222"/>
      <c r="ND1" s="222"/>
      <c r="NE1" s="222"/>
      <c r="NF1" s="222"/>
      <c r="NG1" s="222"/>
      <c r="NH1" s="222"/>
      <c r="NI1" s="223"/>
      <c r="NJ1" s="223"/>
      <c r="NK1" s="223"/>
      <c r="NL1" s="223"/>
      <c r="NM1" s="223"/>
      <c r="NN1" s="223"/>
      <c r="NO1" s="223"/>
      <c r="NP1" s="223"/>
      <c r="NQ1" s="223"/>
      <c r="NR1" s="223"/>
      <c r="NS1" s="223"/>
      <c r="NT1" s="223"/>
      <c r="NU1" s="223"/>
      <c r="NV1" s="223"/>
      <c r="NW1" s="223"/>
      <c r="NX1" s="223"/>
      <c r="NY1" s="223"/>
      <c r="NZ1" s="223"/>
      <c r="OA1" s="223"/>
      <c r="OB1" s="223"/>
      <c r="OC1" s="223"/>
      <c r="OD1" s="223"/>
      <c r="OE1" s="223"/>
      <c r="OF1" s="223"/>
      <c r="OG1" s="688"/>
      <c r="OH1" s="688"/>
      <c r="OI1" s="688"/>
      <c r="OJ1" s="688"/>
      <c r="OK1" s="688"/>
      <c r="OL1" s="688"/>
      <c r="OM1" s="688"/>
      <c r="ON1" s="688"/>
      <c r="OO1" s="688"/>
      <c r="OP1" s="688"/>
      <c r="OQ1" s="688"/>
      <c r="OR1" s="688"/>
      <c r="OS1" s="790"/>
      <c r="OT1" s="790"/>
      <c r="OU1" s="790"/>
      <c r="OV1" s="790"/>
      <c r="OW1" s="790"/>
      <c r="OX1" s="790"/>
      <c r="OY1" s="790"/>
      <c r="OZ1" s="790"/>
      <c r="PA1" s="790"/>
      <c r="PB1" s="790"/>
      <c r="PC1" s="790"/>
      <c r="PD1" s="790"/>
      <c r="PQ1" s="1032"/>
      <c r="PR1" s="1032"/>
      <c r="PS1" s="1032"/>
      <c r="PT1" s="1032"/>
      <c r="PU1" s="1032"/>
      <c r="PV1" s="1032"/>
      <c r="PW1" s="1032"/>
      <c r="PX1" s="1032"/>
      <c r="PY1" s="1032"/>
      <c r="PZ1" s="1032"/>
      <c r="QA1" s="1032"/>
      <c r="QB1" s="1032"/>
      <c r="QC1" s="1032"/>
      <c r="QD1" s="1032"/>
      <c r="QE1" s="1032"/>
      <c r="QF1" s="1032"/>
      <c r="QG1" s="1032"/>
      <c r="QH1" s="1032"/>
      <c r="QI1" s="1032"/>
      <c r="QJ1" s="1032"/>
      <c r="QK1" s="1032"/>
      <c r="QL1" s="1032"/>
      <c r="QM1" s="1032"/>
      <c r="QN1" s="1032"/>
    </row>
    <row r="2" spans="1:48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80">DATE(YEAR(V1),MONTH(V1)+1,1)</f>
        <v>40756</v>
      </c>
      <c r="W2" s="37">
        <f t="shared" si="80"/>
        <v>40787</v>
      </c>
      <c r="X2" s="37">
        <f t="shared" si="80"/>
        <v>40817</v>
      </c>
      <c r="Y2" s="37">
        <f t="shared" si="80"/>
        <v>40848</v>
      </c>
      <c r="Z2" s="37">
        <v>40878</v>
      </c>
      <c r="AA2" s="37">
        <v>40909</v>
      </c>
      <c r="AB2" s="37">
        <v>40940</v>
      </c>
      <c r="AC2" s="37">
        <v>40969</v>
      </c>
      <c r="AD2" s="37">
        <v>41000</v>
      </c>
      <c r="AE2" s="37">
        <v>41030</v>
      </c>
      <c r="AF2" s="37">
        <v>41061</v>
      </c>
      <c r="AG2" s="37">
        <v>41091</v>
      </c>
      <c r="AH2" s="53"/>
      <c r="AI2" s="53"/>
      <c r="AJ2" s="37">
        <f t="shared" ref="AJ2:AU2" si="81">DATE(YEAR(AJ1),MONTH(AJ1)+1,1)</f>
        <v>41122</v>
      </c>
      <c r="AK2" s="37">
        <f t="shared" si="81"/>
        <v>41153</v>
      </c>
      <c r="AL2" s="37">
        <f t="shared" si="81"/>
        <v>41183</v>
      </c>
      <c r="AM2" s="37">
        <f t="shared" si="81"/>
        <v>41214</v>
      </c>
      <c r="AN2" s="37">
        <f t="shared" si="81"/>
        <v>41244</v>
      </c>
      <c r="AO2" s="37">
        <f t="shared" si="81"/>
        <v>41275</v>
      </c>
      <c r="AP2" s="37">
        <f t="shared" si="81"/>
        <v>41306</v>
      </c>
      <c r="AQ2" s="37">
        <f t="shared" si="81"/>
        <v>41334</v>
      </c>
      <c r="AR2" s="37">
        <f t="shared" si="81"/>
        <v>41365</v>
      </c>
      <c r="AS2" s="37">
        <f t="shared" si="81"/>
        <v>41395</v>
      </c>
      <c r="AT2" s="37">
        <f t="shared" si="81"/>
        <v>41426</v>
      </c>
      <c r="AU2" s="37">
        <f t="shared" si="81"/>
        <v>41456</v>
      </c>
      <c r="AV2" s="53"/>
      <c r="AW2" s="53"/>
      <c r="AX2" s="37">
        <f t="shared" ref="AX2:BI2" si="82">DATE(YEAR(AX1),MONTH(AX1)+1,1)</f>
        <v>41487</v>
      </c>
      <c r="AY2" s="37">
        <f t="shared" si="82"/>
        <v>41518</v>
      </c>
      <c r="AZ2" s="37">
        <f>DATE(YEAR(AZ1),MONTH(AZ1)+1,1)-1</f>
        <v>41547</v>
      </c>
      <c r="BA2" s="37">
        <f t="shared" si="82"/>
        <v>41579</v>
      </c>
      <c r="BB2" s="37">
        <f t="shared" si="82"/>
        <v>41609</v>
      </c>
      <c r="BC2" s="37">
        <f t="shared" si="82"/>
        <v>41640</v>
      </c>
      <c r="BD2" s="37">
        <f t="shared" si="82"/>
        <v>41671</v>
      </c>
      <c r="BE2" s="37">
        <f t="shared" si="82"/>
        <v>41699</v>
      </c>
      <c r="BF2" s="37">
        <f t="shared" si="82"/>
        <v>41730</v>
      </c>
      <c r="BG2" s="37">
        <f t="shared" si="82"/>
        <v>41760</v>
      </c>
      <c r="BH2" s="37">
        <f t="shared" si="82"/>
        <v>41791</v>
      </c>
      <c r="BI2" s="37">
        <f t="shared" si="82"/>
        <v>41821</v>
      </c>
      <c r="BJ2" s="53"/>
      <c r="BK2" s="53"/>
      <c r="BL2" s="37">
        <f t="shared" ref="BL2:BN2" si="83">DATE(YEAR(BL1),MONTH(BL1)+1,0)</f>
        <v>41851</v>
      </c>
      <c r="BM2" s="37">
        <f t="shared" si="83"/>
        <v>41882</v>
      </c>
      <c r="BN2" s="37">
        <f t="shared" si="83"/>
        <v>41912</v>
      </c>
      <c r="BO2" s="37">
        <f t="shared" ref="BO2:BW2" si="84">DATE(YEAR(BO1),MONTH(BO1)+1,0)</f>
        <v>41943</v>
      </c>
      <c r="BP2" s="37">
        <f t="shared" si="84"/>
        <v>41973</v>
      </c>
      <c r="BQ2" s="37">
        <f t="shared" si="84"/>
        <v>42004</v>
      </c>
      <c r="BR2" s="37">
        <f t="shared" si="84"/>
        <v>42035</v>
      </c>
      <c r="BS2" s="37">
        <f t="shared" si="84"/>
        <v>42063</v>
      </c>
      <c r="BT2" s="37">
        <f t="shared" si="84"/>
        <v>42094</v>
      </c>
      <c r="BU2" s="37">
        <f t="shared" si="84"/>
        <v>42124</v>
      </c>
      <c r="BV2" s="37">
        <f t="shared" si="84"/>
        <v>42155</v>
      </c>
      <c r="BW2" s="37">
        <f t="shared" si="84"/>
        <v>42185</v>
      </c>
      <c r="BX2" s="53"/>
      <c r="BY2" s="53"/>
      <c r="BZ2" s="782">
        <f>DATE(YEAR(BZ1),MONTH(BZ1)+1,0)</f>
        <v>42216</v>
      </c>
      <c r="CA2" s="782">
        <f t="shared" ref="CA2:CK2" si="85">DATE(YEAR(CA1),MONTH(CA1)+1,0)</f>
        <v>42247</v>
      </c>
      <c r="CB2" s="782">
        <f t="shared" si="85"/>
        <v>42277</v>
      </c>
      <c r="CC2" s="782">
        <f t="shared" si="85"/>
        <v>42308</v>
      </c>
      <c r="CD2" s="782">
        <f t="shared" si="85"/>
        <v>42338</v>
      </c>
      <c r="CE2" s="782">
        <f t="shared" si="85"/>
        <v>42369</v>
      </c>
      <c r="CF2" s="782">
        <f t="shared" si="85"/>
        <v>42400</v>
      </c>
      <c r="CG2" s="782">
        <f t="shared" si="85"/>
        <v>42429</v>
      </c>
      <c r="CH2" s="782">
        <f t="shared" si="85"/>
        <v>42460</v>
      </c>
      <c r="CI2" s="782">
        <f t="shared" si="85"/>
        <v>42490</v>
      </c>
      <c r="CJ2" s="782">
        <f t="shared" si="85"/>
        <v>42521</v>
      </c>
      <c r="CK2" s="782">
        <f t="shared" si="85"/>
        <v>42551</v>
      </c>
      <c r="CL2" s="53"/>
      <c r="CM2" s="53"/>
      <c r="CN2" s="878">
        <f>DATE(YEAR(CN1),MONTH(CN1)+1,0)</f>
        <v>42582</v>
      </c>
      <c r="CO2" s="878">
        <f t="shared" ref="CO2:CY2" si="86">DATE(YEAR(CO1),MONTH(CO1)+1,0)</f>
        <v>42613</v>
      </c>
      <c r="CP2" s="878">
        <f t="shared" si="86"/>
        <v>42643</v>
      </c>
      <c r="CQ2" s="878">
        <f t="shared" si="86"/>
        <v>42674</v>
      </c>
      <c r="CR2" s="878">
        <f t="shared" si="86"/>
        <v>42704</v>
      </c>
      <c r="CS2" s="878">
        <f t="shared" si="86"/>
        <v>42735</v>
      </c>
      <c r="CT2" s="878">
        <f t="shared" si="86"/>
        <v>42766</v>
      </c>
      <c r="CU2" s="878">
        <f t="shared" si="86"/>
        <v>42794</v>
      </c>
      <c r="CV2" s="878">
        <f t="shared" si="86"/>
        <v>42825</v>
      </c>
      <c r="CW2" s="878">
        <f t="shared" si="86"/>
        <v>42855</v>
      </c>
      <c r="CX2" s="878">
        <f t="shared" si="86"/>
        <v>42886</v>
      </c>
      <c r="CY2" s="878">
        <f t="shared" si="86"/>
        <v>42916</v>
      </c>
      <c r="CZ2" s="53"/>
      <c r="DA2" s="53"/>
      <c r="DB2" s="928">
        <f>DATE(YEAR(DB1),MONTH(DB1)+1,0)</f>
        <v>42947</v>
      </c>
      <c r="DC2" s="928">
        <f t="shared" ref="DC2:DM2" si="87">DATE(YEAR(DC1),MONTH(DC1)+1,0)</f>
        <v>42978</v>
      </c>
      <c r="DD2" s="928">
        <f t="shared" si="87"/>
        <v>43008</v>
      </c>
      <c r="DE2" s="928">
        <f t="shared" si="87"/>
        <v>43039</v>
      </c>
      <c r="DF2" s="928">
        <f t="shared" si="87"/>
        <v>43069</v>
      </c>
      <c r="DG2" s="928">
        <f t="shared" si="87"/>
        <v>43100</v>
      </c>
      <c r="DH2" s="928">
        <f t="shared" si="87"/>
        <v>43131</v>
      </c>
      <c r="DI2" s="928">
        <f t="shared" si="87"/>
        <v>43159</v>
      </c>
      <c r="DJ2" s="928">
        <f t="shared" si="87"/>
        <v>43190</v>
      </c>
      <c r="DK2" s="928">
        <f t="shared" si="87"/>
        <v>43220</v>
      </c>
      <c r="DL2" s="928">
        <f t="shared" si="87"/>
        <v>43251</v>
      </c>
      <c r="DM2" s="928">
        <f t="shared" si="87"/>
        <v>43281</v>
      </c>
      <c r="DN2" s="53"/>
      <c r="DO2" s="53"/>
      <c r="DP2" s="1084">
        <f>DATE(YEAR(DP1),MONTH(DP1)+1,0)</f>
        <v>43312</v>
      </c>
      <c r="DQ2" s="1084">
        <f t="shared" ref="DQ2:EA2" si="88">DATE(YEAR(DQ1),MONTH(DQ1)+1,0)</f>
        <v>43343</v>
      </c>
      <c r="DR2" s="1084">
        <f t="shared" si="88"/>
        <v>43373</v>
      </c>
      <c r="DS2" s="1084">
        <f t="shared" si="88"/>
        <v>43404</v>
      </c>
      <c r="DT2" s="1084">
        <f t="shared" si="88"/>
        <v>43434</v>
      </c>
      <c r="DU2" s="1084">
        <f t="shared" si="88"/>
        <v>43465</v>
      </c>
      <c r="DV2" s="1084">
        <f t="shared" si="88"/>
        <v>43496</v>
      </c>
      <c r="DW2" s="1084">
        <f t="shared" si="88"/>
        <v>43524</v>
      </c>
      <c r="DX2" s="1084">
        <f t="shared" si="88"/>
        <v>43555</v>
      </c>
      <c r="DY2" s="1084">
        <f t="shared" si="88"/>
        <v>43585</v>
      </c>
      <c r="DZ2" s="1084">
        <f t="shared" si="88"/>
        <v>43616</v>
      </c>
      <c r="EA2" s="1084">
        <f t="shared" si="88"/>
        <v>43646</v>
      </c>
      <c r="EB2" s="53"/>
      <c r="EC2" s="53"/>
      <c r="ED2" s="1097">
        <f>DATE(YEAR(ED1),MONTH(ED1)+1,0)</f>
        <v>43677</v>
      </c>
      <c r="EE2" s="1097">
        <f t="shared" ref="EE2:EO2" si="89">DATE(YEAR(EE1),MONTH(EE1)+1,0)</f>
        <v>43708</v>
      </c>
      <c r="EF2" s="1097">
        <f t="shared" si="89"/>
        <v>43738</v>
      </c>
      <c r="EG2" s="1097">
        <f t="shared" si="89"/>
        <v>43769</v>
      </c>
      <c r="EH2" s="1097">
        <f t="shared" si="89"/>
        <v>43799</v>
      </c>
      <c r="EI2" s="1097">
        <f t="shared" si="89"/>
        <v>43830</v>
      </c>
      <c r="EJ2" s="1097">
        <f t="shared" si="89"/>
        <v>43861</v>
      </c>
      <c r="EK2" s="1097">
        <f t="shared" si="89"/>
        <v>43890</v>
      </c>
      <c r="EL2" s="1097">
        <f t="shared" si="89"/>
        <v>43921</v>
      </c>
      <c r="EM2" s="1097">
        <f t="shared" si="89"/>
        <v>43951</v>
      </c>
      <c r="EN2" s="1097">
        <f t="shared" si="89"/>
        <v>43982</v>
      </c>
      <c r="EO2" s="1097">
        <f t="shared" si="89"/>
        <v>44012</v>
      </c>
      <c r="EP2" s="53"/>
      <c r="EQ2" s="53"/>
      <c r="ER2" s="1170">
        <f>DATE(YEAR(ER1),MONTH(ER1)+1,0)</f>
        <v>44043</v>
      </c>
      <c r="ES2" s="1170">
        <f t="shared" ref="ES2:FC2" si="90">DATE(YEAR(ES1),MONTH(ES1)+1,0)</f>
        <v>44074</v>
      </c>
      <c r="ET2" s="1170">
        <f t="shared" si="90"/>
        <v>44104</v>
      </c>
      <c r="EU2" s="1170">
        <f t="shared" si="90"/>
        <v>44135</v>
      </c>
      <c r="EV2" s="1170">
        <f t="shared" si="90"/>
        <v>44165</v>
      </c>
      <c r="EW2" s="1170">
        <f t="shared" si="90"/>
        <v>44196</v>
      </c>
      <c r="EX2" s="1170">
        <f t="shared" si="90"/>
        <v>44227</v>
      </c>
      <c r="EY2" s="1170">
        <f t="shared" si="90"/>
        <v>44255</v>
      </c>
      <c r="EZ2" s="1170">
        <f t="shared" si="90"/>
        <v>44286</v>
      </c>
      <c r="FA2" s="1170">
        <f t="shared" si="90"/>
        <v>44316</v>
      </c>
      <c r="FB2" s="1170">
        <f t="shared" si="90"/>
        <v>44347</v>
      </c>
      <c r="FC2" s="1170">
        <f t="shared" si="90"/>
        <v>44377</v>
      </c>
      <c r="FD2" s="53"/>
      <c r="FE2" s="53"/>
      <c r="FF2" s="424"/>
      <c r="FG2" s="423"/>
      <c r="FH2" s="424"/>
      <c r="FI2" s="423"/>
      <c r="FJ2" s="424"/>
      <c r="FK2" s="423"/>
      <c r="FL2" s="424"/>
      <c r="FM2" s="423"/>
      <c r="FN2" s="424"/>
      <c r="FO2" s="423"/>
      <c r="FP2" s="424"/>
      <c r="FQ2" s="423"/>
      <c r="FR2" s="424"/>
      <c r="FS2" s="423"/>
      <c r="FT2" s="424"/>
      <c r="FU2" s="423"/>
      <c r="FV2" s="424"/>
      <c r="FW2" s="423"/>
      <c r="FX2" s="424"/>
      <c r="FY2" s="423"/>
      <c r="FZ2" s="424"/>
      <c r="GA2" s="423"/>
      <c r="GB2" s="424"/>
      <c r="GC2" s="423"/>
      <c r="GD2" s="424"/>
      <c r="GE2" s="423"/>
      <c r="GF2" s="424"/>
      <c r="GG2" s="423"/>
      <c r="GH2" s="424"/>
      <c r="GI2" s="423"/>
      <c r="GJ2" s="424"/>
      <c r="GK2" s="423"/>
      <c r="GL2" s="424"/>
      <c r="GM2" s="423"/>
      <c r="GN2" s="424"/>
      <c r="GO2" s="423"/>
      <c r="GP2" s="424"/>
      <c r="GQ2" s="423"/>
      <c r="GR2" s="424"/>
      <c r="GS2" s="423"/>
      <c r="GT2" s="781"/>
      <c r="GU2" s="423"/>
      <c r="GV2" s="424"/>
      <c r="GW2" s="423"/>
      <c r="GX2" s="424"/>
      <c r="GY2" s="423"/>
      <c r="GZ2" s="424"/>
      <c r="HA2" s="423"/>
      <c r="HB2" s="785"/>
      <c r="HC2" s="786"/>
      <c r="HD2" s="785"/>
      <c r="HE2" s="786"/>
      <c r="HF2" s="785"/>
      <c r="HG2" s="786"/>
      <c r="HH2" s="785"/>
      <c r="HI2" s="786"/>
      <c r="HJ2" s="785"/>
      <c r="HK2" s="786"/>
      <c r="HL2" s="785"/>
      <c r="HM2" s="786"/>
      <c r="HN2" s="785"/>
      <c r="HO2" s="786"/>
      <c r="HP2" s="785"/>
      <c r="HQ2" s="786"/>
      <c r="HR2" s="785"/>
      <c r="HS2" s="786"/>
      <c r="HT2" s="785"/>
      <c r="HU2" s="786"/>
      <c r="HV2" s="785"/>
      <c r="HW2" s="786"/>
      <c r="HX2" s="785"/>
      <c r="HY2" s="786"/>
      <c r="HZ2" s="873"/>
      <c r="IA2" s="874"/>
      <c r="IB2" s="873"/>
      <c r="IC2" s="874"/>
      <c r="ID2" s="873"/>
      <c r="IE2" s="874"/>
      <c r="IF2" s="873"/>
      <c r="IG2" s="874"/>
      <c r="IH2" s="873"/>
      <c r="II2" s="874"/>
      <c r="IJ2" s="873"/>
      <c r="IK2" s="874"/>
      <c r="IL2" s="873"/>
      <c r="IM2" s="874"/>
      <c r="IN2" s="873"/>
      <c r="IO2" s="874"/>
      <c r="IP2" s="873"/>
      <c r="IQ2" s="874"/>
      <c r="IR2" s="873"/>
      <c r="IS2" s="874"/>
      <c r="IT2" s="873"/>
      <c r="IU2" s="874"/>
      <c r="IV2" s="873"/>
      <c r="IW2" s="874"/>
      <c r="IX2" s="925"/>
      <c r="IY2" s="923"/>
      <c r="IZ2" s="925"/>
      <c r="JA2" s="923"/>
      <c r="JB2" s="925"/>
      <c r="JC2" s="923"/>
      <c r="JD2" s="925"/>
      <c r="JE2" s="923"/>
      <c r="JF2" s="925"/>
      <c r="JG2" s="923"/>
      <c r="JH2" s="925"/>
      <c r="JI2" s="923"/>
      <c r="JJ2" s="925"/>
      <c r="JK2" s="923"/>
      <c r="JL2" s="925"/>
      <c r="JM2" s="923"/>
      <c r="JN2" s="925"/>
      <c r="JO2" s="923"/>
      <c r="JP2" s="925"/>
      <c r="JQ2" s="923"/>
      <c r="JR2" s="925"/>
      <c r="JS2" s="923"/>
      <c r="JT2" s="925"/>
      <c r="JU2" s="923"/>
      <c r="JV2" s="1087"/>
      <c r="JW2" s="1087"/>
      <c r="JX2" s="1087"/>
      <c r="JY2" s="1087"/>
      <c r="JZ2" s="1087"/>
      <c r="KA2" s="1087"/>
      <c r="KB2" s="1087"/>
      <c r="KC2" s="1087"/>
      <c r="KD2" s="1087"/>
      <c r="KE2" s="1087"/>
      <c r="KF2" s="1087"/>
      <c r="KG2" s="1087"/>
      <c r="KH2" s="1087"/>
      <c r="KI2" s="1087"/>
      <c r="KJ2" s="1087"/>
      <c r="KK2" s="1087"/>
      <c r="KL2" s="1087"/>
      <c r="KM2" s="1087"/>
      <c r="KN2" s="1087"/>
      <c r="KO2" s="1087"/>
      <c r="KP2" s="1087"/>
      <c r="KQ2" s="1087"/>
      <c r="KR2" s="1087"/>
      <c r="KS2" s="1087"/>
      <c r="KT2" s="1104"/>
      <c r="KU2" s="1104"/>
      <c r="KV2" s="1104"/>
      <c r="KW2" s="1104"/>
      <c r="KX2" s="1104"/>
      <c r="KY2" s="1104"/>
      <c r="KZ2" s="1104"/>
      <c r="LA2" s="1104"/>
      <c r="LB2" s="1104"/>
      <c r="LC2" s="1104"/>
      <c r="LD2" s="1104"/>
      <c r="LE2" s="1104"/>
      <c r="LF2" s="1104"/>
      <c r="LG2" s="1104"/>
      <c r="LH2" s="1104"/>
      <c r="LI2" s="1104"/>
      <c r="LJ2" s="1104"/>
      <c r="LK2" s="1104"/>
      <c r="LL2" s="1104"/>
      <c r="LM2" s="1104"/>
      <c r="LN2" s="1104"/>
      <c r="LO2" s="1104"/>
      <c r="LP2" s="1104"/>
      <c r="LQ2" s="1104"/>
      <c r="LR2" s="1177" t="s">
        <v>326</v>
      </c>
      <c r="LS2" s="1184"/>
      <c r="LT2" s="1177" t="s">
        <v>327</v>
      </c>
      <c r="LU2" s="1184"/>
      <c r="LV2" s="1177" t="s">
        <v>328</v>
      </c>
      <c r="LW2" s="1184"/>
      <c r="LX2" s="1177" t="s">
        <v>329</v>
      </c>
      <c r="LY2" s="1184"/>
      <c r="LZ2" s="1177" t="s">
        <v>330</v>
      </c>
      <c r="MA2" s="1184"/>
      <c r="MB2" s="1177" t="s">
        <v>331</v>
      </c>
      <c r="MC2" s="1184"/>
      <c r="MD2" s="1177" t="s">
        <v>332</v>
      </c>
      <c r="ME2" s="1184"/>
      <c r="MF2" s="1177" t="s">
        <v>333</v>
      </c>
      <c r="MG2" s="1184"/>
      <c r="MH2" s="1177" t="s">
        <v>334</v>
      </c>
      <c r="MI2" s="1184"/>
      <c r="MJ2" s="1177" t="s">
        <v>335</v>
      </c>
      <c r="MK2" s="1184"/>
      <c r="ML2" s="1177" t="s">
        <v>336</v>
      </c>
      <c r="MM2" s="1184"/>
      <c r="MN2" s="1177" t="s">
        <v>337</v>
      </c>
      <c r="MO2" s="1184"/>
      <c r="MP2" s="928"/>
      <c r="MQ2" s="923"/>
      <c r="MS2" s="157"/>
      <c r="MT2" s="423"/>
      <c r="MU2" s="423"/>
      <c r="MV2" s="423"/>
      <c r="MW2" s="157"/>
      <c r="MX2" s="222"/>
      <c r="MY2" s="222"/>
      <c r="MZ2" s="222"/>
      <c r="NA2" s="222"/>
      <c r="NB2" s="222"/>
      <c r="NC2" s="222"/>
      <c r="ND2" s="222"/>
      <c r="NE2" s="222"/>
      <c r="NF2" s="222"/>
      <c r="NG2" s="222"/>
      <c r="NH2" s="222"/>
      <c r="NI2" s="223"/>
      <c r="NJ2" s="223"/>
      <c r="NK2" s="223"/>
      <c r="NL2" s="223"/>
      <c r="NM2" s="223"/>
      <c r="NN2" s="223"/>
      <c r="NO2" s="223"/>
      <c r="NP2" s="223"/>
      <c r="NQ2" s="223"/>
      <c r="NR2" s="223"/>
      <c r="NS2" s="223"/>
      <c r="NT2" s="223"/>
      <c r="NU2" s="223"/>
      <c r="NV2" s="223"/>
      <c r="NW2" s="223"/>
      <c r="NX2" s="223"/>
      <c r="NY2" s="223"/>
      <c r="NZ2" s="223"/>
      <c r="OA2" s="223"/>
      <c r="OB2" s="223"/>
      <c r="OC2" s="223"/>
      <c r="OD2" s="223"/>
      <c r="OE2" s="223"/>
      <c r="OF2" s="223"/>
      <c r="OG2" s="688"/>
      <c r="OH2" s="688"/>
      <c r="OI2" s="688"/>
      <c r="OJ2" s="688"/>
      <c r="OK2" s="688"/>
      <c r="OL2" s="688"/>
      <c r="OM2" s="688"/>
      <c r="ON2" s="688"/>
      <c r="OO2" s="688"/>
      <c r="OP2" s="688"/>
      <c r="OQ2" s="688"/>
      <c r="OR2" s="688"/>
      <c r="OS2" s="790"/>
      <c r="OT2" s="790"/>
      <c r="OU2" s="790"/>
      <c r="OV2" s="790"/>
      <c r="OW2" s="790"/>
      <c r="OX2" s="790"/>
      <c r="OY2" s="790"/>
      <c r="OZ2" s="790"/>
      <c r="PA2" s="790"/>
      <c r="PB2" s="790"/>
      <c r="PC2" s="790"/>
      <c r="PD2" s="790"/>
      <c r="PQ2" s="1032"/>
      <c r="PR2" s="1032"/>
      <c r="PS2" s="1032"/>
      <c r="PT2" s="1032"/>
      <c r="PU2" s="1032"/>
      <c r="PV2" s="1032"/>
      <c r="PW2" s="1032"/>
      <c r="PX2" s="1032"/>
      <c r="PY2" s="1032"/>
      <c r="PZ2" s="1032"/>
      <c r="QA2" s="1032"/>
      <c r="QB2" s="1032"/>
      <c r="QC2" s="1032"/>
      <c r="QD2" s="1032"/>
      <c r="QE2" s="1032"/>
      <c r="QF2" s="1032"/>
      <c r="QG2" s="1032"/>
      <c r="QH2" s="1032"/>
      <c r="QI2" s="1032"/>
      <c r="QJ2" s="1032"/>
      <c r="QK2" s="1032"/>
      <c r="QL2" s="1032"/>
      <c r="QM2" s="1032"/>
      <c r="QN2" s="1032"/>
    </row>
    <row r="3" spans="1:480" s="33" customFormat="1" ht="13.5" hidden="1" customHeight="1" outlineLevel="1" x14ac:dyDescent="0.3">
      <c r="A3" s="667"/>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91">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628">
        <f>NETWORKDAYS(AT1,AT2,$A$78:$A$117)-1</f>
        <v>22</v>
      </c>
      <c r="AU3" s="628">
        <f>NETWORKDAYS(AU1,AU2,$A$78:$A$117)-1</f>
        <v>20</v>
      </c>
      <c r="AV3" s="54"/>
      <c r="AW3" s="54"/>
      <c r="AX3" s="628">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628">
        <f>NETWORKDAYS(BL1,BL2,$A$78:$A$142)</f>
        <v>22</v>
      </c>
      <c r="BM3" s="628">
        <f>NETWORKDAYS(BM1,BM2,$A$78:$A$142)</f>
        <v>21</v>
      </c>
      <c r="BN3" s="628">
        <f t="shared" ref="BN3:BO3" si="92">NETWORKDAYS(BN1,BN2,$A$78:$A$142)</f>
        <v>21</v>
      </c>
      <c r="BO3" s="628">
        <f t="shared" si="92"/>
        <v>23</v>
      </c>
      <c r="BP3" s="628">
        <f>NETWORKDAYS(BP1,BP2,$A$78:$A$142)</f>
        <v>17</v>
      </c>
      <c r="BQ3" s="628">
        <f>NETWORKDAYS(BQ1,BQ2,$A$78:$A$235)</f>
        <v>20</v>
      </c>
      <c r="BR3" s="628">
        <f>NETWORKDAYS(BR1,BR2,$A$78:$A$235)</f>
        <v>20</v>
      </c>
      <c r="BS3" s="628">
        <f t="shared" ref="BS3" si="93">NETWORKDAYS(BS1,BS2,$A$78:$A$235)</f>
        <v>20</v>
      </c>
      <c r="BT3" s="628">
        <f>NETWORKDAYS(BT1,BT2,$A$78:$A$235)</f>
        <v>22</v>
      </c>
      <c r="BU3" s="628">
        <f>NETWORKDAYS(BU1,BU2,$A$78:$A$235)</f>
        <v>21</v>
      </c>
      <c r="BV3" s="628">
        <f>NETWORKDAYS(BV1,BV2,$A$78:$A$235)</f>
        <v>20</v>
      </c>
      <c r="BW3" s="628">
        <f>NETWORKDAYS(BW1,BW2,$A$78:$A$235)</f>
        <v>22</v>
      </c>
      <c r="BX3" s="54"/>
      <c r="BY3" s="54"/>
      <c r="BZ3" s="783">
        <f>NETWORKDAYS(BZ1,BZ2,$A$78:$A$235)</f>
        <v>22</v>
      </c>
      <c r="CA3" s="783">
        <f>NETWORKDAYS(CA1,CA2,$A$78:$A$235)</f>
        <v>21</v>
      </c>
      <c r="CB3" s="783">
        <f t="shared" ref="CB3:CD3" si="94">NETWORKDAYS(CB1,CB2,$A$78:$A$235)</f>
        <v>21</v>
      </c>
      <c r="CC3" s="783">
        <f t="shared" si="94"/>
        <v>22</v>
      </c>
      <c r="CD3" s="783">
        <f t="shared" si="94"/>
        <v>18</v>
      </c>
      <c r="CE3" s="783">
        <f t="shared" ref="CE3" si="95">NETWORKDAYS(CE1,CE2,$A$78:$A$235)</f>
        <v>20</v>
      </c>
      <c r="CF3" s="783">
        <f t="shared" ref="CF3" si="96">NETWORKDAYS(CF1,CF2,$A$78:$A$235)</f>
        <v>19</v>
      </c>
      <c r="CG3" s="783">
        <f t="shared" ref="CG3:CH3" si="97">NETWORKDAYS(CG1,CG2,$A$78:$A$235)</f>
        <v>21</v>
      </c>
      <c r="CH3" s="783">
        <f t="shared" si="97"/>
        <v>22</v>
      </c>
      <c r="CI3" s="783">
        <f t="shared" ref="CI3" si="98">NETWORKDAYS(CI1,CI2,$A$78:$A$235)</f>
        <v>21</v>
      </c>
      <c r="CJ3" s="783">
        <f t="shared" ref="CJ3" si="99">NETWORKDAYS(CJ1,CJ2,$A$78:$A$235)</f>
        <v>21</v>
      </c>
      <c r="CK3" s="783">
        <f t="shared" ref="CK3" si="100">NETWORKDAYS(CK1,CK2,$A$78:$A$235)</f>
        <v>22</v>
      </c>
      <c r="CL3" s="54"/>
      <c r="CM3" s="54"/>
      <c r="CN3" s="879">
        <f>NETWORKDAYS(CN1,CN2,$A$78:$A$235)</f>
        <v>20</v>
      </c>
      <c r="CO3" s="879">
        <f>NETWORKDAYS(CO1,CO2,$A$78:$A$235)</f>
        <v>23</v>
      </c>
      <c r="CP3" s="879">
        <f t="shared" ref="CP3:CY3" si="101">NETWORKDAYS(CP1,CP2,$A$78:$A$235)</f>
        <v>21</v>
      </c>
      <c r="CQ3" s="879">
        <f t="shared" si="101"/>
        <v>21</v>
      </c>
      <c r="CR3" s="879">
        <f t="shared" si="101"/>
        <v>19</v>
      </c>
      <c r="CS3" s="879">
        <f t="shared" si="101"/>
        <v>19</v>
      </c>
      <c r="CT3" s="879">
        <f t="shared" si="101"/>
        <v>20</v>
      </c>
      <c r="CU3" s="879">
        <f t="shared" si="101"/>
        <v>20</v>
      </c>
      <c r="CV3" s="879">
        <f t="shared" si="101"/>
        <v>23</v>
      </c>
      <c r="CW3" s="879">
        <f t="shared" si="101"/>
        <v>19</v>
      </c>
      <c r="CX3" s="879">
        <f t="shared" si="101"/>
        <v>22</v>
      </c>
      <c r="CY3" s="879">
        <f t="shared" si="101"/>
        <v>22</v>
      </c>
      <c r="CZ3" s="54"/>
      <c r="DA3" s="54"/>
      <c r="DB3" s="929">
        <f>NETWORKDAYS(DB1,DB2,$A$78:$A$235)</f>
        <v>20</v>
      </c>
      <c r="DC3" s="929">
        <f>NETWORKDAYS(DC1,DC2,$A$78:$A$235)</f>
        <v>23</v>
      </c>
      <c r="DD3" s="929">
        <f t="shared" ref="DD3:DM3" si="102">NETWORKDAYS(DD1,DD2,$A$78:$A$235)</f>
        <v>20</v>
      </c>
      <c r="DE3" s="929">
        <f t="shared" si="102"/>
        <v>22</v>
      </c>
      <c r="DF3" s="929">
        <f t="shared" si="102"/>
        <v>19</v>
      </c>
      <c r="DG3" s="929">
        <f t="shared" si="102"/>
        <v>18</v>
      </c>
      <c r="DH3" s="929">
        <f t="shared" si="102"/>
        <v>21</v>
      </c>
      <c r="DI3" s="929">
        <f t="shared" si="102"/>
        <v>20</v>
      </c>
      <c r="DJ3" s="929">
        <f t="shared" si="102"/>
        <v>21</v>
      </c>
      <c r="DK3" s="929">
        <f t="shared" si="102"/>
        <v>21</v>
      </c>
      <c r="DL3" s="929">
        <f t="shared" si="102"/>
        <v>22</v>
      </c>
      <c r="DM3" s="929">
        <f t="shared" si="102"/>
        <v>21</v>
      </c>
      <c r="DN3" s="54"/>
      <c r="DO3" s="54"/>
      <c r="DP3" s="1085">
        <f>NETWORKDAYS(DP1,DP2,$A$78:$A$235)</f>
        <v>21</v>
      </c>
      <c r="DQ3" s="1085">
        <f>NETWORKDAYS(DQ1,DQ2,$A$78:$A$235)</f>
        <v>23</v>
      </c>
      <c r="DR3" s="1085">
        <f t="shared" ref="DR3:EA3" si="103">NETWORKDAYS(DR1,DR2,$A$78:$A$235)</f>
        <v>19</v>
      </c>
      <c r="DS3" s="1085">
        <f t="shared" si="103"/>
        <v>23</v>
      </c>
      <c r="DT3" s="1085">
        <f t="shared" si="103"/>
        <v>19</v>
      </c>
      <c r="DU3" s="1085">
        <f>NETWORKDAYS(DU1,DU2,$A$78:$A$235)</f>
        <v>18</v>
      </c>
      <c r="DV3" s="1085">
        <f t="shared" si="103"/>
        <v>21</v>
      </c>
      <c r="DW3" s="1085">
        <f t="shared" si="103"/>
        <v>20</v>
      </c>
      <c r="DX3" s="1085">
        <f t="shared" si="103"/>
        <v>21</v>
      </c>
      <c r="DY3" s="1085">
        <f t="shared" si="103"/>
        <v>21</v>
      </c>
      <c r="DZ3" s="1085">
        <f t="shared" si="103"/>
        <v>22</v>
      </c>
      <c r="EA3" s="1085">
        <f t="shared" si="103"/>
        <v>20</v>
      </c>
      <c r="EB3" s="54"/>
      <c r="EC3" s="54"/>
      <c r="ED3" s="1098">
        <f>NETWORKDAYS(ED1,ED2,$A$78:$A$235)</f>
        <v>22</v>
      </c>
      <c r="EE3" s="1098">
        <f>NETWORKDAYS(EE1,EE2,$A$78:$A$235)</f>
        <v>22</v>
      </c>
      <c r="EF3" s="1098">
        <f t="shared" ref="EF3:EH3" si="104">NETWORKDAYS(EF1,EF2,$A$78:$A$235)</f>
        <v>20</v>
      </c>
      <c r="EG3" s="1098">
        <f t="shared" si="104"/>
        <v>23</v>
      </c>
      <c r="EH3" s="1098">
        <f t="shared" si="104"/>
        <v>18</v>
      </c>
      <c r="EI3" s="1098">
        <f>NETWORKDAYS(EI1,EI2,$A$78:$A$235)</f>
        <v>19</v>
      </c>
      <c r="EJ3" s="1098">
        <f t="shared" ref="EJ3:EO3" si="105">NETWORKDAYS(EJ1,EJ2,$A$78:$A$235)</f>
        <v>21</v>
      </c>
      <c r="EK3" s="1098">
        <f t="shared" si="105"/>
        <v>20</v>
      </c>
      <c r="EL3" s="1098">
        <f t="shared" si="105"/>
        <v>22</v>
      </c>
      <c r="EM3" s="1098">
        <f t="shared" si="105"/>
        <v>21</v>
      </c>
      <c r="EN3" s="1098">
        <f t="shared" si="105"/>
        <v>20</v>
      </c>
      <c r="EO3" s="1098">
        <f t="shared" si="105"/>
        <v>22</v>
      </c>
      <c r="EP3" s="54"/>
      <c r="EQ3" s="54"/>
      <c r="ER3" s="1171">
        <f>NETWORKDAYS(ER1,ER2,$A$78:$A$235)</f>
        <v>22</v>
      </c>
      <c r="ES3" s="1171">
        <f>NETWORKDAYS(ES1,ES2,$A$78:$A$235)</f>
        <v>21</v>
      </c>
      <c r="ET3" s="1171">
        <f t="shared" ref="ET3:EV3" si="106">NETWORKDAYS(ET1,ET2,$A$78:$A$235)</f>
        <v>21</v>
      </c>
      <c r="EU3" s="1171">
        <f t="shared" si="106"/>
        <v>22</v>
      </c>
      <c r="EV3" s="1171">
        <f t="shared" si="106"/>
        <v>18</v>
      </c>
      <c r="EW3" s="1171">
        <f>NETWORKDAYS(EW1,EW2,$A$78:$A$235)</f>
        <v>20</v>
      </c>
      <c r="EX3" s="1171">
        <f t="shared" ref="EX3:FC3" si="107">NETWORKDAYS(EX1,EX2,$A$78:$A$235)</f>
        <v>19</v>
      </c>
      <c r="EY3" s="1171">
        <f t="shared" si="107"/>
        <v>19</v>
      </c>
      <c r="EZ3" s="1171">
        <f t="shared" si="107"/>
        <v>23</v>
      </c>
      <c r="FA3" s="1171">
        <f t="shared" si="107"/>
        <v>22</v>
      </c>
      <c r="FB3" s="1171">
        <f t="shared" si="107"/>
        <v>20</v>
      </c>
      <c r="FC3" s="1171">
        <f t="shared" si="107"/>
        <v>22</v>
      </c>
      <c r="FD3" s="54"/>
      <c r="FE3" s="54"/>
      <c r="FF3" s="425"/>
      <c r="FG3" s="423"/>
      <c r="FH3" s="425"/>
      <c r="FI3" s="423"/>
      <c r="FJ3" s="425"/>
      <c r="FK3" s="423"/>
      <c r="FL3" s="425"/>
      <c r="FM3" s="423"/>
      <c r="FN3" s="425"/>
      <c r="FO3" s="423"/>
      <c r="FP3" s="425"/>
      <c r="FQ3" s="423"/>
      <c r="FR3" s="425"/>
      <c r="FS3" s="423"/>
      <c r="FT3" s="425"/>
      <c r="FU3" s="423"/>
      <c r="FV3" s="425"/>
      <c r="FW3" s="423"/>
      <c r="FX3" s="425"/>
      <c r="FY3" s="423"/>
      <c r="FZ3" s="425"/>
      <c r="GA3" s="423"/>
      <c r="GB3" s="425"/>
      <c r="GC3" s="423"/>
      <c r="GD3" s="425"/>
      <c r="GE3" s="423"/>
      <c r="GF3" s="425"/>
      <c r="GG3" s="423"/>
      <c r="GH3" s="425"/>
      <c r="GI3" s="423"/>
      <c r="GJ3" s="425"/>
      <c r="GK3" s="423"/>
      <c r="GL3" s="425"/>
      <c r="GM3" s="423"/>
      <c r="GN3" s="425"/>
      <c r="GO3" s="423"/>
      <c r="GP3" s="425"/>
      <c r="GQ3" s="423"/>
      <c r="GR3" s="425"/>
      <c r="GS3" s="423"/>
      <c r="GT3" s="425"/>
      <c r="GU3" s="423"/>
      <c r="GV3" s="425"/>
      <c r="GW3" s="423"/>
      <c r="GX3" s="425"/>
      <c r="GY3" s="423"/>
      <c r="GZ3" s="425"/>
      <c r="HA3" s="423"/>
      <c r="HB3" s="787"/>
      <c r="HC3" s="786"/>
      <c r="HD3" s="787"/>
      <c r="HE3" s="786"/>
      <c r="HF3" s="787"/>
      <c r="HG3" s="786"/>
      <c r="HH3" s="787"/>
      <c r="HI3" s="786"/>
      <c r="HJ3" s="787"/>
      <c r="HK3" s="786"/>
      <c r="HL3" s="787"/>
      <c r="HM3" s="786"/>
      <c r="HN3" s="787"/>
      <c r="HO3" s="786"/>
      <c r="HP3" s="787"/>
      <c r="HQ3" s="786"/>
      <c r="HR3" s="787"/>
      <c r="HS3" s="786"/>
      <c r="HT3" s="787"/>
      <c r="HU3" s="786"/>
      <c r="HV3" s="787"/>
      <c r="HW3" s="786"/>
      <c r="HX3" s="787"/>
      <c r="HY3" s="786"/>
      <c r="HZ3" s="875"/>
      <c r="IA3" s="874"/>
      <c r="IB3" s="875"/>
      <c r="IC3" s="874"/>
      <c r="ID3" s="875"/>
      <c r="IE3" s="874"/>
      <c r="IF3" s="875"/>
      <c r="IG3" s="874"/>
      <c r="IH3" s="875"/>
      <c r="II3" s="874"/>
      <c r="IJ3" s="875"/>
      <c r="IK3" s="874"/>
      <c r="IL3" s="875"/>
      <c r="IM3" s="874"/>
      <c r="IN3" s="875"/>
      <c r="IO3" s="874"/>
      <c r="IP3" s="875"/>
      <c r="IQ3" s="874"/>
      <c r="IR3" s="875"/>
      <c r="IS3" s="874"/>
      <c r="IT3" s="875"/>
      <c r="IU3" s="874"/>
      <c r="IV3" s="875"/>
      <c r="IW3" s="874"/>
      <c r="IX3" s="926"/>
      <c r="IY3" s="923"/>
      <c r="IZ3" s="926"/>
      <c r="JA3" s="923"/>
      <c r="JB3" s="926"/>
      <c r="JC3" s="923"/>
      <c r="JD3" s="926"/>
      <c r="JE3" s="923"/>
      <c r="JF3" s="926"/>
      <c r="JG3" s="923"/>
      <c r="JH3" s="926"/>
      <c r="JI3" s="923"/>
      <c r="JJ3" s="926"/>
      <c r="JK3" s="923"/>
      <c r="JL3" s="926"/>
      <c r="JM3" s="923"/>
      <c r="JN3" s="926"/>
      <c r="JO3" s="923"/>
      <c r="JP3" s="926"/>
      <c r="JQ3" s="923"/>
      <c r="JR3" s="926"/>
      <c r="JS3" s="923"/>
      <c r="JT3" s="926"/>
      <c r="JU3" s="923"/>
      <c r="JV3" s="1087"/>
      <c r="JW3" s="1087"/>
      <c r="JX3" s="1087"/>
      <c r="JY3" s="1087"/>
      <c r="JZ3" s="1087"/>
      <c r="KA3" s="1087"/>
      <c r="KB3" s="1087"/>
      <c r="KC3" s="1087"/>
      <c r="KD3" s="1087"/>
      <c r="KE3" s="1087"/>
      <c r="KF3" s="1087"/>
      <c r="KG3" s="1087"/>
      <c r="KH3" s="1087"/>
      <c r="KI3" s="1087"/>
      <c r="KJ3" s="1087"/>
      <c r="KK3" s="1087"/>
      <c r="KL3" s="1087"/>
      <c r="KM3" s="1087"/>
      <c r="KN3" s="1087"/>
      <c r="KO3" s="1087"/>
      <c r="KP3" s="1087"/>
      <c r="KQ3" s="1087"/>
      <c r="KR3" s="1087"/>
      <c r="KS3" s="1087"/>
      <c r="KT3" s="1104"/>
      <c r="KU3" s="1104"/>
      <c r="KV3" s="1104"/>
      <c r="KW3" s="1104"/>
      <c r="KX3" s="1104"/>
      <c r="KY3" s="1104"/>
      <c r="KZ3" s="1104"/>
      <c r="LA3" s="1104"/>
      <c r="LB3" s="1104"/>
      <c r="LC3" s="1104"/>
      <c r="LD3" s="1104"/>
      <c r="LE3" s="1104"/>
      <c r="LF3" s="1104"/>
      <c r="LG3" s="1104"/>
      <c r="LH3" s="1104"/>
      <c r="LI3" s="1104"/>
      <c r="LJ3" s="1104"/>
      <c r="LK3" s="1104"/>
      <c r="LL3" s="1104"/>
      <c r="LM3" s="1104"/>
      <c r="LN3" s="1104"/>
      <c r="LO3" s="1104"/>
      <c r="LP3" s="1104"/>
      <c r="LQ3" s="1104"/>
      <c r="LR3" s="1177"/>
      <c r="LS3" s="1184"/>
      <c r="LT3" s="1177"/>
      <c r="LU3" s="1184" t="s">
        <v>326</v>
      </c>
      <c r="LV3" s="1177"/>
      <c r="LW3" s="1184" t="str">
        <f>LT2</f>
        <v>ES</v>
      </c>
      <c r="LX3" s="1177"/>
      <c r="LY3" s="1184" t="str">
        <f>LV2</f>
        <v>ET</v>
      </c>
      <c r="LZ3" s="1177"/>
      <c r="MA3" s="1184" t="str">
        <f>LX2</f>
        <v>EU</v>
      </c>
      <c r="MB3" s="1177"/>
      <c r="MC3" s="1184" t="str">
        <f>LZ2</f>
        <v>EV</v>
      </c>
      <c r="MD3" s="1177"/>
      <c r="ME3" s="1184" t="str">
        <f>MB2</f>
        <v>EW</v>
      </c>
      <c r="MF3" s="1177"/>
      <c r="MG3" s="1184" t="str">
        <f>MD2</f>
        <v>EX</v>
      </c>
      <c r="MH3" s="1177"/>
      <c r="MI3" s="1184" t="str">
        <f>MF2</f>
        <v>EY</v>
      </c>
      <c r="MJ3" s="1177"/>
      <c r="MK3" s="1184" t="str">
        <f>MH2</f>
        <v>EZ</v>
      </c>
      <c r="ML3" s="1177"/>
      <c r="MM3" s="1184" t="str">
        <f>MJ2</f>
        <v>FA</v>
      </c>
      <c r="MN3" s="1177"/>
      <c r="MO3" s="1184" t="str">
        <f>ML2</f>
        <v>FB</v>
      </c>
      <c r="MP3" s="929"/>
      <c r="MQ3" s="923"/>
      <c r="MS3" s="157"/>
      <c r="MT3" s="423"/>
      <c r="MU3" s="423"/>
      <c r="MV3" s="423"/>
      <c r="MW3" s="157"/>
      <c r="MX3" s="224"/>
      <c r="MY3" s="224"/>
      <c r="MZ3" s="224"/>
      <c r="NA3" s="224"/>
      <c r="NB3" s="224"/>
      <c r="NC3" s="224"/>
      <c r="ND3" s="224"/>
      <c r="NE3" s="224"/>
      <c r="NF3" s="224"/>
      <c r="NG3" s="224"/>
      <c r="NH3" s="224"/>
      <c r="NI3" s="225"/>
      <c r="NJ3" s="225"/>
      <c r="NK3" s="225"/>
      <c r="NL3" s="225"/>
      <c r="NM3" s="225"/>
      <c r="NN3" s="225"/>
      <c r="NO3" s="225"/>
      <c r="NP3" s="225"/>
      <c r="NQ3" s="225"/>
      <c r="NR3" s="225"/>
      <c r="NS3" s="225"/>
      <c r="NT3" s="225"/>
      <c r="NU3" s="225"/>
      <c r="NV3" s="225"/>
      <c r="NW3" s="225"/>
      <c r="NX3" s="225"/>
      <c r="NY3" s="225"/>
      <c r="NZ3" s="225"/>
      <c r="OA3" s="225"/>
      <c r="OB3" s="225"/>
      <c r="OC3" s="225"/>
      <c r="OD3" s="225"/>
      <c r="OE3" s="225"/>
      <c r="OF3" s="225"/>
      <c r="OG3" s="689"/>
      <c r="OH3" s="689"/>
      <c r="OI3" s="689"/>
      <c r="OJ3" s="689"/>
      <c r="OK3" s="689"/>
      <c r="OL3" s="689"/>
      <c r="OM3" s="689"/>
      <c r="ON3" s="689"/>
      <c r="OO3" s="689"/>
      <c r="OP3" s="689"/>
      <c r="OQ3" s="689"/>
      <c r="OR3" s="689"/>
      <c r="OS3" s="791"/>
      <c r="OT3" s="791"/>
      <c r="OU3" s="791"/>
      <c r="OV3" s="791"/>
      <c r="OW3" s="791"/>
      <c r="OX3" s="791"/>
      <c r="OY3" s="791"/>
      <c r="OZ3" s="791"/>
      <c r="PA3" s="791"/>
      <c r="PB3" s="791"/>
      <c r="PC3" s="791"/>
      <c r="PD3" s="791"/>
      <c r="PQ3" s="1033"/>
      <c r="PR3" s="1033"/>
      <c r="PS3" s="1033"/>
      <c r="PT3" s="1033"/>
      <c r="PU3" s="1033"/>
      <c r="PV3" s="1033"/>
      <c r="PW3" s="1033"/>
      <c r="PX3" s="1033"/>
      <c r="PY3" s="1033"/>
      <c r="PZ3" s="1033"/>
      <c r="QA3" s="1033"/>
      <c r="QB3" s="1033"/>
      <c r="QC3" s="1033"/>
      <c r="QD3" s="1033"/>
      <c r="QE3" s="1033"/>
      <c r="QF3" s="1033"/>
      <c r="QG3" s="1033"/>
      <c r="QH3" s="1033"/>
      <c r="QI3" s="1033"/>
      <c r="QJ3" s="1033"/>
      <c r="QK3" s="1033"/>
      <c r="QL3" s="1033"/>
      <c r="QM3" s="1033"/>
      <c r="QN3" s="1033"/>
    </row>
    <row r="4" spans="1:480" s="38" customFormat="1" ht="13.5" hidden="1" customHeight="1" outlineLevel="1" thickBot="1" x14ac:dyDescent="0.35">
      <c r="A4" s="668"/>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08">IF(V11&gt;0,1,)</f>
        <v>1</v>
      </c>
      <c r="W4" s="40">
        <f t="shared" si="108"/>
        <v>1</v>
      </c>
      <c r="X4" s="40">
        <f t="shared" si="108"/>
        <v>1</v>
      </c>
      <c r="Y4" s="40">
        <f t="shared" si="108"/>
        <v>1</v>
      </c>
      <c r="Z4" s="40">
        <v>1</v>
      </c>
      <c r="AA4" s="40">
        <v>1</v>
      </c>
      <c r="AB4" s="40">
        <v>1</v>
      </c>
      <c r="AC4" s="40">
        <v>1</v>
      </c>
      <c r="AD4" s="40">
        <v>1</v>
      </c>
      <c r="AE4" s="40">
        <v>1</v>
      </c>
      <c r="AF4" s="40">
        <v>1</v>
      </c>
      <c r="AG4" s="40">
        <v>1</v>
      </c>
      <c r="AH4" s="221">
        <v>12</v>
      </c>
      <c r="AI4" s="167"/>
      <c r="AJ4" s="40">
        <f t="shared" ref="AJ4:AU4" si="109">IF(AJ11&gt;0,1,)</f>
        <v>1</v>
      </c>
      <c r="AK4" s="40">
        <f t="shared" si="109"/>
        <v>1</v>
      </c>
      <c r="AL4" s="40">
        <f t="shared" si="109"/>
        <v>1</v>
      </c>
      <c r="AM4" s="40">
        <f t="shared" si="109"/>
        <v>1</v>
      </c>
      <c r="AN4" s="40">
        <f t="shared" si="109"/>
        <v>1</v>
      </c>
      <c r="AO4" s="40">
        <f t="shared" si="109"/>
        <v>1</v>
      </c>
      <c r="AP4" s="40">
        <f t="shared" si="109"/>
        <v>1</v>
      </c>
      <c r="AQ4" s="40">
        <f t="shared" si="109"/>
        <v>1</v>
      </c>
      <c r="AR4" s="40">
        <f t="shared" si="109"/>
        <v>1</v>
      </c>
      <c r="AS4" s="40">
        <f t="shared" si="109"/>
        <v>1</v>
      </c>
      <c r="AT4" s="40">
        <f t="shared" si="109"/>
        <v>1</v>
      </c>
      <c r="AU4" s="40">
        <f t="shared" si="109"/>
        <v>1</v>
      </c>
      <c r="AV4" s="221">
        <f>SUM(AJ4:AU4)</f>
        <v>12</v>
      </c>
      <c r="AW4" s="167"/>
      <c r="AX4" s="40">
        <f t="shared" ref="AX4:BI4" si="110">IF(AX11&gt;0,1,)</f>
        <v>1</v>
      </c>
      <c r="AY4" s="40">
        <f t="shared" si="110"/>
        <v>1</v>
      </c>
      <c r="AZ4" s="40">
        <f t="shared" si="110"/>
        <v>1</v>
      </c>
      <c r="BA4" s="40">
        <f t="shared" si="110"/>
        <v>1</v>
      </c>
      <c r="BB4" s="40">
        <f t="shared" si="110"/>
        <v>1</v>
      </c>
      <c r="BC4" s="40">
        <f t="shared" si="110"/>
        <v>1</v>
      </c>
      <c r="BD4" s="40">
        <f t="shared" si="110"/>
        <v>1</v>
      </c>
      <c r="BE4" s="40">
        <f t="shared" si="110"/>
        <v>1</v>
      </c>
      <c r="BF4" s="40">
        <f t="shared" si="110"/>
        <v>1</v>
      </c>
      <c r="BG4" s="40">
        <f t="shared" si="110"/>
        <v>1</v>
      </c>
      <c r="BH4" s="40">
        <f t="shared" si="110"/>
        <v>1</v>
      </c>
      <c r="BI4" s="40">
        <f t="shared" si="110"/>
        <v>1</v>
      </c>
      <c r="BJ4" s="221">
        <f>SUM(AX4:BI4)</f>
        <v>12</v>
      </c>
      <c r="BK4" s="167"/>
      <c r="BL4" s="40">
        <f t="shared" ref="BL4:BW4" si="111">IF(BL11&gt;0,1,)</f>
        <v>1</v>
      </c>
      <c r="BM4" s="40">
        <f t="shared" si="111"/>
        <v>1</v>
      </c>
      <c r="BN4" s="40">
        <f t="shared" si="111"/>
        <v>1</v>
      </c>
      <c r="BO4" s="40">
        <f t="shared" si="111"/>
        <v>1</v>
      </c>
      <c r="BP4" s="40">
        <f t="shared" si="111"/>
        <v>1</v>
      </c>
      <c r="BQ4" s="40">
        <f t="shared" si="111"/>
        <v>1</v>
      </c>
      <c r="BR4" s="40">
        <f t="shared" si="111"/>
        <v>1</v>
      </c>
      <c r="BS4" s="40">
        <f t="shared" si="111"/>
        <v>1</v>
      </c>
      <c r="BT4" s="40">
        <f t="shared" si="111"/>
        <v>1</v>
      </c>
      <c r="BU4" s="40">
        <f t="shared" si="111"/>
        <v>1</v>
      </c>
      <c r="BV4" s="40">
        <f t="shared" si="111"/>
        <v>1</v>
      </c>
      <c r="BW4" s="40">
        <f t="shared" si="111"/>
        <v>1</v>
      </c>
      <c r="BX4" s="221">
        <f>SUM(BL4:BW4)</f>
        <v>12</v>
      </c>
      <c r="BY4" s="167"/>
      <c r="BZ4" s="784">
        <f t="shared" ref="BZ4:CK4" si="112">IF(BZ11&gt;0,1,)</f>
        <v>1</v>
      </c>
      <c r="CA4" s="784">
        <f t="shared" si="112"/>
        <v>1</v>
      </c>
      <c r="CB4" s="784">
        <f t="shared" si="112"/>
        <v>1</v>
      </c>
      <c r="CC4" s="784">
        <f t="shared" si="112"/>
        <v>1</v>
      </c>
      <c r="CD4" s="784">
        <f t="shared" si="112"/>
        <v>1</v>
      </c>
      <c r="CE4" s="784">
        <f t="shared" si="112"/>
        <v>1</v>
      </c>
      <c r="CF4" s="784">
        <f t="shared" si="112"/>
        <v>1</v>
      </c>
      <c r="CG4" s="784">
        <f t="shared" si="112"/>
        <v>1</v>
      </c>
      <c r="CH4" s="784">
        <f t="shared" si="112"/>
        <v>1</v>
      </c>
      <c r="CI4" s="784">
        <f t="shared" si="112"/>
        <v>1</v>
      </c>
      <c r="CJ4" s="784">
        <f t="shared" si="112"/>
        <v>1</v>
      </c>
      <c r="CK4" s="784">
        <f t="shared" si="112"/>
        <v>1</v>
      </c>
      <c r="CL4" s="221">
        <f>SUM(BZ4:CK4)</f>
        <v>12</v>
      </c>
      <c r="CM4" s="167"/>
      <c r="CN4" s="880">
        <f t="shared" ref="CN4:CY4" si="113">IF(CN11&gt;0,1,)</f>
        <v>1</v>
      </c>
      <c r="CO4" s="880">
        <f t="shared" si="113"/>
        <v>1</v>
      </c>
      <c r="CP4" s="880">
        <f t="shared" si="113"/>
        <v>1</v>
      </c>
      <c r="CQ4" s="880">
        <f t="shared" si="113"/>
        <v>1</v>
      </c>
      <c r="CR4" s="880">
        <f t="shared" si="113"/>
        <v>1</v>
      </c>
      <c r="CS4" s="880">
        <f t="shared" si="113"/>
        <v>1</v>
      </c>
      <c r="CT4" s="880">
        <f t="shared" si="113"/>
        <v>1</v>
      </c>
      <c r="CU4" s="880">
        <f t="shared" si="113"/>
        <v>1</v>
      </c>
      <c r="CV4" s="880">
        <f t="shared" si="113"/>
        <v>1</v>
      </c>
      <c r="CW4" s="880">
        <f t="shared" si="113"/>
        <v>1</v>
      </c>
      <c r="CX4" s="880">
        <f t="shared" si="113"/>
        <v>1</v>
      </c>
      <c r="CY4" s="880">
        <f t="shared" si="113"/>
        <v>1</v>
      </c>
      <c r="CZ4" s="221">
        <f>SUM(CN4:CY4)</f>
        <v>12</v>
      </c>
      <c r="DA4" s="167"/>
      <c r="DB4" s="930">
        <f t="shared" ref="DB4:DM4" si="114">IF(DB11&gt;0,1,)</f>
        <v>1</v>
      </c>
      <c r="DC4" s="930">
        <f t="shared" si="114"/>
        <v>1</v>
      </c>
      <c r="DD4" s="930">
        <f t="shared" si="114"/>
        <v>1</v>
      </c>
      <c r="DE4" s="930">
        <f t="shared" si="114"/>
        <v>1</v>
      </c>
      <c r="DF4" s="930">
        <f t="shared" si="114"/>
        <v>1</v>
      </c>
      <c r="DG4" s="930">
        <f t="shared" si="114"/>
        <v>1</v>
      </c>
      <c r="DH4" s="930">
        <f t="shared" si="114"/>
        <v>1</v>
      </c>
      <c r="DI4" s="930">
        <f t="shared" si="114"/>
        <v>1</v>
      </c>
      <c r="DJ4" s="930">
        <f t="shared" si="114"/>
        <v>1</v>
      </c>
      <c r="DK4" s="930">
        <f t="shared" si="114"/>
        <v>1</v>
      </c>
      <c r="DL4" s="930">
        <f t="shared" si="114"/>
        <v>1</v>
      </c>
      <c r="DM4" s="930">
        <f t="shared" si="114"/>
        <v>1</v>
      </c>
      <c r="DN4" s="221">
        <f>SUM(DB4:DM4)</f>
        <v>12</v>
      </c>
      <c r="DO4" s="167"/>
      <c r="DP4" s="1086">
        <f t="shared" ref="DP4:EA4" si="115">IF(DP11&gt;0,1,)</f>
        <v>1</v>
      </c>
      <c r="DQ4" s="1086">
        <f t="shared" si="115"/>
        <v>1</v>
      </c>
      <c r="DR4" s="1086">
        <f t="shared" si="115"/>
        <v>1</v>
      </c>
      <c r="DS4" s="1086">
        <f t="shared" si="115"/>
        <v>1</v>
      </c>
      <c r="DT4" s="1086">
        <f t="shared" si="115"/>
        <v>1</v>
      </c>
      <c r="DU4" s="1086">
        <f>IF(DU11&gt;0,1,)</f>
        <v>1</v>
      </c>
      <c r="DV4" s="1086">
        <f>IF(DV11&gt;0,1,)</f>
        <v>1</v>
      </c>
      <c r="DW4" s="1086">
        <f t="shared" si="115"/>
        <v>1</v>
      </c>
      <c r="DX4" s="1086">
        <f t="shared" si="115"/>
        <v>1</v>
      </c>
      <c r="DY4" s="1086">
        <f t="shared" si="115"/>
        <v>1</v>
      </c>
      <c r="DZ4" s="1086">
        <f t="shared" si="115"/>
        <v>1</v>
      </c>
      <c r="EA4" s="1086">
        <f t="shared" si="115"/>
        <v>1</v>
      </c>
      <c r="EB4" s="221">
        <f>SUM(DP4:EA4)</f>
        <v>12</v>
      </c>
      <c r="EC4" s="167"/>
      <c r="ED4" s="1099">
        <f t="shared" ref="ED4:EH4" si="116">IF(ED11&gt;0,1,)</f>
        <v>1</v>
      </c>
      <c r="EE4" s="1099">
        <f t="shared" si="116"/>
        <v>1</v>
      </c>
      <c r="EF4" s="1099">
        <f t="shared" si="116"/>
        <v>1</v>
      </c>
      <c r="EG4" s="1099">
        <f t="shared" si="116"/>
        <v>1</v>
      </c>
      <c r="EH4" s="1099">
        <f t="shared" si="116"/>
        <v>1</v>
      </c>
      <c r="EI4" s="1099">
        <f>IF(EI11&gt;0,1,)</f>
        <v>1</v>
      </c>
      <c r="EJ4" s="1099">
        <f>IF(EJ11&gt;0,1,)</f>
        <v>1</v>
      </c>
      <c r="EK4" s="1099">
        <f t="shared" ref="EK4:EO4" si="117">IF(EK11&gt;0,1,)</f>
        <v>1</v>
      </c>
      <c r="EL4" s="1099">
        <f t="shared" si="117"/>
        <v>1</v>
      </c>
      <c r="EM4" s="1099">
        <f t="shared" si="117"/>
        <v>1</v>
      </c>
      <c r="EN4" s="1099">
        <f t="shared" si="117"/>
        <v>1</v>
      </c>
      <c r="EO4" s="1099">
        <f t="shared" si="117"/>
        <v>1</v>
      </c>
      <c r="EP4" s="221">
        <f>SUM(ED4:EO4)</f>
        <v>12</v>
      </c>
      <c r="EQ4" s="167"/>
      <c r="ER4" s="1172">
        <f t="shared" ref="ER4:EV4" si="118">IF(ER11&gt;0,1,)</f>
        <v>1</v>
      </c>
      <c r="ES4" s="1172">
        <f t="shared" si="118"/>
        <v>1</v>
      </c>
      <c r="ET4" s="1172">
        <f t="shared" si="118"/>
        <v>1</v>
      </c>
      <c r="EU4" s="1172">
        <f t="shared" si="118"/>
        <v>1</v>
      </c>
      <c r="EV4" s="1172">
        <f t="shared" si="118"/>
        <v>1</v>
      </c>
      <c r="EW4" s="1172">
        <f>IF(EW11&gt;0,1,)</f>
        <v>1</v>
      </c>
      <c r="EX4" s="1172">
        <f>IF(EX11&gt;0,1,)</f>
        <v>1</v>
      </c>
      <c r="EY4" s="1172">
        <f t="shared" ref="EY4:FC4" si="119">IF(EY11&gt;0,1,)</f>
        <v>0</v>
      </c>
      <c r="EZ4" s="1172">
        <f t="shared" si="119"/>
        <v>0</v>
      </c>
      <c r="FA4" s="1172">
        <f t="shared" si="119"/>
        <v>0</v>
      </c>
      <c r="FB4" s="1172">
        <f t="shared" si="119"/>
        <v>0</v>
      </c>
      <c r="FC4" s="1172">
        <f t="shared" si="119"/>
        <v>0</v>
      </c>
      <c r="FD4" s="221">
        <f>SUM(ER4:FC4)</f>
        <v>7</v>
      </c>
      <c r="FE4" s="167"/>
      <c r="FF4" s="427"/>
      <c r="FG4" s="426"/>
      <c r="FH4" s="427"/>
      <c r="FI4" s="426"/>
      <c r="FJ4" s="427"/>
      <c r="FK4" s="426"/>
      <c r="FL4" s="427"/>
      <c r="FM4" s="426"/>
      <c r="FN4" s="427"/>
      <c r="FO4" s="426"/>
      <c r="FP4" s="427"/>
      <c r="FQ4" s="426"/>
      <c r="FR4" s="427"/>
      <c r="FS4" s="426"/>
      <c r="FT4" s="427"/>
      <c r="FU4" s="426"/>
      <c r="FV4" s="427"/>
      <c r="FW4" s="426"/>
      <c r="FX4" s="427"/>
      <c r="FY4" s="426"/>
      <c r="FZ4" s="427"/>
      <c r="GA4" s="426"/>
      <c r="GB4" s="427"/>
      <c r="GC4" s="426"/>
      <c r="GD4" s="427"/>
      <c r="GE4" s="426"/>
      <c r="GF4" s="427"/>
      <c r="GG4" s="426"/>
      <c r="GH4" s="427"/>
      <c r="GI4" s="426"/>
      <c r="GJ4" s="427"/>
      <c r="GK4" s="426"/>
      <c r="GL4" s="427"/>
      <c r="GM4" s="426"/>
      <c r="GN4" s="427"/>
      <c r="GO4" s="426"/>
      <c r="GP4" s="427"/>
      <c r="GQ4" s="426"/>
      <c r="GR4" s="427"/>
      <c r="GS4" s="426"/>
      <c r="GT4" s="427"/>
      <c r="GU4" s="426"/>
      <c r="GV4" s="427"/>
      <c r="GW4" s="426"/>
      <c r="GX4" s="427"/>
      <c r="GY4" s="426"/>
      <c r="GZ4" s="427"/>
      <c r="HA4" s="426"/>
      <c r="HB4" s="788"/>
      <c r="HC4" s="789"/>
      <c r="HD4" s="788"/>
      <c r="HE4" s="789"/>
      <c r="HF4" s="788"/>
      <c r="HG4" s="789"/>
      <c r="HH4" s="788"/>
      <c r="HI4" s="789"/>
      <c r="HJ4" s="788"/>
      <c r="HK4" s="789"/>
      <c r="HL4" s="788"/>
      <c r="HM4" s="789"/>
      <c r="HN4" s="788"/>
      <c r="HO4" s="789"/>
      <c r="HP4" s="788"/>
      <c r="HQ4" s="789"/>
      <c r="HR4" s="788"/>
      <c r="HS4" s="789"/>
      <c r="HT4" s="788"/>
      <c r="HU4" s="789"/>
      <c r="HV4" s="788"/>
      <c r="HW4" s="789"/>
      <c r="HX4" s="788"/>
      <c r="HY4" s="789"/>
      <c r="HZ4" s="876"/>
      <c r="IA4" s="877"/>
      <c r="IB4" s="876"/>
      <c r="IC4" s="877"/>
      <c r="ID4" s="876"/>
      <c r="IE4" s="877"/>
      <c r="IF4" s="876"/>
      <c r="IG4" s="877"/>
      <c r="IH4" s="876"/>
      <c r="II4" s="877"/>
      <c r="IJ4" s="876"/>
      <c r="IK4" s="877"/>
      <c r="IL4" s="876"/>
      <c r="IM4" s="877"/>
      <c r="IN4" s="876"/>
      <c r="IO4" s="877"/>
      <c r="IP4" s="876"/>
      <c r="IQ4" s="877"/>
      <c r="IR4" s="876"/>
      <c r="IS4" s="877"/>
      <c r="IT4" s="876"/>
      <c r="IU4" s="877"/>
      <c r="IV4" s="876"/>
      <c r="IW4" s="877"/>
      <c r="IX4" s="927"/>
      <c r="IY4" s="924"/>
      <c r="IZ4" s="927"/>
      <c r="JA4" s="924"/>
      <c r="JB4" s="927"/>
      <c r="JC4" s="924"/>
      <c r="JD4" s="927"/>
      <c r="JE4" s="924"/>
      <c r="JF4" s="927"/>
      <c r="JG4" s="924"/>
      <c r="JH4" s="927"/>
      <c r="JI4" s="924"/>
      <c r="JJ4" s="927"/>
      <c r="JK4" s="924"/>
      <c r="JL4" s="927"/>
      <c r="JM4" s="924"/>
      <c r="JN4" s="927"/>
      <c r="JO4" s="924"/>
      <c r="JP4" s="927"/>
      <c r="JQ4" s="924"/>
      <c r="JR4" s="927"/>
      <c r="JS4" s="924"/>
      <c r="JT4" s="927"/>
      <c r="JU4" s="924"/>
      <c r="JV4" s="1088"/>
      <c r="JW4" s="1088"/>
      <c r="JX4" s="1088"/>
      <c r="JY4" s="1088"/>
      <c r="JZ4" s="1088"/>
      <c r="KA4" s="1088"/>
      <c r="KB4" s="1088"/>
      <c r="KC4" s="1088"/>
      <c r="KD4" s="1088"/>
      <c r="KE4" s="1088"/>
      <c r="KF4" s="1088"/>
      <c r="KG4" s="1088"/>
      <c r="KH4" s="1088"/>
      <c r="KI4" s="1088"/>
      <c r="KJ4" s="1088"/>
      <c r="KK4" s="1088"/>
      <c r="KL4" s="1088"/>
      <c r="KM4" s="1088"/>
      <c r="KN4" s="1088"/>
      <c r="KO4" s="1088"/>
      <c r="KP4" s="1088"/>
      <c r="KQ4" s="1088"/>
      <c r="KR4" s="1088"/>
      <c r="KS4" s="1088"/>
      <c r="KT4" s="1105"/>
      <c r="KU4" s="1105"/>
      <c r="KV4" s="1105"/>
      <c r="KW4" s="1105"/>
      <c r="KX4" s="1105"/>
      <c r="KY4" s="1105"/>
      <c r="KZ4" s="1105"/>
      <c r="LA4" s="1105"/>
      <c r="LB4" s="1105"/>
      <c r="LC4" s="1105"/>
      <c r="LD4" s="1105"/>
      <c r="LE4" s="1105"/>
      <c r="LF4" s="1105"/>
      <c r="LG4" s="1105"/>
      <c r="LH4" s="1105"/>
      <c r="LI4" s="1105"/>
      <c r="LJ4" s="1105"/>
      <c r="LK4" s="1105"/>
      <c r="LL4" s="1105"/>
      <c r="LM4" s="1105"/>
      <c r="LN4" s="1105"/>
      <c r="LO4" s="1105"/>
      <c r="LP4" s="1105"/>
      <c r="LQ4" s="1105"/>
      <c r="LR4" s="1178" t="s">
        <v>325</v>
      </c>
      <c r="LS4" s="1185" t="s">
        <v>325</v>
      </c>
      <c r="LT4" s="1178"/>
      <c r="LU4" s="1185"/>
      <c r="LV4" s="1178"/>
      <c r="LW4" s="1185"/>
      <c r="LX4" s="1178"/>
      <c r="LY4" s="1185"/>
      <c r="LZ4" s="1178"/>
      <c r="MA4" s="1185"/>
      <c r="MB4" s="1178"/>
      <c r="MC4" s="1185"/>
      <c r="MD4" s="1178"/>
      <c r="ME4" s="1185"/>
      <c r="MF4" s="1178"/>
      <c r="MG4" s="1185"/>
      <c r="MH4" s="1178"/>
      <c r="MI4" s="1185"/>
      <c r="MJ4" s="1178"/>
      <c r="MK4" s="1185"/>
      <c r="ML4" s="1178"/>
      <c r="MM4" s="1185"/>
      <c r="MN4" s="1178"/>
      <c r="MO4" s="1185"/>
      <c r="MP4" s="930"/>
      <c r="MQ4" s="924"/>
      <c r="MS4" s="158"/>
      <c r="MT4" s="426"/>
      <c r="MU4" s="426"/>
      <c r="MV4" s="426"/>
      <c r="MW4" s="158"/>
      <c r="MX4" s="226"/>
      <c r="MY4" s="226"/>
      <c r="MZ4" s="226"/>
      <c r="NA4" s="226"/>
      <c r="NB4" s="226"/>
      <c r="NC4" s="226"/>
      <c r="ND4" s="226"/>
      <c r="NE4" s="226"/>
      <c r="NF4" s="226"/>
      <c r="NG4" s="226"/>
      <c r="NH4" s="226"/>
      <c r="NI4" s="227"/>
      <c r="NJ4" s="227"/>
      <c r="NK4" s="227"/>
      <c r="NL4" s="227"/>
      <c r="NM4" s="227"/>
      <c r="NN4" s="227"/>
      <c r="NO4" s="227"/>
      <c r="NP4" s="227"/>
      <c r="NQ4" s="227"/>
      <c r="NR4" s="227"/>
      <c r="NS4" s="227"/>
      <c r="NT4" s="227"/>
      <c r="NU4" s="227"/>
      <c r="NV4" s="227"/>
      <c r="NW4" s="227"/>
      <c r="NX4" s="227"/>
      <c r="NY4" s="227"/>
      <c r="NZ4" s="227"/>
      <c r="OA4" s="227"/>
      <c r="OB4" s="227"/>
      <c r="OC4" s="227"/>
      <c r="OD4" s="227"/>
      <c r="OE4" s="227"/>
      <c r="OF4" s="227"/>
      <c r="OG4" s="690"/>
      <c r="OH4" s="690"/>
      <c r="OI4" s="690"/>
      <c r="OJ4" s="690"/>
      <c r="OK4" s="690"/>
      <c r="OL4" s="690"/>
      <c r="OM4" s="690"/>
      <c r="ON4" s="690"/>
      <c r="OO4" s="690"/>
      <c r="OP4" s="690"/>
      <c r="OQ4" s="690"/>
      <c r="OR4" s="690"/>
      <c r="OS4" s="792"/>
      <c r="OT4" s="792"/>
      <c r="OU4" s="792"/>
      <c r="OV4" s="792"/>
      <c r="OW4" s="792"/>
      <c r="OX4" s="792"/>
      <c r="OY4" s="792"/>
      <c r="OZ4" s="792"/>
      <c r="PA4" s="792"/>
      <c r="PB4" s="792"/>
      <c r="PC4" s="792"/>
      <c r="PD4" s="792"/>
      <c r="PQ4" s="1034"/>
      <c r="PR4" s="1034"/>
      <c r="PS4" s="1034"/>
      <c r="PT4" s="1034"/>
      <c r="PU4" s="1034"/>
      <c r="PV4" s="1034"/>
      <c r="PW4" s="1034"/>
      <c r="PX4" s="1034"/>
      <c r="PY4" s="1034"/>
      <c r="PZ4" s="1034"/>
      <c r="QA4" s="1034"/>
      <c r="QB4" s="1034"/>
      <c r="QC4" s="1034"/>
      <c r="QD4" s="1034"/>
      <c r="QE4" s="1034"/>
      <c r="QF4" s="1034"/>
      <c r="QG4" s="1034"/>
      <c r="QH4" s="1034"/>
      <c r="QI4" s="1034"/>
      <c r="QJ4" s="1034"/>
      <c r="QK4" s="1034"/>
      <c r="QL4" s="1034"/>
      <c r="QM4" s="1034"/>
      <c r="QN4" s="1034"/>
    </row>
    <row r="5" spans="1:480" s="44" customFormat="1" ht="13.5" hidden="1" customHeight="1" outlineLevel="1" x14ac:dyDescent="0.3">
      <c r="A5" s="669"/>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843">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843">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843">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843">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843">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843">
        <f>13+4+21</f>
        <v>38</v>
      </c>
      <c r="ES5" s="56">
        <f>34+12</f>
        <v>46</v>
      </c>
      <c r="ET5" s="43">
        <f>9+39</f>
        <v>48</v>
      </c>
      <c r="EU5" s="56">
        <f>11+4+18</f>
        <v>33</v>
      </c>
      <c r="EV5" s="43">
        <f>4+26</f>
        <v>30</v>
      </c>
      <c r="EW5" s="56">
        <f>2+40</f>
        <v>42</v>
      </c>
      <c r="EX5" s="43">
        <f>7+10+21</f>
        <v>38</v>
      </c>
      <c r="EY5" s="56"/>
      <c r="EZ5" s="43"/>
      <c r="FA5" s="56"/>
      <c r="FB5" s="43"/>
      <c r="FC5" s="56"/>
      <c r="FD5" s="168">
        <f>SUM(ER5:FC5)</f>
        <v>275</v>
      </c>
      <c r="FE5" s="171">
        <f>SUM(ER5:FC5)/$FD$4</f>
        <v>39.285714285714285</v>
      </c>
      <c r="FF5" s="113">
        <f>AX5-AU5</f>
        <v>-5</v>
      </c>
      <c r="FG5" s="367">
        <f>FF5/AU5</f>
        <v>-0.15625</v>
      </c>
      <c r="FH5" s="113">
        <f>AY5-AX5</f>
        <v>-5</v>
      </c>
      <c r="FI5" s="367">
        <f>FH5/AX5</f>
        <v>-0.18518518518518517</v>
      </c>
      <c r="FJ5" s="113">
        <f>AZ5-AY5</f>
        <v>46</v>
      </c>
      <c r="FK5" s="367">
        <f>FJ5/AY5</f>
        <v>2.0909090909090908</v>
      </c>
      <c r="FL5" s="113">
        <f>BA5-AZ5</f>
        <v>18</v>
      </c>
      <c r="FM5" s="367">
        <f>FL5/AZ5</f>
        <v>0.26470588235294118</v>
      </c>
      <c r="FN5" s="113">
        <f>BB5-BA5</f>
        <v>-73</v>
      </c>
      <c r="FO5" s="367">
        <f>FN5/BA5</f>
        <v>-0.84883720930232553</v>
      </c>
      <c r="FP5" s="113">
        <f>BC5-BB5</f>
        <v>29</v>
      </c>
      <c r="FQ5" s="367">
        <f>FP5/BB5</f>
        <v>2.2307692307692308</v>
      </c>
      <c r="FR5" s="113">
        <f>BD5-BC5</f>
        <v>-15</v>
      </c>
      <c r="FS5" s="367">
        <f>FR5/BC5</f>
        <v>-0.35714285714285715</v>
      </c>
      <c r="FT5" s="113">
        <f>BE5-BD5</f>
        <v>-6</v>
      </c>
      <c r="FU5" s="367">
        <f>FT5/BD5</f>
        <v>-0.22222222222222221</v>
      </c>
      <c r="FV5" s="113">
        <f>BF5-BE5</f>
        <v>11</v>
      </c>
      <c r="FW5" s="367">
        <f>FV5/BE5</f>
        <v>0.52380952380952384</v>
      </c>
      <c r="FX5" s="113">
        <f>BG5-BF5</f>
        <v>0</v>
      </c>
      <c r="FY5" s="367">
        <f>FX5/BF5</f>
        <v>0</v>
      </c>
      <c r="FZ5" s="113">
        <f>BH5-BG5</f>
        <v>-7</v>
      </c>
      <c r="GA5" s="367">
        <f>FZ5/BG5</f>
        <v>-0.21875</v>
      </c>
      <c r="GB5" s="113">
        <f>BI5-BH5</f>
        <v>11</v>
      </c>
      <c r="GC5" s="367">
        <f>GB5/BH5</f>
        <v>0.44</v>
      </c>
      <c r="GD5" s="113">
        <f>BL5-BI5</f>
        <v>88</v>
      </c>
      <c r="GE5" s="367">
        <f>GD5/BI5</f>
        <v>2.4444444444444446</v>
      </c>
      <c r="GF5" s="113">
        <f>BM5-BL5</f>
        <v>-92</v>
      </c>
      <c r="GG5" s="367">
        <f>GF5/BL5</f>
        <v>-0.74193548387096775</v>
      </c>
      <c r="GH5" s="113">
        <f>BN5-BM5</f>
        <v>42</v>
      </c>
      <c r="GI5" s="367">
        <f>GH5/BM5</f>
        <v>1.3125</v>
      </c>
      <c r="GJ5" s="113">
        <f>BO5-BN5</f>
        <v>-49</v>
      </c>
      <c r="GK5" s="367">
        <f>GJ5/BN5</f>
        <v>-0.66216216216216217</v>
      </c>
      <c r="GL5" s="113">
        <f>BP5-BO5</f>
        <v>-8</v>
      </c>
      <c r="GM5" s="367">
        <f>GL5/BO5</f>
        <v>-0.32</v>
      </c>
      <c r="GN5" s="113">
        <f>BQ5-BP5</f>
        <v>29</v>
      </c>
      <c r="GO5" s="367">
        <f>GN5/BP5</f>
        <v>1.7058823529411764</v>
      </c>
      <c r="GP5" s="113">
        <f>BR5-BQ5</f>
        <v>-27</v>
      </c>
      <c r="GQ5" s="367">
        <f>GP5/BQ5</f>
        <v>-0.58695652173913049</v>
      </c>
      <c r="GR5" s="113">
        <f>BS5-BR5</f>
        <v>47</v>
      </c>
      <c r="GS5" s="367">
        <f>GR5/BR5</f>
        <v>2.4736842105263159</v>
      </c>
      <c r="GT5" s="113">
        <f>BT5-BS5</f>
        <v>90</v>
      </c>
      <c r="GU5" s="367">
        <f>GT5/BS5</f>
        <v>1.3636363636363635</v>
      </c>
      <c r="GV5" s="113">
        <f>BU5-BT5</f>
        <v>-139</v>
      </c>
      <c r="GW5" s="367">
        <f>GV5/BT5</f>
        <v>-0.89102564102564108</v>
      </c>
      <c r="GX5" s="113">
        <f>BV5-BU5</f>
        <v>-11</v>
      </c>
      <c r="GY5" s="367">
        <f>GX5/BU5</f>
        <v>-0.6470588235294118</v>
      </c>
      <c r="GZ5" s="113">
        <f>BW5-BV5</f>
        <v>21</v>
      </c>
      <c r="HA5" s="367">
        <f>GZ5/BV5</f>
        <v>3.5</v>
      </c>
      <c r="HB5" s="113">
        <f>BZ5-BW5</f>
        <v>-3</v>
      </c>
      <c r="HC5" s="367">
        <f>HB5/BW5</f>
        <v>-0.1111111111111111</v>
      </c>
      <c r="HD5" s="113">
        <f>CA5-BZ5</f>
        <v>7</v>
      </c>
      <c r="HE5" s="367">
        <f>HD5/BZ5</f>
        <v>0.29166666666666669</v>
      </c>
      <c r="HF5" s="113">
        <f>CB5-CA5</f>
        <v>-3</v>
      </c>
      <c r="HG5" s="367">
        <f>HF5/CA5</f>
        <v>-9.6774193548387094E-2</v>
      </c>
      <c r="HH5" s="113">
        <f>CC5-CB5</f>
        <v>-3</v>
      </c>
      <c r="HI5" s="367">
        <f>HH5/CB5</f>
        <v>-0.10714285714285714</v>
      </c>
      <c r="HJ5" s="113">
        <f>CD5-CC5</f>
        <v>140</v>
      </c>
      <c r="HK5" s="367">
        <f>HJ5/CC5</f>
        <v>5.6</v>
      </c>
      <c r="HL5" s="113">
        <f>CE5-CD5</f>
        <v>-111</v>
      </c>
      <c r="HM5" s="367">
        <f>HL5/CD5</f>
        <v>-0.67272727272727273</v>
      </c>
      <c r="HN5" s="113">
        <f>CF5-CE5</f>
        <v>-43</v>
      </c>
      <c r="HO5" s="367">
        <f>HN5/CE5</f>
        <v>-0.79629629629629628</v>
      </c>
      <c r="HP5" s="113">
        <f>CG5-CF5</f>
        <v>25</v>
      </c>
      <c r="HQ5" s="367">
        <f>HP5/CF5</f>
        <v>2.2727272727272729</v>
      </c>
      <c r="HR5" s="113">
        <f>CH5-CG5</f>
        <v>12</v>
      </c>
      <c r="HS5" s="367">
        <f>HR5/CG5</f>
        <v>0.33333333333333331</v>
      </c>
      <c r="HT5" s="113">
        <f>CI5-CH5</f>
        <v>-4</v>
      </c>
      <c r="HU5" s="367">
        <f>HT5/CH5</f>
        <v>-8.3333333333333329E-2</v>
      </c>
      <c r="HV5" s="113">
        <f>CJ5-CI5</f>
        <v>-20</v>
      </c>
      <c r="HW5" s="367">
        <f>HV5/CI5</f>
        <v>-0.45454545454545453</v>
      </c>
      <c r="HX5" s="113">
        <f>CK5-CJ5</f>
        <v>27</v>
      </c>
      <c r="HY5" s="367">
        <f>HX5/CJ5</f>
        <v>1.125</v>
      </c>
      <c r="HZ5" s="113">
        <f>CN5-CK5</f>
        <v>13</v>
      </c>
      <c r="IA5" s="367">
        <f>HZ5/CK5</f>
        <v>0.25490196078431371</v>
      </c>
      <c r="IB5" s="113">
        <f>CO5-CN5</f>
        <v>-15</v>
      </c>
      <c r="IC5" s="367">
        <f>IB5/CN5</f>
        <v>-0.234375</v>
      </c>
      <c r="ID5" s="113">
        <f>CP5-CO5</f>
        <v>-12</v>
      </c>
      <c r="IE5" s="367">
        <f>ID5/CO5</f>
        <v>-0.24489795918367346</v>
      </c>
      <c r="IF5" s="113">
        <f>CQ5-CP5</f>
        <v>5</v>
      </c>
      <c r="IG5" s="367">
        <f>IF5/CP5</f>
        <v>0.13513513513513514</v>
      </c>
      <c r="IH5" s="113">
        <f>CR5-CQ5</f>
        <v>-7</v>
      </c>
      <c r="II5" s="367">
        <f>IH5/CQ5</f>
        <v>-0.16666666666666666</v>
      </c>
      <c r="IJ5" s="113">
        <f>CS5-CR5</f>
        <v>23</v>
      </c>
      <c r="IK5" s="367">
        <f>IJ5/CR5</f>
        <v>0.65714285714285714</v>
      </c>
      <c r="IL5" s="113">
        <f>CT5-CS5</f>
        <v>-47</v>
      </c>
      <c r="IM5" s="367">
        <f>IL5/CS5</f>
        <v>-0.81034482758620685</v>
      </c>
      <c r="IN5" s="113">
        <f>CU5-CT5</f>
        <v>91</v>
      </c>
      <c r="IO5" s="367">
        <f>IN5/CT5</f>
        <v>8.2727272727272734</v>
      </c>
      <c r="IP5" s="113">
        <f>CV5-CU5</f>
        <v>-84</v>
      </c>
      <c r="IQ5" s="367">
        <f>IP5/CU5</f>
        <v>-0.82352941176470584</v>
      </c>
      <c r="IR5" s="113">
        <f>CW5-CV5</f>
        <v>13</v>
      </c>
      <c r="IS5" s="367">
        <f>IR5/CV5</f>
        <v>0.72222222222222221</v>
      </c>
      <c r="IT5" s="113">
        <f>CX5-CW5</f>
        <v>16</v>
      </c>
      <c r="IU5" s="367">
        <f>IT5/CW5</f>
        <v>0.5161290322580645</v>
      </c>
      <c r="IV5" s="113">
        <f>CY5-CX5</f>
        <v>-20</v>
      </c>
      <c r="IW5" s="367">
        <f>IV5/CX5</f>
        <v>-0.42553191489361702</v>
      </c>
      <c r="IX5" s="113">
        <f>DB5-CY5</f>
        <v>12</v>
      </c>
      <c r="IY5" s="367">
        <f>IX5/CY5</f>
        <v>0.44444444444444442</v>
      </c>
      <c r="IZ5" s="113">
        <f>DC5-DB5</f>
        <v>3</v>
      </c>
      <c r="JA5" s="367">
        <f>IZ5/DB5</f>
        <v>7.6923076923076927E-2</v>
      </c>
      <c r="JB5" s="113">
        <f>DD5-DC5</f>
        <v>4</v>
      </c>
      <c r="JC5" s="367">
        <f>JB5/DD5</f>
        <v>8.6956521739130432E-2</v>
      </c>
      <c r="JD5" s="113">
        <f>DE5-DD5</f>
        <v>-5</v>
      </c>
      <c r="JE5" s="367">
        <f>JD5/DD5</f>
        <v>-0.10869565217391304</v>
      </c>
      <c r="JF5" s="113">
        <f>DF5-DE5</f>
        <v>-12</v>
      </c>
      <c r="JG5" s="367">
        <f>JF5/DO5</f>
        <v>-0.30573248407643311</v>
      </c>
      <c r="JH5" s="113">
        <f>DG5-DF5</f>
        <v>10</v>
      </c>
      <c r="JI5" s="367">
        <f>JH5/DF5</f>
        <v>0.34482758620689657</v>
      </c>
      <c r="JJ5" s="113">
        <f>DH5-DG5</f>
        <v>9</v>
      </c>
      <c r="JK5" s="367">
        <f>JJ5/DG5</f>
        <v>0.23076923076923078</v>
      </c>
      <c r="JL5" s="113">
        <f>DI5-DH5</f>
        <v>-13</v>
      </c>
      <c r="JM5" s="367">
        <f>JL5/DH5</f>
        <v>-0.27083333333333331</v>
      </c>
      <c r="JN5" s="113">
        <f>DJ5-DI5</f>
        <v>-12</v>
      </c>
      <c r="JO5" s="367">
        <f>JN5/DI5</f>
        <v>-0.34285714285714286</v>
      </c>
      <c r="JP5" s="113">
        <f>DK5-DJ5</f>
        <v>33</v>
      </c>
      <c r="JQ5" s="367">
        <f>JP5/DJ5</f>
        <v>1.4347826086956521</v>
      </c>
      <c r="JR5" s="113">
        <f>DL5-DK5</f>
        <v>-23</v>
      </c>
      <c r="JS5" s="367">
        <f>JR5/DK5</f>
        <v>-0.4107142857142857</v>
      </c>
      <c r="JT5" s="113">
        <f>DM5-DL5</f>
        <v>7</v>
      </c>
      <c r="JU5" s="367">
        <f>JT5/DL5</f>
        <v>0.21212121212121213</v>
      </c>
      <c r="JV5" s="377">
        <f>DP5-DM5</f>
        <v>4</v>
      </c>
      <c r="JW5" s="367">
        <f>JV5/DM5</f>
        <v>0.1</v>
      </c>
      <c r="JX5" s="377">
        <f>DQ5-DP5</f>
        <v>2</v>
      </c>
      <c r="JY5" s="367">
        <f>JX5/DP5</f>
        <v>4.5454545454545456E-2</v>
      </c>
      <c r="JZ5" s="377">
        <f>DR5-DQ5</f>
        <v>50</v>
      </c>
      <c r="KA5" s="367">
        <f>JZ5/DQ5</f>
        <v>1.0869565217391304</v>
      </c>
      <c r="KB5" s="377">
        <f>DS5-DR5</f>
        <v>-32</v>
      </c>
      <c r="KC5" s="367">
        <f>KB5/DR5</f>
        <v>-0.33333333333333331</v>
      </c>
      <c r="KD5" s="377">
        <f>DT5-DS5</f>
        <v>2</v>
      </c>
      <c r="KE5" s="367">
        <f>KD5/DS5</f>
        <v>3.125E-2</v>
      </c>
      <c r="KF5" s="377">
        <f>DU5-DT5</f>
        <v>-13</v>
      </c>
      <c r="KG5" s="367">
        <f>KF5/DT5</f>
        <v>-0.19696969696969696</v>
      </c>
      <c r="KH5" s="377">
        <f>DV5-DU5</f>
        <v>-14</v>
      </c>
      <c r="KI5" s="367">
        <f>KH5/DU5</f>
        <v>-0.26415094339622641</v>
      </c>
      <c r="KJ5" s="377">
        <f>DW5-DV5</f>
        <v>-4</v>
      </c>
      <c r="KK5" s="367">
        <f>KJ5/DV5</f>
        <v>-0.10256410256410256</v>
      </c>
      <c r="KL5" s="377">
        <f>DX5-DW5</f>
        <v>12</v>
      </c>
      <c r="KM5" s="367">
        <f>KL5/DW5</f>
        <v>0.34285714285714286</v>
      </c>
      <c r="KN5" s="377">
        <f>DY5-DX5</f>
        <v>-27</v>
      </c>
      <c r="KO5" s="367">
        <f>KN5/DX5</f>
        <v>-0.57446808510638303</v>
      </c>
      <c r="KP5" s="377">
        <f>DZ5-DY5</f>
        <v>11</v>
      </c>
      <c r="KQ5" s="367">
        <f>KP5/DY5</f>
        <v>0.55000000000000004</v>
      </c>
      <c r="KR5" s="377">
        <f>EA5-DZ5</f>
        <v>-6</v>
      </c>
      <c r="KS5" s="367">
        <f>KR5/DZ5</f>
        <v>-0.19354838709677419</v>
      </c>
      <c r="KT5" s="1113">
        <f>ED5-EA5</f>
        <v>5</v>
      </c>
      <c r="KU5" s="603">
        <f>KT5/EA5</f>
        <v>0.2</v>
      </c>
      <c r="KV5" s="1113">
        <f>EE5-ED5</f>
        <v>-19</v>
      </c>
      <c r="KW5" s="603">
        <f>KV5/ED5</f>
        <v>-0.6333333333333333</v>
      </c>
      <c r="KX5" s="1113">
        <f>EF5-EE5</f>
        <v>36</v>
      </c>
      <c r="KY5" s="603">
        <f>KX5/EE5</f>
        <v>3.2727272727272729</v>
      </c>
      <c r="KZ5" s="1113">
        <f>EG5-EF5</f>
        <v>-1</v>
      </c>
      <c r="LA5" s="603">
        <f>KZ5/EF5</f>
        <v>-2.1276595744680851E-2</v>
      </c>
      <c r="LB5" s="1113">
        <f>EH5-EG5</f>
        <v>-36</v>
      </c>
      <c r="LC5" s="603">
        <f>LB5/EG5</f>
        <v>-0.78260869565217395</v>
      </c>
      <c r="LD5" s="1113">
        <f>EI5-EH5</f>
        <v>25</v>
      </c>
      <c r="LE5" s="603">
        <f>LD5/EH5</f>
        <v>2.5</v>
      </c>
      <c r="LF5" s="1113">
        <f>EJ5-EI5</f>
        <v>-23</v>
      </c>
      <c r="LG5" s="367">
        <f>LF5/EI5</f>
        <v>-0.65714285714285714</v>
      </c>
      <c r="LH5" s="1113">
        <f>EK5-EJ5</f>
        <v>5</v>
      </c>
      <c r="LI5" s="367">
        <f>LH5/EJ5</f>
        <v>0.41666666666666669</v>
      </c>
      <c r="LJ5" s="1113">
        <f>EL5-EK5</f>
        <v>106</v>
      </c>
      <c r="LK5" s="367">
        <f>LJ5/EK5</f>
        <v>6.2352941176470589</v>
      </c>
      <c r="LL5" s="1113">
        <f>EM5-EL5</f>
        <v>-106</v>
      </c>
      <c r="LM5" s="1114">
        <f>LL5/EL5</f>
        <v>-0.86178861788617889</v>
      </c>
      <c r="LN5" s="1113">
        <f>EN5-EM5</f>
        <v>29</v>
      </c>
      <c r="LO5" s="1114">
        <f>LN5/EM5</f>
        <v>1.7058823529411764</v>
      </c>
      <c r="LP5" s="1113">
        <f>EO5-EN5</f>
        <v>11</v>
      </c>
      <c r="LQ5" s="1114">
        <f>LP5/EN5</f>
        <v>0.2391304347826087</v>
      </c>
      <c r="LR5" s="1113">
        <f>ER5-EO5</f>
        <v>-19</v>
      </c>
      <c r="LS5" s="1199">
        <f>LR5/EO5</f>
        <v>-0.33333333333333331</v>
      </c>
      <c r="LT5" s="1113">
        <f>ES5-ER5</f>
        <v>8</v>
      </c>
      <c r="LU5" s="1199">
        <f>LT5/ER5</f>
        <v>0.21052631578947367</v>
      </c>
      <c r="LV5" s="1113">
        <f>ET5-ES5</f>
        <v>2</v>
      </c>
      <c r="LW5" s="1199">
        <f>LV5/ES5</f>
        <v>4.3478260869565216E-2</v>
      </c>
      <c r="LX5" s="1113">
        <f>EU5-ET5</f>
        <v>-15</v>
      </c>
      <c r="LY5" s="1199">
        <f>LX5/ET5</f>
        <v>-0.3125</v>
      </c>
      <c r="LZ5" s="1113">
        <f>EV5-EU5</f>
        <v>-3</v>
      </c>
      <c r="MA5" s="1199">
        <f>LZ5/EU5</f>
        <v>-9.0909090909090912E-2</v>
      </c>
      <c r="MB5" s="1113">
        <f>EW5-EV5</f>
        <v>12</v>
      </c>
      <c r="MC5" s="1199">
        <f>MB5/EV5</f>
        <v>0.4</v>
      </c>
      <c r="MD5" s="1113">
        <f>EX5-EW5</f>
        <v>-4</v>
      </c>
      <c r="ME5" s="1186">
        <f>MD5/EW5</f>
        <v>-9.5238095238095233E-2</v>
      </c>
      <c r="MF5" s="1113">
        <f>EY5-EX5</f>
        <v>-38</v>
      </c>
      <c r="MG5" s="1186">
        <f>MF5/EX5</f>
        <v>-1</v>
      </c>
      <c r="MH5" s="1113">
        <f>EZ5-EY5</f>
        <v>0</v>
      </c>
      <c r="MI5" s="1186" t="e">
        <f>MH5/EY5</f>
        <v>#DIV/0!</v>
      </c>
      <c r="MJ5" s="1113">
        <f>FA5-EZ5</f>
        <v>0</v>
      </c>
      <c r="MK5" s="1186" t="e">
        <f>MJ5/EZ5</f>
        <v>#DIV/0!</v>
      </c>
      <c r="ML5" s="1113">
        <f>FB5-FA5</f>
        <v>0</v>
      </c>
      <c r="MM5" s="1186" t="e">
        <f>ML5/FA5</f>
        <v>#DIV/0!</v>
      </c>
      <c r="MN5" s="1113">
        <f>FC5-FB5</f>
        <v>0</v>
      </c>
      <c r="MO5" s="1186" t="e">
        <f>MN5/FB5</f>
        <v>#DIV/0!</v>
      </c>
      <c r="MP5" s="843">
        <f>EJ5</f>
        <v>12</v>
      </c>
      <c r="MQ5" s="1143">
        <f>EX5</f>
        <v>38</v>
      </c>
      <c r="MR5" s="113">
        <f>MQ5-MP5</f>
        <v>26</v>
      </c>
      <c r="MS5" s="100">
        <f>IF(ISERROR(MR5/MP5),0,MR5/MP5)</f>
        <v>2.1666666666666665</v>
      </c>
      <c r="MT5" s="377"/>
      <c r="MU5" s="377"/>
      <c r="MV5" s="377"/>
      <c r="MX5" s="228"/>
      <c r="MY5" s="228"/>
      <c r="MZ5" s="228"/>
      <c r="NA5" s="228"/>
      <c r="NB5" s="228"/>
      <c r="NC5" s="228"/>
      <c r="ND5" s="228"/>
      <c r="NE5" s="228"/>
      <c r="NF5" s="228"/>
      <c r="NG5" s="228"/>
      <c r="NH5" s="228"/>
      <c r="NI5" s="229"/>
      <c r="NJ5" s="229"/>
      <c r="NK5" s="229"/>
      <c r="NL5" s="229"/>
      <c r="NM5" s="229"/>
      <c r="NN5" s="229"/>
      <c r="NO5" s="229"/>
      <c r="NP5" s="229"/>
      <c r="NQ5" s="229"/>
      <c r="NR5" s="229"/>
      <c r="NS5" s="229"/>
      <c r="NT5" s="229"/>
      <c r="NU5" s="229"/>
      <c r="NV5" s="229"/>
      <c r="NW5" s="229"/>
      <c r="NX5" s="229"/>
      <c r="NY5" s="229"/>
      <c r="NZ5" s="229"/>
      <c r="OA5" s="229"/>
      <c r="OB5" s="229"/>
      <c r="OC5" s="229"/>
      <c r="OD5" s="229"/>
      <c r="OE5" s="229"/>
      <c r="OF5" s="229"/>
      <c r="OG5" s="691"/>
      <c r="OH5" s="691"/>
      <c r="OI5" s="691"/>
      <c r="OJ5" s="691"/>
      <c r="OK5" s="691"/>
      <c r="OL5" s="691"/>
      <c r="OM5" s="691"/>
      <c r="ON5" s="691"/>
      <c r="OO5" s="691"/>
      <c r="OP5" s="691"/>
      <c r="OQ5" s="691"/>
      <c r="OR5" s="691"/>
      <c r="OS5" s="793"/>
      <c r="OT5" s="793"/>
      <c r="OU5" s="793"/>
      <c r="OV5" s="793"/>
      <c r="OW5" s="793"/>
      <c r="OX5" s="793"/>
      <c r="OY5" s="793"/>
      <c r="OZ5" s="793"/>
      <c r="PA5" s="793"/>
      <c r="PB5" s="793"/>
      <c r="PC5" s="793"/>
      <c r="PD5" s="793"/>
    </row>
    <row r="6" spans="1:480" s="9" customFormat="1" ht="13.5" hidden="1" customHeight="1" outlineLevel="1" x14ac:dyDescent="0.3">
      <c r="A6" s="670"/>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94">
        <v>1474</v>
      </c>
      <c r="DS6" s="1095">
        <v>2136</v>
      </c>
      <c r="DT6" s="1094">
        <v>1533</v>
      </c>
      <c r="DU6" s="1095">
        <v>1358</v>
      </c>
      <c r="DV6" s="1094">
        <v>2579</v>
      </c>
      <c r="DW6" s="1095">
        <v>2301</v>
      </c>
      <c r="DX6" s="1094">
        <v>1873</v>
      </c>
      <c r="DY6" s="1095">
        <v>1955</v>
      </c>
      <c r="DZ6" s="1094">
        <v>1713</v>
      </c>
      <c r="EA6" s="1095">
        <v>1610</v>
      </c>
      <c r="EB6" s="172">
        <f>SUM(DP6:EA6)</f>
        <v>22283</v>
      </c>
      <c r="EC6" s="172">
        <f>SUM(DP6:EA6)/$EB$4</f>
        <v>1856.9166666666667</v>
      </c>
      <c r="ED6" s="1094">
        <v>1966</v>
      </c>
      <c r="EE6" s="1095">
        <v>1672</v>
      </c>
      <c r="EF6" s="1094">
        <v>1535</v>
      </c>
      <c r="EG6" s="1095">
        <v>1783</v>
      </c>
      <c r="EH6" s="1094">
        <v>1751</v>
      </c>
      <c r="EI6" s="1095">
        <v>1481</v>
      </c>
      <c r="EJ6" s="1094">
        <v>2553</v>
      </c>
      <c r="EK6" s="1095">
        <v>2213</v>
      </c>
      <c r="EL6" s="1094">
        <v>1984</v>
      </c>
      <c r="EM6" s="1095">
        <v>1642</v>
      </c>
      <c r="EN6" s="1094">
        <v>1532</v>
      </c>
      <c r="EO6" s="1095">
        <v>1841</v>
      </c>
      <c r="EP6" s="172">
        <f>SUM(ED6:EO6)</f>
        <v>21953</v>
      </c>
      <c r="EQ6" s="172">
        <f>SUM(ED6:EO6)/$EP$4</f>
        <v>1829.4166666666667</v>
      </c>
      <c r="ER6" s="1094">
        <v>1964</v>
      </c>
      <c r="ES6" s="1095">
        <v>1796</v>
      </c>
      <c r="ET6" s="1094">
        <v>1857</v>
      </c>
      <c r="EU6" s="1095">
        <v>2155</v>
      </c>
      <c r="EV6" s="1094">
        <v>1769</v>
      </c>
      <c r="EW6" s="1095">
        <v>1798</v>
      </c>
      <c r="EX6" s="1094">
        <v>2240</v>
      </c>
      <c r="EY6" s="1095"/>
      <c r="EZ6" s="1094"/>
      <c r="FA6" s="1095"/>
      <c r="FB6" s="1094"/>
      <c r="FC6" s="1095"/>
      <c r="FD6" s="172">
        <f>SUM(ER6:FC6)</f>
        <v>13579</v>
      </c>
      <c r="FE6" s="172">
        <f>SUM(ER6:FC6)/$FD$4</f>
        <v>1939.8571428571429</v>
      </c>
      <c r="FF6" s="113">
        <f>AX6-AU6</f>
        <v>-172</v>
      </c>
      <c r="FG6" s="367">
        <f>FF6/AU6</f>
        <v>-5.6319580877537655E-2</v>
      </c>
      <c r="FH6" s="113">
        <f>AY6-AX6</f>
        <v>36</v>
      </c>
      <c r="FI6" s="367">
        <f>FH6/AX6</f>
        <v>1.2491325468424705E-2</v>
      </c>
      <c r="FJ6" s="113">
        <f>AZ6-AY6</f>
        <v>973</v>
      </c>
      <c r="FK6" s="367">
        <f>FJ6/AY6</f>
        <v>0.33344756682659354</v>
      </c>
      <c r="FL6" s="113">
        <f>BA6-AZ6</f>
        <v>3389</v>
      </c>
      <c r="FM6" s="367">
        <f>FL6/AZ6</f>
        <v>0.87098432279619631</v>
      </c>
      <c r="FN6" s="113">
        <f>BB6-BA6</f>
        <v>-3642</v>
      </c>
      <c r="FO6" s="367">
        <f>FN6/BA6</f>
        <v>-0.50027472527472527</v>
      </c>
      <c r="FP6" s="113">
        <f>BC6-BB6</f>
        <v>-105</v>
      </c>
      <c r="FQ6" s="367">
        <f>FP6/BB6</f>
        <v>-2.8862012094557448E-2</v>
      </c>
      <c r="FR6" s="113">
        <f>BD6-BC6</f>
        <v>971</v>
      </c>
      <c r="FS6" s="367">
        <f>FR6/BC6</f>
        <v>0.27483724879705634</v>
      </c>
      <c r="FT6" s="113">
        <f>BE6-BD6</f>
        <v>-1776</v>
      </c>
      <c r="FU6" s="367">
        <f>FT6/BD6</f>
        <v>-0.39431616341030196</v>
      </c>
      <c r="FV6" s="113">
        <f>BF6-BE6</f>
        <v>88</v>
      </c>
      <c r="FW6" s="367">
        <f>FV6/BE6</f>
        <v>3.2258064516129031E-2</v>
      </c>
      <c r="FX6" s="113">
        <f>BG6-BF6</f>
        <v>-120</v>
      </c>
      <c r="FY6" s="367">
        <f>FX6/BF6</f>
        <v>-4.261363636363636E-2</v>
      </c>
      <c r="FZ6" s="113">
        <f>BH6-BG6</f>
        <v>-49</v>
      </c>
      <c r="GA6" s="367">
        <f>FZ6/BG6</f>
        <v>-1.8175074183976261E-2</v>
      </c>
      <c r="GB6" s="113">
        <f>BI6-BH6</f>
        <v>177</v>
      </c>
      <c r="GC6" s="367">
        <f>GB6/BH6</f>
        <v>6.6868152625613908E-2</v>
      </c>
      <c r="GD6" s="113">
        <f>BL6-BI6</f>
        <v>167</v>
      </c>
      <c r="GE6" s="367">
        <f>GD6/BI6</f>
        <v>5.9135977337110485E-2</v>
      </c>
      <c r="GF6" s="113">
        <f>BM6-BL6</f>
        <v>-128</v>
      </c>
      <c r="GG6" s="367">
        <f>GF6/BL6</f>
        <v>-4.2795051822133064E-2</v>
      </c>
      <c r="GH6" s="113">
        <f>BN6-BM6</f>
        <v>321</v>
      </c>
      <c r="GI6" s="367">
        <f>GH6/BM6</f>
        <v>0.11212015368494586</v>
      </c>
      <c r="GJ6" s="113">
        <f>BO6-BN6</f>
        <v>5210</v>
      </c>
      <c r="GK6" s="367">
        <f>GJ6/BN6</f>
        <v>1.6363065326633166</v>
      </c>
      <c r="GL6" s="113">
        <f>BP6-BO6</f>
        <v>-5681</v>
      </c>
      <c r="GM6" s="367">
        <f>GL6/BO6</f>
        <v>-0.6767929473433405</v>
      </c>
      <c r="GN6" s="113">
        <f>BQ6-BP6</f>
        <v>180</v>
      </c>
      <c r="GO6" s="367">
        <f>GN6/BP6</f>
        <v>6.6347217102838182E-2</v>
      </c>
      <c r="GP6" s="113">
        <f>BR6-BQ6</f>
        <v>721</v>
      </c>
      <c r="GQ6" s="367">
        <f>GP6/BQ6</f>
        <v>0.24922226062910474</v>
      </c>
      <c r="GR6" s="113">
        <f>BS6-BR6</f>
        <v>-778</v>
      </c>
      <c r="GS6" s="367">
        <f>GR6/BR6</f>
        <v>-0.21527393469839512</v>
      </c>
      <c r="GT6" s="113">
        <f>BT6-BS6</f>
        <v>247</v>
      </c>
      <c r="GU6" s="367">
        <f>GT6/BS6</f>
        <v>8.7094499294781386E-2</v>
      </c>
      <c r="GV6" s="113">
        <f>BU6-BT6</f>
        <v>724</v>
      </c>
      <c r="GW6" s="367">
        <f>GV6/BT6</f>
        <v>0.23483619850794679</v>
      </c>
      <c r="GX6" s="113">
        <f>BV6-BU6</f>
        <v>-1232</v>
      </c>
      <c r="GY6" s="367">
        <f>GX6/BU6</f>
        <v>-0.32361439453638036</v>
      </c>
      <c r="GZ6" s="113">
        <f>BW6-BV6</f>
        <v>-87</v>
      </c>
      <c r="HA6" s="367">
        <f>GZ6/BV6</f>
        <v>-3.3786407766990288E-2</v>
      </c>
      <c r="HB6" s="113">
        <f>BZ6-BW6</f>
        <v>-80</v>
      </c>
      <c r="HC6" s="367">
        <f>HB6/BW6</f>
        <v>-3.215434083601286E-2</v>
      </c>
      <c r="HD6" s="113">
        <f>CA6-BZ6</f>
        <v>-62</v>
      </c>
      <c r="HE6" s="367">
        <f>HD6/BZ6</f>
        <v>-2.5747508305647839E-2</v>
      </c>
      <c r="HF6" s="113">
        <f>CB6-CA6</f>
        <v>321</v>
      </c>
      <c r="HG6" s="367">
        <f>HF6/CA6</f>
        <v>0.13682864450127877</v>
      </c>
      <c r="HH6" s="113">
        <f>CC6-CB6</f>
        <v>299</v>
      </c>
      <c r="HI6" s="367">
        <f>HH6/CB6</f>
        <v>0.11211098612673416</v>
      </c>
      <c r="HJ6" s="113">
        <f>CD6-CC6</f>
        <v>-181</v>
      </c>
      <c r="HK6" s="367">
        <f>HJ6/CC6</f>
        <v>-6.1024949426837491E-2</v>
      </c>
      <c r="HL6" s="113">
        <f>CE6-CD6</f>
        <v>-290</v>
      </c>
      <c r="HM6" s="367">
        <f>HL6/CD6</f>
        <v>-0.10412926391382406</v>
      </c>
      <c r="HN6" s="113">
        <f>CF6-CE6</f>
        <v>174</v>
      </c>
      <c r="HO6" s="367">
        <f>HN6/CE6</f>
        <v>6.9739478957915838E-2</v>
      </c>
      <c r="HP6" s="113">
        <f>CG6-CF6</f>
        <v>-199</v>
      </c>
      <c r="HQ6" s="367">
        <f>HP6/CF6</f>
        <v>-7.4559760209816417E-2</v>
      </c>
      <c r="HR6" s="113">
        <f>CH6-CG6</f>
        <v>-28</v>
      </c>
      <c r="HS6" s="367">
        <f>HR6/CG6</f>
        <v>-1.1336032388663968E-2</v>
      </c>
      <c r="HT6" s="113">
        <f>CI6-CH6</f>
        <v>-276</v>
      </c>
      <c r="HU6" s="367">
        <f>HT6/CH6</f>
        <v>-0.11302211302211303</v>
      </c>
      <c r="HV6" s="113">
        <f>CJ6-CI6</f>
        <v>26</v>
      </c>
      <c r="HW6" s="367">
        <f>HV6/CI6</f>
        <v>1.2003693444136657E-2</v>
      </c>
      <c r="HX6" s="113">
        <f>CK6-CJ6</f>
        <v>254</v>
      </c>
      <c r="HY6" s="367">
        <f>HX6/CJ6</f>
        <v>0.11587591240875912</v>
      </c>
      <c r="HZ6" s="113">
        <f>CN6-CK6</f>
        <v>-25</v>
      </c>
      <c r="IA6" s="367">
        <f>HZ6/CK6</f>
        <v>-1.0220768601798855E-2</v>
      </c>
      <c r="IB6" s="113">
        <f>CO6-CN6</f>
        <v>399</v>
      </c>
      <c r="IC6" s="367">
        <f>IB6/CN6</f>
        <v>0.16480793060718713</v>
      </c>
      <c r="ID6" s="113">
        <f>CP6-CO6</f>
        <v>-217</v>
      </c>
      <c r="IE6" s="367">
        <f>ID6/CO6</f>
        <v>-7.6950354609929078E-2</v>
      </c>
      <c r="IF6" s="113">
        <f>CQ6-CP6</f>
        <v>448</v>
      </c>
      <c r="IG6" s="367">
        <f>IF6/CP6</f>
        <v>0.17210910487898579</v>
      </c>
      <c r="IH6" s="113">
        <f>CR6-CQ6</f>
        <v>-588</v>
      </c>
      <c r="II6" s="367">
        <f>IH6/CQ6</f>
        <v>-0.1927236971484759</v>
      </c>
      <c r="IJ6" s="113">
        <f>CS6-CR6</f>
        <v>-129</v>
      </c>
      <c r="IK6" s="367">
        <f>IJ6/CR6</f>
        <v>-5.2375152253349572E-2</v>
      </c>
      <c r="IL6" s="113">
        <f>CT6-CS6</f>
        <v>21</v>
      </c>
      <c r="IM6" s="367">
        <f>IL6/CS6</f>
        <v>8.9974293059125968E-3</v>
      </c>
      <c r="IN6" s="113">
        <f>CU6-CT6</f>
        <v>7</v>
      </c>
      <c r="IO6" s="367">
        <f>IN6/CT6</f>
        <v>2.9723991507431E-3</v>
      </c>
      <c r="IP6" s="113">
        <f>CV6-CU6</f>
        <v>-349</v>
      </c>
      <c r="IQ6" s="367">
        <f>IP6/CU6</f>
        <v>-0.14775613886536834</v>
      </c>
      <c r="IR6" s="113">
        <f>CW6-CV6</f>
        <v>-307</v>
      </c>
      <c r="IS6" s="367">
        <f>IR6/CV6</f>
        <v>-0.15250869349230006</v>
      </c>
      <c r="IT6" s="113">
        <f>CX6-CW6</f>
        <v>106</v>
      </c>
      <c r="IU6" s="367">
        <f>IT6/CW6</f>
        <v>6.2133645955451351E-2</v>
      </c>
      <c r="IV6" s="113">
        <f>CY6-CX6</f>
        <v>-73</v>
      </c>
      <c r="IW6" s="367">
        <f>IV6/CX6</f>
        <v>-4.0286975717439291E-2</v>
      </c>
      <c r="IX6" s="113">
        <f>DB6-CY6</f>
        <v>12</v>
      </c>
      <c r="IY6" s="367">
        <f>IX6/CY6</f>
        <v>6.9005175388154108E-3</v>
      </c>
      <c r="IZ6" s="113">
        <f>DC6-DB6</f>
        <v>63</v>
      </c>
      <c r="JA6" s="367">
        <f>IZ6/DB6</f>
        <v>3.597944031981725E-2</v>
      </c>
      <c r="JB6" s="113">
        <f>DD6-DC6</f>
        <v>-263</v>
      </c>
      <c r="JC6" s="367">
        <f>JB6/DD6</f>
        <v>-0.16956802063185042</v>
      </c>
      <c r="JD6" s="113">
        <f>DE6-DD6</f>
        <v>364</v>
      </c>
      <c r="JE6" s="367">
        <f>JD6/DD6</f>
        <v>0.23468729851708575</v>
      </c>
      <c r="JF6" s="113">
        <f>DF6-DE6</f>
        <v>-431</v>
      </c>
      <c r="JG6" s="367">
        <f>JF6/DO6</f>
        <v>-0.24047984377179524</v>
      </c>
      <c r="JH6" s="113">
        <f>DG6-DF6</f>
        <v>-43</v>
      </c>
      <c r="JI6" s="367">
        <f>JH6/DF6</f>
        <v>-2.8975741239892182E-2</v>
      </c>
      <c r="JJ6" s="113">
        <f>DH6-DG6</f>
        <v>936</v>
      </c>
      <c r="JK6" s="367">
        <f>JJ6/DG6</f>
        <v>0.64954892435808465</v>
      </c>
      <c r="JL6" s="113">
        <f>DI6-DH6</f>
        <v>-253</v>
      </c>
      <c r="JM6" s="367">
        <f>JL6/DH6</f>
        <v>-0.1064366848969289</v>
      </c>
      <c r="JN6" s="113">
        <f>DJ6-DI6</f>
        <v>-294</v>
      </c>
      <c r="JO6" s="367">
        <f>JN6/DI6</f>
        <v>-0.1384180790960452</v>
      </c>
      <c r="JP6" s="113">
        <f>DK6-DJ6</f>
        <v>11</v>
      </c>
      <c r="JQ6" s="367">
        <f>JP6/DJ6</f>
        <v>6.0109289617486343E-3</v>
      </c>
      <c r="JR6" s="113">
        <f>DL6-DK6</f>
        <v>-245</v>
      </c>
      <c r="JS6" s="367">
        <f>JR6/DK6</f>
        <v>-0.13307984790874525</v>
      </c>
      <c r="JT6" s="113">
        <f>DM6-DL6</f>
        <v>187</v>
      </c>
      <c r="JU6" s="367">
        <f>JT6/DL6</f>
        <v>0.11716791979949874</v>
      </c>
      <c r="JV6" s="377">
        <f>DP6-DM6</f>
        <v>3</v>
      </c>
      <c r="JW6" s="367">
        <f>JV6/DM6</f>
        <v>1.6825574873808188E-3</v>
      </c>
      <c r="JX6" s="377">
        <f>DQ6-DP6</f>
        <v>179</v>
      </c>
      <c r="JY6" s="367">
        <f>JX6/DP6</f>
        <v>0.10022396416573348</v>
      </c>
      <c r="JZ6" s="377">
        <f>DR6-DQ6</f>
        <v>-491</v>
      </c>
      <c r="KA6" s="367">
        <f>JZ6/DQ6</f>
        <v>-0.24987277353689569</v>
      </c>
      <c r="KB6" s="377">
        <f>DS6-DR6</f>
        <v>662</v>
      </c>
      <c r="KC6" s="367">
        <f>KB6/DR6</f>
        <v>0.44911804613297152</v>
      </c>
      <c r="KD6" s="377">
        <f>DT6-DS6</f>
        <v>-603</v>
      </c>
      <c r="KE6" s="367">
        <f>KD6/DS6</f>
        <v>-0.28230337078651685</v>
      </c>
      <c r="KF6" s="377">
        <f>DU6-DT6</f>
        <v>-175</v>
      </c>
      <c r="KG6" s="367">
        <f>KF6/DT6</f>
        <v>-0.11415525114155251</v>
      </c>
      <c r="KH6" s="377">
        <f>DV6-DU6</f>
        <v>1221</v>
      </c>
      <c r="KI6" s="367">
        <f>KH6/DU6</f>
        <v>0.89911634756995584</v>
      </c>
      <c r="KJ6" s="377">
        <f>DW6-DV6</f>
        <v>-278</v>
      </c>
      <c r="KK6" s="367">
        <f>KJ6/DV6</f>
        <v>-0.10779371849554091</v>
      </c>
      <c r="KL6" s="377">
        <f>DX6-DW6</f>
        <v>-428</v>
      </c>
      <c r="KM6" s="367">
        <f>KL6/DW6</f>
        <v>-0.18600608431116905</v>
      </c>
      <c r="KN6" s="377">
        <f>DY6-DX6</f>
        <v>82</v>
      </c>
      <c r="KO6" s="367">
        <f>KN6/DX6</f>
        <v>4.3780032034169782E-2</v>
      </c>
      <c r="KP6" s="377">
        <f>DZ6-DY6</f>
        <v>-242</v>
      </c>
      <c r="KQ6" s="367">
        <f>KP6/DY6</f>
        <v>-0.12378516624040921</v>
      </c>
      <c r="KR6" s="377">
        <f>EA6-DZ6</f>
        <v>-103</v>
      </c>
      <c r="KS6" s="367">
        <f>KR6/DZ6</f>
        <v>-6.0128429655575015E-2</v>
      </c>
      <c r="KT6" s="1113">
        <f>ED6-EA6</f>
        <v>356</v>
      </c>
      <c r="KU6" s="603">
        <f>KT6/EA6</f>
        <v>0.22111801242236026</v>
      </c>
      <c r="KV6" s="1113">
        <f>EE6-ED6</f>
        <v>-294</v>
      </c>
      <c r="KW6" s="603">
        <f>KV6/ED6</f>
        <v>-0.14954221770091555</v>
      </c>
      <c r="KX6" s="1113">
        <f>EF6-EE6</f>
        <v>-137</v>
      </c>
      <c r="KY6" s="603">
        <f>KX6/EE6</f>
        <v>-8.1937799043062198E-2</v>
      </c>
      <c r="KZ6" s="1113">
        <f>EG6-EF6</f>
        <v>248</v>
      </c>
      <c r="LA6" s="603">
        <f>KZ6/EF6</f>
        <v>0.16156351791530946</v>
      </c>
      <c r="LB6" s="1113">
        <f>EH6-EG6</f>
        <v>-32</v>
      </c>
      <c r="LC6" s="603">
        <f>LB6/EG6</f>
        <v>-1.7947279865395401E-2</v>
      </c>
      <c r="LD6" s="1113">
        <f>EI6-EH6</f>
        <v>-270</v>
      </c>
      <c r="LE6" s="603">
        <f>LD6/EH6</f>
        <v>-0.15419760137064534</v>
      </c>
      <c r="LF6" s="1113">
        <f>EJ6-EI6</f>
        <v>1072</v>
      </c>
      <c r="LG6" s="367">
        <f>LF6/EI6</f>
        <v>0.72383524645509789</v>
      </c>
      <c r="LH6" s="1113">
        <f>EK6-EJ6</f>
        <v>-340</v>
      </c>
      <c r="LI6" s="367">
        <f>LH6/EJ6</f>
        <v>-0.13317665491578534</v>
      </c>
      <c r="LJ6" s="1113">
        <f>EL6-EK6</f>
        <v>-229</v>
      </c>
      <c r="LK6" s="367">
        <f>LJ6/EK6</f>
        <v>-0.1034794396746498</v>
      </c>
      <c r="LL6" s="1113">
        <f>EM6-EL6</f>
        <v>-342</v>
      </c>
      <c r="LM6" s="1114">
        <f>LL6/EL6</f>
        <v>-0.17237903225806453</v>
      </c>
      <c r="LN6" s="1113">
        <f>EN6-EM6</f>
        <v>-110</v>
      </c>
      <c r="LO6" s="1114">
        <f>LN6/EM6</f>
        <v>-6.6991473812423874E-2</v>
      </c>
      <c r="LP6" s="1113">
        <f>EO6-EN6</f>
        <v>309</v>
      </c>
      <c r="LQ6" s="1114">
        <f>LP6/EN6</f>
        <v>0.20169712793733682</v>
      </c>
      <c r="LR6" s="1113">
        <f>ER6-EO6</f>
        <v>123</v>
      </c>
      <c r="LS6" s="1200">
        <f>LR6/EO6</f>
        <v>6.6811515480716996E-2</v>
      </c>
      <c r="LT6" s="1113">
        <f>ES6-ER6</f>
        <v>-168</v>
      </c>
      <c r="LU6" s="1200">
        <f>LT6/ER6</f>
        <v>-8.5539714867617106E-2</v>
      </c>
      <c r="LV6" s="1113">
        <f>ET6-ES6</f>
        <v>61</v>
      </c>
      <c r="LW6" s="1200">
        <f>LV6/ES6</f>
        <v>3.3964365256124722E-2</v>
      </c>
      <c r="LX6" s="1113">
        <f>EU6-ET6</f>
        <v>298</v>
      </c>
      <c r="LY6" s="1200">
        <f>LX6/ET6</f>
        <v>0.16047388260635434</v>
      </c>
      <c r="LZ6" s="1113">
        <f>EV6-EU6</f>
        <v>-386</v>
      </c>
      <c r="MA6" s="1200">
        <f>LZ6/EU6</f>
        <v>-0.17911832946635731</v>
      </c>
      <c r="MB6" s="1113">
        <f>EW6-EV6</f>
        <v>29</v>
      </c>
      <c r="MC6" s="1200">
        <f>MB6/EV6</f>
        <v>1.6393442622950821E-2</v>
      </c>
      <c r="MD6" s="1113">
        <f>EX6-EW6</f>
        <v>442</v>
      </c>
      <c r="ME6" s="1187">
        <f>MD6/EW6</f>
        <v>0.24582869855394884</v>
      </c>
      <c r="MF6" s="1113">
        <f>EY6-EX6</f>
        <v>-2240</v>
      </c>
      <c r="MG6" s="1187">
        <f>MF6/EX6</f>
        <v>-1</v>
      </c>
      <c r="MH6" s="1113">
        <f>EZ6-EY6</f>
        <v>0</v>
      </c>
      <c r="MI6" s="1187" t="e">
        <f>MH6/EY6</f>
        <v>#DIV/0!</v>
      </c>
      <c r="MJ6" s="1113">
        <f>FA6-EZ6</f>
        <v>0</v>
      </c>
      <c r="MK6" s="1187" t="e">
        <f>MJ6/EZ6</f>
        <v>#DIV/0!</v>
      </c>
      <c r="ML6" s="1113">
        <f>FB6-FA6</f>
        <v>0</v>
      </c>
      <c r="MM6" s="1187" t="e">
        <f>ML6/FA6</f>
        <v>#DIV/0!</v>
      </c>
      <c r="MN6" s="1113">
        <f>FC6-FB6</f>
        <v>0</v>
      </c>
      <c r="MO6" s="1187" t="e">
        <f>MN6/FB6</f>
        <v>#DIV/0!</v>
      </c>
      <c r="MP6" s="1161">
        <f>EJ6</f>
        <v>2553</v>
      </c>
      <c r="MQ6" s="1143">
        <f>EX6</f>
        <v>2240</v>
      </c>
      <c r="MR6" s="113">
        <f>MQ6-MP6</f>
        <v>-313</v>
      </c>
      <c r="MS6" s="100">
        <f>IF(ISERROR(MR6/MP6),0,MR6/MP6)</f>
        <v>-0.12260086173129651</v>
      </c>
      <c r="MT6" s="377"/>
      <c r="MU6" s="377"/>
      <c r="MV6" s="377"/>
      <c r="MX6" s="230"/>
      <c r="MY6" s="230"/>
      <c r="MZ6" s="230"/>
      <c r="NA6" s="230"/>
      <c r="NB6" s="230"/>
      <c r="NC6" s="230"/>
      <c r="ND6" s="230"/>
      <c r="NE6" s="230"/>
      <c r="NF6" s="230"/>
      <c r="NG6" s="230"/>
      <c r="NH6" s="230"/>
      <c r="NI6" s="231"/>
      <c r="NJ6" s="231"/>
      <c r="NK6" s="231"/>
      <c r="NL6" s="231"/>
      <c r="NM6" s="231"/>
      <c r="NN6" s="231"/>
      <c r="NO6" s="231"/>
      <c r="NP6" s="231"/>
      <c r="NQ6" s="231"/>
      <c r="NR6" s="231"/>
      <c r="NS6" s="231"/>
      <c r="NT6" s="231"/>
      <c r="NU6" s="231"/>
      <c r="NV6" s="231"/>
      <c r="NW6" s="231"/>
      <c r="NX6" s="231"/>
      <c r="NY6" s="231"/>
      <c r="NZ6" s="231"/>
      <c r="OA6" s="231"/>
      <c r="OB6" s="231"/>
      <c r="OC6" s="231"/>
      <c r="OD6" s="231"/>
      <c r="OE6" s="231"/>
      <c r="OF6" s="231"/>
      <c r="OG6" s="692"/>
      <c r="OH6" s="692"/>
      <c r="OI6" s="692"/>
      <c r="OJ6" s="692"/>
      <c r="OK6" s="692"/>
      <c r="OL6" s="692"/>
      <c r="OM6" s="692"/>
      <c r="ON6" s="692"/>
      <c r="OO6" s="692"/>
      <c r="OP6" s="692"/>
      <c r="OQ6" s="692"/>
      <c r="OR6" s="692"/>
      <c r="OS6" s="794"/>
      <c r="OT6" s="794"/>
      <c r="OU6" s="794"/>
      <c r="OV6" s="794"/>
      <c r="OW6" s="794"/>
      <c r="OX6" s="794"/>
      <c r="OY6" s="794"/>
      <c r="OZ6" s="794"/>
      <c r="PA6" s="794"/>
      <c r="PB6" s="794"/>
      <c r="PC6" s="794"/>
      <c r="PD6" s="794"/>
    </row>
    <row r="7" spans="1:480" s="9" customFormat="1" ht="13.5" hidden="1" customHeight="1" outlineLevel="1" x14ac:dyDescent="0.3">
      <c r="A7" s="670"/>
      <c r="B7" s="977"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c r="EZ7" s="13"/>
      <c r="FA7" s="57"/>
      <c r="FB7" s="13"/>
      <c r="FC7" s="57"/>
      <c r="FD7" s="169">
        <f>SUM(ER7:FC7)</f>
        <v>706</v>
      </c>
      <c r="FE7" s="204">
        <f>SUM(ER7:FC7)/$FD$4</f>
        <v>100.85714285714286</v>
      </c>
      <c r="FF7" s="113">
        <f>AX7-AU7</f>
        <v>-17</v>
      </c>
      <c r="FG7" s="367">
        <f>FF7/AU7</f>
        <v>-0.18888888888888888</v>
      </c>
      <c r="FH7" s="113">
        <f>AY7-AX7</f>
        <v>13</v>
      </c>
      <c r="FI7" s="367">
        <f>FH7/AX7</f>
        <v>0.17808219178082191</v>
      </c>
      <c r="FJ7" s="113">
        <f>AZ7-AY7</f>
        <v>101</v>
      </c>
      <c r="FK7" s="367">
        <f>FJ7/AY7</f>
        <v>1.1744186046511629</v>
      </c>
      <c r="FL7" s="113">
        <f>BA7-AZ7</f>
        <v>4298</v>
      </c>
      <c r="FM7" s="367">
        <f>FL7/AZ7</f>
        <v>22.983957219251337</v>
      </c>
      <c r="FN7" s="113">
        <f>BB7-BA7</f>
        <v>-3587</v>
      </c>
      <c r="FO7" s="367">
        <f>FN7/BA7</f>
        <v>-0.79977703455964322</v>
      </c>
      <c r="FP7" s="113">
        <f>BC7-BB7</f>
        <v>-504</v>
      </c>
      <c r="FQ7" s="367">
        <f>FP7/BB7</f>
        <v>-0.56124721603563477</v>
      </c>
      <c r="FR7" s="113">
        <f>BD7-BC7</f>
        <v>-168</v>
      </c>
      <c r="FS7" s="367">
        <f>FR7/BC7</f>
        <v>-0.42639593908629442</v>
      </c>
      <c r="FT7" s="113">
        <f>BE7-BD7</f>
        <v>-81</v>
      </c>
      <c r="FU7" s="367">
        <f>FT7/BD7</f>
        <v>-0.3584070796460177</v>
      </c>
      <c r="FV7" s="113">
        <f>BF7-BE7</f>
        <v>-68</v>
      </c>
      <c r="FW7" s="367">
        <f>FV7/BE7</f>
        <v>-0.4689655172413793</v>
      </c>
      <c r="FX7" s="113">
        <f>BG7-BF7</f>
        <v>-35</v>
      </c>
      <c r="FY7" s="367">
        <f>FX7/BF7</f>
        <v>-0.45454545454545453</v>
      </c>
      <c r="FZ7" s="113">
        <f>BH7-BG7</f>
        <v>7</v>
      </c>
      <c r="GA7" s="367">
        <f>FZ7/BG7</f>
        <v>0.16666666666666666</v>
      </c>
      <c r="GB7" s="113">
        <f>BI7-BH7</f>
        <v>28</v>
      </c>
      <c r="GC7" s="367">
        <f>GB7/BH7</f>
        <v>0.5714285714285714</v>
      </c>
      <c r="GD7" s="113">
        <f>BL7-BI7</f>
        <v>-7</v>
      </c>
      <c r="GE7" s="367">
        <f>GD7/BI7</f>
        <v>-9.0909090909090912E-2</v>
      </c>
      <c r="GF7" s="113">
        <f>BM7-BL7</f>
        <v>2</v>
      </c>
      <c r="GG7" s="367">
        <f>GF7/BL7</f>
        <v>2.8571428571428571E-2</v>
      </c>
      <c r="GH7" s="113">
        <f>BN7-BM7</f>
        <v>16</v>
      </c>
      <c r="GI7" s="367">
        <f>GH7/BM7</f>
        <v>0.22222222222222221</v>
      </c>
      <c r="GJ7" s="113">
        <f>BO7-BN7</f>
        <v>4381</v>
      </c>
      <c r="GK7" s="367">
        <f>GJ7/BN7</f>
        <v>49.784090909090907</v>
      </c>
      <c r="GL7" s="113">
        <f>BP7-BO7</f>
        <v>-4404</v>
      </c>
      <c r="GM7" s="367">
        <f>GL7/BO7</f>
        <v>-0.98545535914074733</v>
      </c>
      <c r="GN7" s="113">
        <f>BQ7-BP7</f>
        <v>1</v>
      </c>
      <c r="GO7" s="367">
        <f>GN7/BP7</f>
        <v>1.5384615384615385E-2</v>
      </c>
      <c r="GP7" s="113">
        <f>BR7-BQ7</f>
        <v>195</v>
      </c>
      <c r="GQ7" s="367">
        <f>GP7/BQ7</f>
        <v>2.9545454545454546</v>
      </c>
      <c r="GR7" s="113">
        <f>BS7-BR7</f>
        <v>9</v>
      </c>
      <c r="GS7" s="367">
        <f>GR7/BR7</f>
        <v>3.4482758620689655E-2</v>
      </c>
      <c r="GT7" s="113">
        <f>BT7-BS7</f>
        <v>-139</v>
      </c>
      <c r="GU7" s="367">
        <f>GT7/BS7</f>
        <v>-0.51481481481481484</v>
      </c>
      <c r="GV7" s="113">
        <f>BU7-BT7</f>
        <v>33</v>
      </c>
      <c r="GW7" s="367">
        <f>GV7/BT7</f>
        <v>0.25190839694656486</v>
      </c>
      <c r="GX7" s="113">
        <f>BV7-BU7</f>
        <v>-88</v>
      </c>
      <c r="GY7" s="367">
        <f>GX7/BU7</f>
        <v>-0.53658536585365857</v>
      </c>
      <c r="GZ7" s="113">
        <f>BW7-BV7</f>
        <v>26</v>
      </c>
      <c r="HA7" s="367">
        <f>GZ7/BV7</f>
        <v>0.34210526315789475</v>
      </c>
      <c r="HB7" s="113">
        <f>BZ7-BW7</f>
        <v>44</v>
      </c>
      <c r="HC7" s="367">
        <f>HB7/BW7</f>
        <v>0.43137254901960786</v>
      </c>
      <c r="HD7" s="113">
        <f>CA7-BZ7</f>
        <v>-21</v>
      </c>
      <c r="HE7" s="367">
        <f>HD7/BZ7</f>
        <v>-0.14383561643835616</v>
      </c>
      <c r="HF7" s="113">
        <f>CB7-CA7</f>
        <v>61</v>
      </c>
      <c r="HG7" s="367">
        <f>HF7/CA7</f>
        <v>0.48799999999999999</v>
      </c>
      <c r="HH7" s="113">
        <f>CC7-CB7</f>
        <v>261</v>
      </c>
      <c r="HI7" s="367">
        <f>HH7/CB7</f>
        <v>1.403225806451613</v>
      </c>
      <c r="HJ7" s="113">
        <f>CD7-CC7</f>
        <v>-121</v>
      </c>
      <c r="HK7" s="367">
        <f>HJ7/CC7</f>
        <v>-0.27069351230425054</v>
      </c>
      <c r="HL7" s="113">
        <f>CE7-CD7</f>
        <v>-155</v>
      </c>
      <c r="HM7" s="367">
        <f>HL7/CD7</f>
        <v>-0.47546012269938648</v>
      </c>
      <c r="HN7" s="113">
        <f>CF7-CE7</f>
        <v>-53</v>
      </c>
      <c r="HO7" s="367">
        <f>HN7/CE7</f>
        <v>-0.30994152046783624</v>
      </c>
      <c r="HP7" s="113">
        <f>CG7-CF7</f>
        <v>-22</v>
      </c>
      <c r="HQ7" s="367">
        <f>HP7/CF7</f>
        <v>-0.1864406779661017</v>
      </c>
      <c r="HR7" s="113">
        <f>CH7-CG7</f>
        <v>20</v>
      </c>
      <c r="HS7" s="367">
        <f>HR7/CG7</f>
        <v>0.20833333333333334</v>
      </c>
      <c r="HT7" s="113">
        <f>CI7-CH7</f>
        <v>-34</v>
      </c>
      <c r="HU7" s="367">
        <f>HT7/CH7</f>
        <v>-0.29310344827586204</v>
      </c>
      <c r="HV7" s="113">
        <f>CJ7-CI7</f>
        <v>-25</v>
      </c>
      <c r="HW7" s="367">
        <f>HV7/CI7</f>
        <v>-0.3048780487804878</v>
      </c>
      <c r="HX7" s="113">
        <f>CK7-CJ7</f>
        <v>10</v>
      </c>
      <c r="HY7" s="367">
        <f>HX7/CJ7</f>
        <v>0.17543859649122806</v>
      </c>
      <c r="HZ7" s="113">
        <f>CN7-CK7</f>
        <v>12</v>
      </c>
      <c r="IA7" s="367">
        <f>HZ7/CK7</f>
        <v>0.17910447761194029</v>
      </c>
      <c r="IB7" s="113">
        <f>CO7-CN7</f>
        <v>37</v>
      </c>
      <c r="IC7" s="367">
        <f>IB7/CN7</f>
        <v>0.46835443037974683</v>
      </c>
      <c r="ID7" s="113">
        <f>CP7-CO7</f>
        <v>-2</v>
      </c>
      <c r="IE7" s="367">
        <f>ID7/CO7</f>
        <v>-1.7241379310344827E-2</v>
      </c>
      <c r="IF7" s="113">
        <f>CQ7-CP7</f>
        <v>12</v>
      </c>
      <c r="IG7" s="367">
        <f>IF7/CP7</f>
        <v>0.10526315789473684</v>
      </c>
      <c r="IH7" s="113">
        <f>CR7-CQ7</f>
        <v>-66</v>
      </c>
      <c r="II7" s="367">
        <f>IH7/CQ7</f>
        <v>-0.52380952380952384</v>
      </c>
      <c r="IJ7" s="113">
        <f>CS7-CR7</f>
        <v>8</v>
      </c>
      <c r="IK7" s="367">
        <f>IJ7/CR7</f>
        <v>0.13333333333333333</v>
      </c>
      <c r="IL7" s="113">
        <f>CT7-CS7</f>
        <v>131</v>
      </c>
      <c r="IM7" s="367">
        <f>IL7/CS7</f>
        <v>1.9264705882352942</v>
      </c>
      <c r="IN7" s="113">
        <f>CU7-CT7</f>
        <v>-160</v>
      </c>
      <c r="IO7" s="367">
        <f>IN7/CT7</f>
        <v>-0.8040201005025126</v>
      </c>
      <c r="IP7" s="113">
        <f>CV7-CU7</f>
        <v>11</v>
      </c>
      <c r="IQ7" s="367">
        <f>IP7/CU7</f>
        <v>0.28205128205128205</v>
      </c>
      <c r="IR7" s="113">
        <f>CW7-CV7</f>
        <v>7</v>
      </c>
      <c r="IS7" s="367">
        <f>IR7/CV7</f>
        <v>0.14000000000000001</v>
      </c>
      <c r="IT7" s="113">
        <f>CX7-CW7</f>
        <v>2</v>
      </c>
      <c r="IU7" s="367">
        <f>IT7/CW7</f>
        <v>3.5087719298245612E-2</v>
      </c>
      <c r="IV7" s="113">
        <f>CY7-CX7</f>
        <v>-42</v>
      </c>
      <c r="IW7" s="367">
        <f>IV7/CX7</f>
        <v>-0.71186440677966101</v>
      </c>
      <c r="IX7" s="113">
        <f>DB7-CY7</f>
        <v>4</v>
      </c>
      <c r="IY7" s="367">
        <f>IX7/CY7</f>
        <v>0.23529411764705882</v>
      </c>
      <c r="IZ7" s="113">
        <f>DC7-DB7</f>
        <v>-1</v>
      </c>
      <c r="JA7" s="367">
        <f>IZ7/DB7</f>
        <v>-4.7619047619047616E-2</v>
      </c>
      <c r="JB7" s="113">
        <f>DD7-DC7</f>
        <v>1</v>
      </c>
      <c r="JC7" s="367">
        <f>JB7/DD7</f>
        <v>4.7619047619047616E-2</v>
      </c>
      <c r="JD7" s="113">
        <f>DE7-DD7</f>
        <v>11</v>
      </c>
      <c r="JE7" s="367">
        <f>JD7/DD7</f>
        <v>0.52380952380952384</v>
      </c>
      <c r="JF7" s="113">
        <f>DF7-DE7</f>
        <v>-6</v>
      </c>
      <c r="JG7" s="367">
        <f>JF7/DO7</f>
        <v>-0.1460446247464503</v>
      </c>
      <c r="JH7" s="113">
        <f>DG7-DF7</f>
        <v>-5</v>
      </c>
      <c r="JI7" s="367">
        <f>JH7/DF7</f>
        <v>-0.19230769230769232</v>
      </c>
      <c r="JJ7" s="113">
        <f>DH7-DG7</f>
        <v>126</v>
      </c>
      <c r="JK7" s="367">
        <f>JJ7/DG7</f>
        <v>6</v>
      </c>
      <c r="JL7" s="113">
        <f>DI7-DH7</f>
        <v>-101</v>
      </c>
      <c r="JM7" s="367">
        <f>JL7/DH7</f>
        <v>-0.68707482993197277</v>
      </c>
      <c r="JN7" s="113">
        <f>DJ7-DI7</f>
        <v>-6</v>
      </c>
      <c r="JO7" s="367">
        <f>JN7/DI7</f>
        <v>-0.13043478260869565</v>
      </c>
      <c r="JP7" s="113">
        <f>DK7-DJ7</f>
        <v>-1</v>
      </c>
      <c r="JQ7" s="367">
        <f>JP7/DJ7</f>
        <v>-2.5000000000000001E-2</v>
      </c>
      <c r="JR7" s="113">
        <f>DL7-DK7</f>
        <v>0</v>
      </c>
      <c r="JS7" s="367">
        <f>JR7/DK7</f>
        <v>0</v>
      </c>
      <c r="JT7" s="113">
        <f>DM7-DL7</f>
        <v>2</v>
      </c>
      <c r="JU7" s="367">
        <f>JT7/DL7</f>
        <v>5.128205128205128E-2</v>
      </c>
      <c r="JV7" s="377">
        <f>DP7-DM7</f>
        <v>2</v>
      </c>
      <c r="JW7" s="367">
        <f>JV7/DM7</f>
        <v>4.878048780487805E-2</v>
      </c>
      <c r="JX7" s="377">
        <f>DQ7-DP7</f>
        <v>-4</v>
      </c>
      <c r="JY7" s="367">
        <f>JX7/DP7</f>
        <v>-9.3023255813953487E-2</v>
      </c>
      <c r="JZ7" s="377">
        <f>DR7-DQ7</f>
        <v>25</v>
      </c>
      <c r="KA7" s="367">
        <f>JZ7/DQ7</f>
        <v>0.64102564102564108</v>
      </c>
      <c r="KB7" s="377">
        <f>DS7-DR7</f>
        <v>43</v>
      </c>
      <c r="KC7" s="367">
        <f>KB7/DR7</f>
        <v>0.671875</v>
      </c>
      <c r="KD7" s="377">
        <f>DT7-DS7</f>
        <v>-26</v>
      </c>
      <c r="KE7" s="367">
        <f>KD7/DS7</f>
        <v>-0.24299065420560748</v>
      </c>
      <c r="KF7" s="377">
        <f>DU7-DT7</f>
        <v>65</v>
      </c>
      <c r="KG7" s="367">
        <f>KF7/DT7</f>
        <v>0.80246913580246915</v>
      </c>
      <c r="KH7" s="377">
        <f>DV7-DU7</f>
        <v>307</v>
      </c>
      <c r="KI7" s="367">
        <f>KH7/DU7</f>
        <v>2.1027397260273974</v>
      </c>
      <c r="KJ7" s="377">
        <f>DW7-DV7</f>
        <v>-196</v>
      </c>
      <c r="KK7" s="367">
        <f>KJ7/DV7</f>
        <v>-0.43267108167770418</v>
      </c>
      <c r="KL7" s="377">
        <f>DX7-DW7</f>
        <v>-124</v>
      </c>
      <c r="KM7" s="367">
        <f>KL7/DW7</f>
        <v>-0.48249027237354086</v>
      </c>
      <c r="KN7" s="377">
        <f>DY7-DX7</f>
        <v>-58</v>
      </c>
      <c r="KO7" s="367">
        <f>KN7/DX7</f>
        <v>-0.43609022556390975</v>
      </c>
      <c r="KP7" s="377">
        <f>DZ7-DY7</f>
        <v>-42</v>
      </c>
      <c r="KQ7" s="367">
        <f>KP7/DY7</f>
        <v>-0.56000000000000005</v>
      </c>
      <c r="KR7" s="377">
        <f>EA7-DZ7</f>
        <v>3</v>
      </c>
      <c r="KS7" s="367">
        <f>KR7/DZ7</f>
        <v>9.0909090909090912E-2</v>
      </c>
      <c r="KT7" s="1113">
        <f>ED7-EA7</f>
        <v>101</v>
      </c>
      <c r="KU7" s="603">
        <f>KT7/EA7</f>
        <v>2.8055555555555554</v>
      </c>
      <c r="KV7" s="1113">
        <f>EE7-ED7</f>
        <v>-93</v>
      </c>
      <c r="KW7" s="603">
        <f>KV7/ED7</f>
        <v>-0.67883211678832112</v>
      </c>
      <c r="KX7" s="1113">
        <f>EF7-EE7</f>
        <v>-12</v>
      </c>
      <c r="KY7" s="603">
        <f>KX7/EE7</f>
        <v>-0.27272727272727271</v>
      </c>
      <c r="KZ7" s="1113">
        <f>EG7-EF7</f>
        <v>32</v>
      </c>
      <c r="LA7" s="603">
        <f>KZ7/EF7</f>
        <v>1</v>
      </c>
      <c r="LB7" s="1113">
        <f>EH7-EG7</f>
        <v>-14</v>
      </c>
      <c r="LC7" s="603">
        <f>LB7/EG7</f>
        <v>-0.21875</v>
      </c>
      <c r="LD7" s="1113">
        <f>EI7-EH7</f>
        <v>57</v>
      </c>
      <c r="LE7" s="603">
        <f>LD7/EH7</f>
        <v>1.1399999999999999</v>
      </c>
      <c r="LF7" s="1113">
        <f>EJ7-EI7</f>
        <v>125</v>
      </c>
      <c r="LG7" s="367">
        <f>LF7/EI7</f>
        <v>1.1682242990654206</v>
      </c>
      <c r="LH7" s="1113">
        <f>EK7-EJ7</f>
        <v>24</v>
      </c>
      <c r="LI7" s="367">
        <f>LH7/EJ7</f>
        <v>0.10344827586206896</v>
      </c>
      <c r="LJ7" s="1113">
        <f>EL7-EK7</f>
        <v>-174</v>
      </c>
      <c r="LK7" s="367">
        <f>LJ7/EK7</f>
        <v>-0.6796875</v>
      </c>
      <c r="LL7" s="1113">
        <f>EM7-EL7</f>
        <v>-12</v>
      </c>
      <c r="LM7" s="1114">
        <f>LL7/EL7</f>
        <v>-0.14634146341463414</v>
      </c>
      <c r="LN7" s="1113">
        <f>EN7-EM7</f>
        <v>11</v>
      </c>
      <c r="LO7" s="1114">
        <f>LN7/EM7</f>
        <v>0.15714285714285714</v>
      </c>
      <c r="LP7" s="1113">
        <f>EO7-EN7</f>
        <v>1</v>
      </c>
      <c r="LQ7" s="1114">
        <f>LP7/EN7</f>
        <v>1.2345679012345678E-2</v>
      </c>
      <c r="LR7" s="1113">
        <f>ER7-EO7</f>
        <v>17</v>
      </c>
      <c r="LS7" s="1200">
        <f>LR7/EO7</f>
        <v>0.2073170731707317</v>
      </c>
      <c r="LT7" s="1113">
        <f>ES7-ER7</f>
        <v>-19</v>
      </c>
      <c r="LU7" s="1200">
        <f>LT7/ER7</f>
        <v>-0.19191919191919191</v>
      </c>
      <c r="LV7" s="1113">
        <f>ET7-ES7</f>
        <v>36</v>
      </c>
      <c r="LW7" s="1200">
        <f>LV7/ES7</f>
        <v>0.45</v>
      </c>
      <c r="LX7" s="1113">
        <f>EU7-ET7</f>
        <v>3</v>
      </c>
      <c r="LY7" s="1200">
        <f>LX7/ET7</f>
        <v>2.5862068965517241E-2</v>
      </c>
      <c r="LZ7" s="1113">
        <f>EV7-EU7</f>
        <v>-38</v>
      </c>
      <c r="MA7" s="1200">
        <f>LZ7/EU7</f>
        <v>-0.31932773109243695</v>
      </c>
      <c r="MB7" s="1113">
        <f>EW7-EV7</f>
        <v>38</v>
      </c>
      <c r="MC7" s="1200">
        <f>MB7/EV7</f>
        <v>0.46913580246913578</v>
      </c>
      <c r="MD7" s="1113">
        <f>EX7-EW7</f>
        <v>-27</v>
      </c>
      <c r="ME7" s="1187">
        <f>MD7/EW7</f>
        <v>-0.22689075630252101</v>
      </c>
      <c r="MF7" s="1113">
        <f>EY7-EX7</f>
        <v>-92</v>
      </c>
      <c r="MG7" s="1187">
        <f>MF7/EX7</f>
        <v>-1</v>
      </c>
      <c r="MH7" s="1113">
        <f>EZ7-EY7</f>
        <v>0</v>
      </c>
      <c r="MI7" s="1187" t="e">
        <f>MH7/EY7</f>
        <v>#DIV/0!</v>
      </c>
      <c r="MJ7" s="1113">
        <f>FA7-EZ7</f>
        <v>0</v>
      </c>
      <c r="MK7" s="1187" t="e">
        <f>MJ7/EZ7</f>
        <v>#DIV/0!</v>
      </c>
      <c r="ML7" s="1113">
        <f>FB7-FA7</f>
        <v>0</v>
      </c>
      <c r="MM7" s="1187" t="e">
        <f>ML7/FA7</f>
        <v>#DIV/0!</v>
      </c>
      <c r="MN7" s="1113">
        <f>FC7-FB7</f>
        <v>0</v>
      </c>
      <c r="MO7" s="1187" t="e">
        <f>MN7/FB7</f>
        <v>#DIV/0!</v>
      </c>
      <c r="MP7" s="13">
        <f>EJ7</f>
        <v>232</v>
      </c>
      <c r="MQ7" s="1143">
        <f>EX7</f>
        <v>92</v>
      </c>
      <c r="MR7" s="113">
        <f>MQ7-MP7</f>
        <v>-140</v>
      </c>
      <c r="MS7" s="100">
        <f>IF(ISERROR(MR7/MP7),0,MR7/MP7)</f>
        <v>-0.60344827586206895</v>
      </c>
      <c r="MT7" s="377"/>
      <c r="MU7" s="377"/>
      <c r="MV7" s="377"/>
      <c r="MX7" s="230"/>
      <c r="MY7" s="230"/>
      <c r="MZ7" s="230"/>
      <c r="NA7" s="230"/>
      <c r="NB7" s="230"/>
      <c r="NC7" s="230"/>
      <c r="ND7" s="230"/>
      <c r="NE7" s="230"/>
      <c r="NF7" s="230"/>
      <c r="NG7" s="230"/>
      <c r="NH7" s="230"/>
      <c r="NI7" s="231"/>
      <c r="NJ7" s="231"/>
      <c r="NK7" s="231"/>
      <c r="NL7" s="231"/>
      <c r="NM7" s="231"/>
      <c r="NN7" s="231"/>
      <c r="NO7" s="231"/>
      <c r="NP7" s="231"/>
      <c r="NQ7" s="231"/>
      <c r="NR7" s="231"/>
      <c r="NS7" s="231"/>
      <c r="NT7" s="231"/>
      <c r="NU7" s="231"/>
      <c r="NV7" s="231"/>
      <c r="NW7" s="231"/>
      <c r="NX7" s="231"/>
      <c r="NY7" s="231"/>
      <c r="NZ7" s="231"/>
      <c r="OA7" s="231"/>
      <c r="OB7" s="231"/>
      <c r="OC7" s="231"/>
      <c r="OD7" s="231"/>
      <c r="OE7" s="231"/>
      <c r="OF7" s="231"/>
      <c r="OG7" s="692"/>
      <c r="OH7" s="692"/>
      <c r="OI7" s="692"/>
      <c r="OJ7" s="692"/>
      <c r="OK7" s="692"/>
      <c r="OL7" s="692"/>
      <c r="OM7" s="692"/>
      <c r="ON7" s="692"/>
      <c r="OO7" s="692"/>
      <c r="OP7" s="692"/>
      <c r="OQ7" s="692"/>
      <c r="OR7" s="692"/>
      <c r="OS7" s="794"/>
      <c r="OT7" s="794"/>
      <c r="OU7" s="794"/>
      <c r="OV7" s="794"/>
      <c r="OW7" s="794"/>
      <c r="OX7" s="794"/>
      <c r="OY7" s="794"/>
      <c r="OZ7" s="794"/>
      <c r="PA7" s="794"/>
      <c r="PB7" s="794"/>
      <c r="PC7" s="794"/>
      <c r="PD7" s="794"/>
    </row>
    <row r="8" spans="1:480" s="154" customFormat="1" ht="13.5" hidden="1" customHeight="1" outlineLevel="1" thickBot="1" x14ac:dyDescent="0.35">
      <c r="A8" s="671"/>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20">V8</f>
        <v>94733314</v>
      </c>
      <c r="X8" s="49">
        <f t="shared" si="120"/>
        <v>94733314</v>
      </c>
      <c r="Y8" s="58">
        <f t="shared" si="120"/>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21">AJ8</f>
        <v>94733314</v>
      </c>
      <c r="AL8" s="49">
        <f t="shared" si="121"/>
        <v>94733314</v>
      </c>
      <c r="AM8" s="58">
        <f t="shared" si="121"/>
        <v>94733314</v>
      </c>
      <c r="AN8" s="49">
        <f t="shared" si="121"/>
        <v>94733314</v>
      </c>
      <c r="AO8" s="58">
        <f t="shared" si="121"/>
        <v>94733314</v>
      </c>
      <c r="AP8" s="49">
        <f t="shared" si="121"/>
        <v>94733314</v>
      </c>
      <c r="AQ8" s="58">
        <f t="shared" si="121"/>
        <v>94733314</v>
      </c>
      <c r="AR8" s="49">
        <f t="shared" si="121"/>
        <v>94733314</v>
      </c>
      <c r="AS8" s="58">
        <f t="shared" si="121"/>
        <v>94733314</v>
      </c>
      <c r="AT8" s="49">
        <f t="shared" si="121"/>
        <v>94733314</v>
      </c>
      <c r="AU8" s="58">
        <f t="shared" si="121"/>
        <v>94733314</v>
      </c>
      <c r="AV8" s="49">
        <f>AG8</f>
        <v>94733314</v>
      </c>
      <c r="AW8" s="49">
        <f>AV8</f>
        <v>94733314</v>
      </c>
      <c r="AX8" s="49">
        <f>AU8</f>
        <v>94733314</v>
      </c>
      <c r="AY8" s="58">
        <f t="shared" ref="AY8:BI8" si="122">AX8</f>
        <v>94733314</v>
      </c>
      <c r="AZ8" s="49">
        <f t="shared" si="122"/>
        <v>94733314</v>
      </c>
      <c r="BA8" s="58">
        <f t="shared" si="122"/>
        <v>94733314</v>
      </c>
      <c r="BB8" s="49">
        <f t="shared" si="122"/>
        <v>94733314</v>
      </c>
      <c r="BC8" s="58">
        <f t="shared" si="122"/>
        <v>94733314</v>
      </c>
      <c r="BD8" s="49">
        <f t="shared" si="122"/>
        <v>94733314</v>
      </c>
      <c r="BE8" s="58">
        <f t="shared" si="122"/>
        <v>94733314</v>
      </c>
      <c r="BF8" s="49">
        <f t="shared" si="122"/>
        <v>94733314</v>
      </c>
      <c r="BG8" s="58">
        <f t="shared" si="122"/>
        <v>94733314</v>
      </c>
      <c r="BH8" s="49">
        <f t="shared" si="122"/>
        <v>94733314</v>
      </c>
      <c r="BI8" s="58">
        <f t="shared" si="122"/>
        <v>94733314</v>
      </c>
      <c r="BJ8" s="49">
        <f>AU8</f>
        <v>94733314</v>
      </c>
      <c r="BK8" s="49">
        <f>BJ8</f>
        <v>94733314</v>
      </c>
      <c r="BL8" s="49">
        <f>BI8</f>
        <v>94733314</v>
      </c>
      <c r="BM8" s="58">
        <f t="shared" ref="BM8" si="123">BL8</f>
        <v>94733314</v>
      </c>
      <c r="BN8" s="49">
        <f t="shared" ref="BN8" si="124">BM8</f>
        <v>94733314</v>
      </c>
      <c r="BO8" s="58">
        <f t="shared" ref="BO8" si="125">BN8</f>
        <v>94733314</v>
      </c>
      <c r="BP8" s="49">
        <f t="shared" ref="BP8" si="126">BO8</f>
        <v>94733314</v>
      </c>
      <c r="BQ8" s="58">
        <f t="shared" ref="BQ8" si="127">BP8</f>
        <v>94733314</v>
      </c>
      <c r="BR8" s="49">
        <f t="shared" ref="BR8" si="128">BQ8</f>
        <v>94733314</v>
      </c>
      <c r="BS8" s="58">
        <f t="shared" ref="BS8" si="129">BR8</f>
        <v>94733314</v>
      </c>
      <c r="BT8" s="49">
        <f t="shared" ref="BT8" si="130">BS8</f>
        <v>94733314</v>
      </c>
      <c r="BU8" s="58">
        <f t="shared" ref="BU8" si="131">BT8</f>
        <v>94733314</v>
      </c>
      <c r="BV8" s="49">
        <f t="shared" ref="BV8" si="132">BU8</f>
        <v>94733314</v>
      </c>
      <c r="BW8" s="58">
        <f t="shared" ref="BW8" si="133">BV8</f>
        <v>94733314</v>
      </c>
      <c r="BX8" s="49">
        <f>BI8</f>
        <v>94733314</v>
      </c>
      <c r="BY8" s="49">
        <f>BX8</f>
        <v>94733314</v>
      </c>
      <c r="BZ8" s="49">
        <f>BW8</f>
        <v>94733314</v>
      </c>
      <c r="CA8" s="58">
        <f t="shared" ref="CA8" si="134">BZ8</f>
        <v>94733314</v>
      </c>
      <c r="CB8" s="49">
        <f t="shared" ref="CB8" si="135">CA8</f>
        <v>94733314</v>
      </c>
      <c r="CC8" s="58">
        <f t="shared" ref="CC8" si="136">CB8</f>
        <v>94733314</v>
      </c>
      <c r="CD8" s="49">
        <f t="shared" ref="CD8" si="137">CC8</f>
        <v>94733314</v>
      </c>
      <c r="CE8" s="58">
        <f t="shared" ref="CE8" si="138">CD8</f>
        <v>94733314</v>
      </c>
      <c r="CF8" s="49">
        <f t="shared" ref="CF8" si="139">CE8</f>
        <v>94733314</v>
      </c>
      <c r="CG8" s="58">
        <f t="shared" ref="CG8" si="140">CF8</f>
        <v>94733314</v>
      </c>
      <c r="CH8" s="49">
        <f t="shared" ref="CH8" si="141">CG8</f>
        <v>94733314</v>
      </c>
      <c r="CI8" s="58">
        <f t="shared" ref="CI8" si="142">CH8</f>
        <v>94733314</v>
      </c>
      <c r="CJ8" s="49">
        <f t="shared" ref="CJ8" si="143">CI8</f>
        <v>94733314</v>
      </c>
      <c r="CK8" s="58">
        <f t="shared" ref="CK8" si="144">CJ8</f>
        <v>94733314</v>
      </c>
      <c r="CL8" s="49">
        <f>BW8</f>
        <v>94733314</v>
      </c>
      <c r="CM8" s="49">
        <f>CL8</f>
        <v>94733314</v>
      </c>
      <c r="CN8" s="49">
        <f>CK8</f>
        <v>94733314</v>
      </c>
      <c r="CO8" s="58">
        <f t="shared" ref="CO8" si="145">CN8</f>
        <v>94733314</v>
      </c>
      <c r="CP8" s="49">
        <f t="shared" ref="CP8" si="146">CO8</f>
        <v>94733314</v>
      </c>
      <c r="CQ8" s="58">
        <f t="shared" ref="CQ8" si="147">CP8</f>
        <v>94733314</v>
      </c>
      <c r="CR8" s="49">
        <f t="shared" ref="CR8" si="148">CQ8</f>
        <v>94733314</v>
      </c>
      <c r="CS8" s="58">
        <f t="shared" ref="CS8" si="149">CR8</f>
        <v>94733314</v>
      </c>
      <c r="CT8" s="49">
        <f t="shared" ref="CT8" si="150">CS8</f>
        <v>94733314</v>
      </c>
      <c r="CU8" s="58">
        <f t="shared" ref="CU8" si="151">CT8</f>
        <v>94733314</v>
      </c>
      <c r="CV8" s="49">
        <f t="shared" ref="CV8" si="152">CU8</f>
        <v>94733314</v>
      </c>
      <c r="CW8" s="58">
        <f t="shared" ref="CW8" si="153">CV8</f>
        <v>94733314</v>
      </c>
      <c r="CX8" s="49">
        <f t="shared" ref="CX8" si="154">CW8</f>
        <v>94733314</v>
      </c>
      <c r="CY8" s="58">
        <f t="shared" ref="CY8" si="155">CX8</f>
        <v>94733314</v>
      </c>
      <c r="CZ8" s="49">
        <f>CK8</f>
        <v>94733314</v>
      </c>
      <c r="DA8" s="49">
        <f>CZ8</f>
        <v>94733314</v>
      </c>
      <c r="DB8" s="49">
        <f>CY8</f>
        <v>94733314</v>
      </c>
      <c r="DC8" s="58">
        <f t="shared" ref="DC8" si="156">DB8</f>
        <v>94733314</v>
      </c>
      <c r="DD8" s="49">
        <f t="shared" ref="DD8" si="157">DC8</f>
        <v>94733314</v>
      </c>
      <c r="DE8" s="58">
        <f t="shared" ref="DE8" si="158">DD8</f>
        <v>94733314</v>
      </c>
      <c r="DF8" s="49">
        <f t="shared" ref="DF8" si="159">DE8</f>
        <v>94733314</v>
      </c>
      <c r="DG8" s="58">
        <f t="shared" ref="DG8" si="160">DF8</f>
        <v>94733314</v>
      </c>
      <c r="DH8" s="49">
        <f t="shared" ref="DH8" si="161">DG8</f>
        <v>94733314</v>
      </c>
      <c r="DI8" s="58">
        <f t="shared" ref="DI8" si="162">DH8</f>
        <v>94733314</v>
      </c>
      <c r="DJ8" s="49">
        <f t="shared" ref="DJ8" si="163">DI8</f>
        <v>94733314</v>
      </c>
      <c r="DK8" s="58">
        <f t="shared" ref="DK8" si="164">DJ8</f>
        <v>94733314</v>
      </c>
      <c r="DL8" s="49">
        <f t="shared" ref="DL8" si="165">DK8</f>
        <v>94733314</v>
      </c>
      <c r="DM8" s="58">
        <f t="shared" ref="DM8" si="166">DL8</f>
        <v>94733314</v>
      </c>
      <c r="DN8" s="49">
        <f>CY8</f>
        <v>94733314</v>
      </c>
      <c r="DO8" s="49">
        <f>DN8</f>
        <v>94733314</v>
      </c>
      <c r="DP8" s="49">
        <f>DM8</f>
        <v>94733314</v>
      </c>
      <c r="DQ8" s="58">
        <f t="shared" ref="DQ8" si="167">DP8</f>
        <v>94733314</v>
      </c>
      <c r="DR8" s="49">
        <f t="shared" ref="DR8" si="168">DQ8</f>
        <v>94733314</v>
      </c>
      <c r="DS8" s="58">
        <f t="shared" ref="DS8" si="169">DR8</f>
        <v>94733314</v>
      </c>
      <c r="DT8" s="49">
        <f t="shared" ref="DT8" si="170">DS8</f>
        <v>94733314</v>
      </c>
      <c r="DU8" s="58">
        <f t="shared" ref="DU8" si="171">DT8</f>
        <v>94733314</v>
      </c>
      <c r="DV8" s="49">
        <f t="shared" ref="DV8" si="172">DU8</f>
        <v>94733314</v>
      </c>
      <c r="DW8" s="58">
        <f t="shared" ref="DW8" si="173">DV8</f>
        <v>94733314</v>
      </c>
      <c r="DX8" s="49">
        <f t="shared" ref="DX8" si="174">DW8</f>
        <v>94733314</v>
      </c>
      <c r="DY8" s="58">
        <f t="shared" ref="DY8" si="175">DX8</f>
        <v>94733314</v>
      </c>
      <c r="DZ8" s="49">
        <f t="shared" ref="DZ8" si="176">DY8</f>
        <v>94733314</v>
      </c>
      <c r="EA8" s="58">
        <f t="shared" ref="EA8" si="177">DZ8</f>
        <v>94733314</v>
      </c>
      <c r="EB8" s="49">
        <f>DM8</f>
        <v>94733314</v>
      </c>
      <c r="EC8" s="49">
        <f>EB8</f>
        <v>94733314</v>
      </c>
      <c r="ED8" s="49">
        <f>EA8</f>
        <v>94733314</v>
      </c>
      <c r="EE8" s="58">
        <f t="shared" ref="EE8" si="178">ED8</f>
        <v>94733314</v>
      </c>
      <c r="EF8" s="49">
        <f t="shared" ref="EF8" si="179">EE8</f>
        <v>94733314</v>
      </c>
      <c r="EG8" s="58">
        <f t="shared" ref="EG8" si="180">EF8</f>
        <v>94733314</v>
      </c>
      <c r="EH8" s="49">
        <f t="shared" ref="EH8" si="181">EG8</f>
        <v>94733314</v>
      </c>
      <c r="EI8" s="58">
        <f t="shared" ref="EI8" si="182">EH8</f>
        <v>94733314</v>
      </c>
      <c r="EJ8" s="49">
        <f t="shared" ref="EJ8" si="183">EI8</f>
        <v>94733314</v>
      </c>
      <c r="EK8" s="58">
        <f t="shared" ref="EK8" si="184">EJ8</f>
        <v>94733314</v>
      </c>
      <c r="EL8" s="49">
        <f t="shared" ref="EL8" si="185">EK8</f>
        <v>94733314</v>
      </c>
      <c r="EM8" s="58">
        <f t="shared" ref="EM8" si="186">EL8</f>
        <v>94733314</v>
      </c>
      <c r="EN8" s="49">
        <f t="shared" ref="EN8" si="187">EM8</f>
        <v>94733314</v>
      </c>
      <c r="EO8" s="58">
        <v>94733314</v>
      </c>
      <c r="EP8" s="49">
        <f>EA8</f>
        <v>94733314</v>
      </c>
      <c r="EQ8" s="49">
        <f>EP8</f>
        <v>94733314</v>
      </c>
      <c r="ER8" s="49">
        <f>EQ8</f>
        <v>94733314</v>
      </c>
      <c r="ES8" s="58">
        <f t="shared" ref="ES8" si="188">ER8</f>
        <v>94733314</v>
      </c>
      <c r="ET8" s="49">
        <f t="shared" ref="ET8" si="189">ES8</f>
        <v>94733314</v>
      </c>
      <c r="EU8" s="58">
        <f t="shared" ref="EU8" si="190">ET8</f>
        <v>94733314</v>
      </c>
      <c r="EV8" s="49">
        <f t="shared" ref="EV8" si="191">EU8</f>
        <v>94733314</v>
      </c>
      <c r="EW8" s="58">
        <f t="shared" ref="EW8" si="192">EV8</f>
        <v>94733314</v>
      </c>
      <c r="EX8" s="49">
        <f t="shared" ref="EX8" si="193">EW8</f>
        <v>94733314</v>
      </c>
      <c r="EY8" s="58">
        <f t="shared" ref="EY8" si="194">EX8</f>
        <v>94733314</v>
      </c>
      <c r="EZ8" s="49">
        <f t="shared" ref="EZ8" si="195">EY8</f>
        <v>94733314</v>
      </c>
      <c r="FA8" s="58">
        <f t="shared" ref="FA8" si="196">EZ8</f>
        <v>94733314</v>
      </c>
      <c r="FB8" s="49">
        <f t="shared" ref="FB8" si="197">FA8</f>
        <v>94733314</v>
      </c>
      <c r="FC8" s="58">
        <f t="shared" ref="FC8" si="198">FB8</f>
        <v>94733314</v>
      </c>
      <c r="FD8" s="49">
        <f>EO8</f>
        <v>94733314</v>
      </c>
      <c r="FE8" s="49">
        <f>FD8</f>
        <v>94733314</v>
      </c>
      <c r="FF8" s="114"/>
      <c r="FG8" s="416"/>
      <c r="FH8" s="114"/>
      <c r="FI8" s="416"/>
      <c r="FJ8" s="114"/>
      <c r="FK8" s="416"/>
      <c r="FL8" s="114"/>
      <c r="FM8" s="416"/>
      <c r="FN8" s="114"/>
      <c r="FO8" s="416"/>
      <c r="FP8" s="114"/>
      <c r="FQ8" s="416"/>
      <c r="FR8" s="114"/>
      <c r="FS8" s="416"/>
      <c r="FT8" s="114"/>
      <c r="FU8" s="416"/>
      <c r="FV8" s="114"/>
      <c r="FW8" s="416"/>
      <c r="FX8" s="114"/>
      <c r="FY8" s="416"/>
      <c r="FZ8" s="114"/>
      <c r="GA8" s="416"/>
      <c r="GB8" s="114"/>
      <c r="GC8" s="416"/>
      <c r="GD8" s="114"/>
      <c r="GE8" s="416"/>
      <c r="GF8" s="114"/>
      <c r="GG8" s="416"/>
      <c r="GH8" s="114"/>
      <c r="GI8" s="416"/>
      <c r="GJ8" s="114"/>
      <c r="GK8" s="416"/>
      <c r="GL8" s="114"/>
      <c r="GM8" s="416"/>
      <c r="GN8" s="114"/>
      <c r="GO8" s="416"/>
      <c r="GP8" s="114"/>
      <c r="GQ8" s="416"/>
      <c r="GR8" s="114"/>
      <c r="GS8" s="416"/>
      <c r="GT8" s="114"/>
      <c r="GU8" s="416"/>
      <c r="GV8" s="114"/>
      <c r="GW8" s="416"/>
      <c r="GX8" s="114"/>
      <c r="GY8" s="416"/>
      <c r="GZ8" s="114"/>
      <c r="HA8" s="416"/>
      <c r="HB8" s="114"/>
      <c r="HC8" s="416"/>
      <c r="HD8" s="114"/>
      <c r="HE8" s="416"/>
      <c r="HF8" s="114"/>
      <c r="HG8" s="416"/>
      <c r="HH8" s="114"/>
      <c r="HI8" s="416"/>
      <c r="HJ8" s="114"/>
      <c r="HK8" s="416"/>
      <c r="HL8" s="114"/>
      <c r="HM8" s="416"/>
      <c r="HN8" s="114"/>
      <c r="HO8" s="416"/>
      <c r="HP8" s="114"/>
      <c r="HQ8" s="416"/>
      <c r="HR8" s="114"/>
      <c r="HS8" s="416"/>
      <c r="HT8" s="114"/>
      <c r="HU8" s="416"/>
      <c r="HV8" s="114"/>
      <c r="HW8" s="416"/>
      <c r="HX8" s="114"/>
      <c r="HY8" s="416"/>
      <c r="HZ8" s="114"/>
      <c r="IA8" s="416"/>
      <c r="IB8" s="114"/>
      <c r="IC8" s="416"/>
      <c r="ID8" s="114"/>
      <c r="IE8" s="416"/>
      <c r="IF8" s="114"/>
      <c r="IG8" s="416"/>
      <c r="IH8" s="114"/>
      <c r="II8" s="416"/>
      <c r="IJ8" s="114"/>
      <c r="IK8" s="416"/>
      <c r="IL8" s="114"/>
      <c r="IM8" s="416"/>
      <c r="IN8" s="114"/>
      <c r="IO8" s="416"/>
      <c r="IP8" s="114"/>
      <c r="IQ8" s="416"/>
      <c r="IR8" s="114"/>
      <c r="IS8" s="416"/>
      <c r="IT8" s="114"/>
      <c r="IU8" s="416"/>
      <c r="IV8" s="114"/>
      <c r="IW8" s="416"/>
      <c r="IX8" s="114"/>
      <c r="IY8" s="416"/>
      <c r="IZ8" s="114"/>
      <c r="JA8" s="416"/>
      <c r="JB8" s="114"/>
      <c r="JC8" s="416"/>
      <c r="JD8" s="114"/>
      <c r="JE8" s="416"/>
      <c r="JF8" s="114"/>
      <c r="JG8" s="416"/>
      <c r="JH8" s="114"/>
      <c r="JI8" s="416"/>
      <c r="JJ8" s="114"/>
      <c r="JK8" s="416"/>
      <c r="JL8" s="114"/>
      <c r="JM8" s="416"/>
      <c r="JN8" s="114"/>
      <c r="JO8" s="416"/>
      <c r="JP8" s="114"/>
      <c r="JQ8" s="416"/>
      <c r="JR8" s="114"/>
      <c r="JS8" s="416"/>
      <c r="JT8" s="114"/>
      <c r="JU8" s="416"/>
      <c r="JV8" s="610"/>
      <c r="JW8" s="416"/>
      <c r="JX8" s="610"/>
      <c r="JY8" s="416"/>
      <c r="JZ8" s="610"/>
      <c r="KA8" s="416"/>
      <c r="KB8" s="610"/>
      <c r="KC8" s="416"/>
      <c r="KD8" s="610"/>
      <c r="KE8" s="416"/>
      <c r="KF8" s="610"/>
      <c r="KG8" s="416"/>
      <c r="KH8" s="610"/>
      <c r="KI8" s="416"/>
      <c r="KJ8" s="610"/>
      <c r="KK8" s="416"/>
      <c r="KL8" s="610"/>
      <c r="KM8" s="416"/>
      <c r="KN8" s="610"/>
      <c r="KO8" s="416"/>
      <c r="KP8" s="610"/>
      <c r="KQ8" s="416"/>
      <c r="KR8" s="610"/>
      <c r="KS8" s="416"/>
      <c r="KT8" s="610"/>
      <c r="KU8" s="416"/>
      <c r="KV8" s="610"/>
      <c r="KW8" s="416"/>
      <c r="KX8" s="610"/>
      <c r="KY8" s="416"/>
      <c r="KZ8" s="610"/>
      <c r="LA8" s="416"/>
      <c r="LB8" s="610"/>
      <c r="LC8" s="416"/>
      <c r="LD8" s="610"/>
      <c r="LE8" s="416"/>
      <c r="LF8" s="610"/>
      <c r="LG8" s="416"/>
      <c r="LH8" s="610"/>
      <c r="LI8" s="416"/>
      <c r="LJ8" s="610"/>
      <c r="LK8" s="416"/>
      <c r="LL8" s="610"/>
      <c r="LM8" s="416"/>
      <c r="LN8" s="610"/>
      <c r="LO8" s="416"/>
      <c r="LP8" s="610"/>
      <c r="LQ8" s="416"/>
      <c r="LR8" s="1176"/>
      <c r="LS8" s="1188"/>
      <c r="LT8" s="1176"/>
      <c r="LU8" s="1188"/>
      <c r="LV8" s="1176"/>
      <c r="LW8" s="1188"/>
      <c r="LX8" s="1176"/>
      <c r="LY8" s="1188"/>
      <c r="LZ8" s="1176"/>
      <c r="MA8" s="1188"/>
      <c r="MB8" s="1176"/>
      <c r="MC8" s="1188"/>
      <c r="MD8" s="1176"/>
      <c r="ME8" s="1188"/>
      <c r="MF8" s="1176"/>
      <c r="MG8" s="1188"/>
      <c r="MH8" s="1176"/>
      <c r="MI8" s="1188"/>
      <c r="MJ8" s="1176"/>
      <c r="MK8" s="1188"/>
      <c r="ML8" s="1176"/>
      <c r="MM8" s="1188"/>
      <c r="MN8" s="1176"/>
      <c r="MO8" s="1188"/>
      <c r="MP8" s="49">
        <f>EJ8</f>
        <v>94733314</v>
      </c>
      <c r="MQ8" s="974">
        <f>EX8</f>
        <v>94733314</v>
      </c>
      <c r="MR8" s="619"/>
      <c r="MS8" s="620"/>
      <c r="MT8" s="610"/>
      <c r="MU8" s="610"/>
      <c r="MV8" s="610"/>
      <c r="MX8" s="232"/>
      <c r="MY8" s="232"/>
      <c r="MZ8" s="232"/>
      <c r="NA8" s="232"/>
      <c r="NB8" s="232"/>
      <c r="NC8" s="232"/>
      <c r="ND8" s="232"/>
      <c r="NE8" s="232"/>
      <c r="NF8" s="232"/>
      <c r="NG8" s="232"/>
      <c r="NH8" s="232"/>
      <c r="NI8" s="233"/>
      <c r="NJ8" s="233"/>
      <c r="NK8" s="233"/>
      <c r="NL8" s="233"/>
      <c r="NM8" s="233"/>
      <c r="NN8" s="233"/>
      <c r="NO8" s="233"/>
      <c r="NP8" s="233"/>
      <c r="NQ8" s="233"/>
      <c r="NR8" s="233"/>
      <c r="NS8" s="233"/>
      <c r="NT8" s="233"/>
      <c r="NU8" s="233"/>
      <c r="NV8" s="233"/>
      <c r="NW8" s="233"/>
      <c r="NX8" s="233"/>
      <c r="NY8" s="233"/>
      <c r="NZ8" s="233"/>
      <c r="OA8" s="233"/>
      <c r="OB8" s="233"/>
      <c r="OC8" s="233"/>
      <c r="OD8" s="233"/>
      <c r="OE8" s="233"/>
      <c r="OF8" s="233"/>
      <c r="OG8" s="693"/>
      <c r="OH8" s="693"/>
      <c r="OI8" s="693"/>
      <c r="OJ8" s="693"/>
      <c r="OK8" s="693"/>
      <c r="OL8" s="693"/>
      <c r="OM8" s="693"/>
      <c r="ON8" s="693"/>
      <c r="OO8" s="693"/>
      <c r="OP8" s="693"/>
      <c r="OQ8" s="693"/>
      <c r="OR8" s="693"/>
      <c r="OS8" s="795"/>
      <c r="OT8" s="795"/>
      <c r="OU8" s="795"/>
      <c r="OV8" s="795"/>
      <c r="OW8" s="795"/>
      <c r="OX8" s="795"/>
      <c r="OY8" s="795"/>
      <c r="OZ8" s="795"/>
      <c r="PA8" s="795"/>
      <c r="PB8" s="795"/>
      <c r="PC8" s="795"/>
      <c r="PD8" s="795"/>
    </row>
    <row r="9" spans="1:480" s="274" customFormat="1" ht="22.5" customHeight="1" collapsed="1" thickBot="1" x14ac:dyDescent="0.35">
      <c r="A9" s="672"/>
      <c r="B9" s="1280"/>
      <c r="C9" s="1280"/>
      <c r="D9" s="1280"/>
      <c r="E9" s="1280"/>
      <c r="F9" s="1280"/>
      <c r="G9" s="1280"/>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64"/>
      <c r="BL9" s="109"/>
      <c r="BM9" s="109"/>
      <c r="BN9" s="109"/>
      <c r="BO9" s="109"/>
      <c r="BP9" s="109"/>
      <c r="BQ9" s="109"/>
      <c r="BR9" s="109"/>
      <c r="BS9" s="109"/>
      <c r="BT9" s="109"/>
      <c r="BU9" s="109"/>
      <c r="BV9" s="109"/>
      <c r="BW9" s="109"/>
      <c r="BX9" s="275"/>
      <c r="BY9" s="664"/>
      <c r="BZ9" s="109"/>
      <c r="CA9" s="109"/>
      <c r="CB9" s="109"/>
      <c r="CC9" s="109"/>
      <c r="CD9" s="109"/>
      <c r="CE9" s="109"/>
      <c r="CF9" s="109"/>
      <c r="CG9" s="109"/>
      <c r="CH9" s="109"/>
      <c r="CI9" s="109"/>
      <c r="CJ9" s="109"/>
      <c r="CK9" s="109"/>
      <c r="CL9" s="275"/>
      <c r="CM9" s="664"/>
      <c r="CN9" s="902"/>
      <c r="CO9" s="902"/>
      <c r="CP9" s="902"/>
      <c r="CQ9" s="902"/>
      <c r="CR9" s="902"/>
      <c r="CS9" s="902"/>
      <c r="CT9" s="902"/>
      <c r="CU9" s="902"/>
      <c r="CV9" s="902"/>
      <c r="CW9" s="902"/>
      <c r="CX9" s="902"/>
      <c r="CY9" s="902"/>
      <c r="CZ9" s="903"/>
      <c r="DA9" s="904"/>
      <c r="DB9" s="920"/>
      <c r="DC9" s="920"/>
      <c r="DD9" s="920"/>
      <c r="DE9" s="920"/>
      <c r="DF9" s="920"/>
      <c r="DG9" s="920"/>
      <c r="DH9" s="920"/>
      <c r="DI9" s="920"/>
      <c r="DJ9" s="920"/>
      <c r="DK9" s="920"/>
      <c r="DL9" s="920"/>
      <c r="DM9" s="920"/>
      <c r="DN9" s="921"/>
      <c r="DO9" s="922"/>
      <c r="DP9" s="1016"/>
      <c r="DQ9" s="1016"/>
      <c r="DR9" s="1016"/>
      <c r="DS9" s="1016"/>
      <c r="DT9" s="1016"/>
      <c r="DU9" s="1016"/>
      <c r="DV9" s="1016"/>
      <c r="DW9" s="1016"/>
      <c r="DX9" s="1016"/>
      <c r="DY9" s="1016"/>
      <c r="DZ9" s="1016"/>
      <c r="EA9" s="1016"/>
      <c r="EB9" s="1017"/>
      <c r="EC9" s="1018"/>
      <c r="ED9" s="1100"/>
      <c r="EE9" s="1100"/>
      <c r="EF9" s="1100"/>
      <c r="EG9" s="1100"/>
      <c r="EH9" s="1100"/>
      <c r="EI9" s="1100"/>
      <c r="EJ9" s="1100"/>
      <c r="EK9" s="1100"/>
      <c r="EL9" s="1100"/>
      <c r="EM9" s="1100"/>
      <c r="EN9" s="1100"/>
      <c r="EO9" s="1100"/>
      <c r="EP9" s="1101"/>
      <c r="EQ9" s="1102"/>
      <c r="ER9" s="1173"/>
      <c r="ES9" s="1173"/>
      <c r="ET9" s="1173"/>
      <c r="EU9" s="1173"/>
      <c r="EV9" s="1173"/>
      <c r="EW9" s="1173"/>
      <c r="EX9" s="1173"/>
      <c r="EY9" s="1173"/>
      <c r="EZ9" s="1173"/>
      <c r="FA9" s="1173"/>
      <c r="FB9" s="1173"/>
      <c r="FC9" s="1173"/>
      <c r="FD9" s="1174"/>
      <c r="FE9" s="1175"/>
      <c r="FF9" s="665" t="s">
        <v>133</v>
      </c>
      <c r="FG9" s="429" t="s">
        <v>190</v>
      </c>
      <c r="FH9" s="428" t="s">
        <v>134</v>
      </c>
      <c r="FI9" s="429" t="s">
        <v>190</v>
      </c>
      <c r="FJ9" s="430" t="s">
        <v>135</v>
      </c>
      <c r="FK9" s="429" t="s">
        <v>190</v>
      </c>
      <c r="FL9" s="430" t="s">
        <v>136</v>
      </c>
      <c r="FM9" s="429" t="s">
        <v>190</v>
      </c>
      <c r="FN9" s="430" t="s">
        <v>117</v>
      </c>
      <c r="FO9" s="429" t="s">
        <v>190</v>
      </c>
      <c r="FP9" s="430" t="s">
        <v>118</v>
      </c>
      <c r="FQ9" s="429" t="s">
        <v>190</v>
      </c>
      <c r="FR9" s="430" t="s">
        <v>119</v>
      </c>
      <c r="FS9" s="429" t="s">
        <v>190</v>
      </c>
      <c r="FT9" s="430" t="s">
        <v>120</v>
      </c>
      <c r="FU9" s="429" t="s">
        <v>190</v>
      </c>
      <c r="FV9" s="430" t="s">
        <v>121</v>
      </c>
      <c r="FW9" s="429" t="s">
        <v>190</v>
      </c>
      <c r="FX9" s="430" t="s">
        <v>122</v>
      </c>
      <c r="FY9" s="429" t="s">
        <v>190</v>
      </c>
      <c r="FZ9" s="430" t="s">
        <v>123</v>
      </c>
      <c r="GA9" s="429" t="s">
        <v>190</v>
      </c>
      <c r="GB9" s="430" t="s">
        <v>137</v>
      </c>
      <c r="GC9" s="429" t="s">
        <v>190</v>
      </c>
      <c r="GD9" s="430" t="s">
        <v>133</v>
      </c>
      <c r="GE9" s="429" t="s">
        <v>213</v>
      </c>
      <c r="GF9" s="430" t="s">
        <v>134</v>
      </c>
      <c r="GG9" s="429" t="s">
        <v>213</v>
      </c>
      <c r="GH9" s="430" t="s">
        <v>135</v>
      </c>
      <c r="GI9" s="429" t="s">
        <v>213</v>
      </c>
      <c r="GJ9" s="430" t="s">
        <v>214</v>
      </c>
      <c r="GK9" s="429" t="s">
        <v>213</v>
      </c>
      <c r="GL9" s="430" t="s">
        <v>117</v>
      </c>
      <c r="GM9" s="429" t="s">
        <v>213</v>
      </c>
      <c r="GN9" s="430" t="s">
        <v>118</v>
      </c>
      <c r="GO9" s="429" t="s">
        <v>213</v>
      </c>
      <c r="GP9" s="430" t="s">
        <v>119</v>
      </c>
      <c r="GQ9" s="429" t="s">
        <v>213</v>
      </c>
      <c r="GR9" s="430" t="s">
        <v>120</v>
      </c>
      <c r="GS9" s="429" t="s">
        <v>213</v>
      </c>
      <c r="GT9" s="430" t="s">
        <v>121</v>
      </c>
      <c r="GU9" s="429" t="s">
        <v>213</v>
      </c>
      <c r="GV9" s="430" t="s">
        <v>122</v>
      </c>
      <c r="GW9" s="429" t="s">
        <v>213</v>
      </c>
      <c r="GX9" s="430" t="s">
        <v>123</v>
      </c>
      <c r="GY9" s="429" t="s">
        <v>213</v>
      </c>
      <c r="GZ9" s="430" t="s">
        <v>137</v>
      </c>
      <c r="HA9" s="429" t="s">
        <v>213</v>
      </c>
      <c r="HB9" s="430" t="s">
        <v>133</v>
      </c>
      <c r="HC9" s="429" t="s">
        <v>249</v>
      </c>
      <c r="HD9" s="430" t="s">
        <v>134</v>
      </c>
      <c r="HE9" s="429" t="s">
        <v>249</v>
      </c>
      <c r="HF9" s="430" t="s">
        <v>135</v>
      </c>
      <c r="HG9" s="429" t="s">
        <v>249</v>
      </c>
      <c r="HH9" s="430" t="s">
        <v>214</v>
      </c>
      <c r="HI9" s="429" t="s">
        <v>249</v>
      </c>
      <c r="HJ9" s="430" t="s">
        <v>117</v>
      </c>
      <c r="HK9" s="429" t="s">
        <v>249</v>
      </c>
      <c r="HL9" s="430" t="s">
        <v>118</v>
      </c>
      <c r="HM9" s="429" t="s">
        <v>249</v>
      </c>
      <c r="HN9" s="430" t="s">
        <v>119</v>
      </c>
      <c r="HO9" s="429" t="s">
        <v>249</v>
      </c>
      <c r="HP9" s="430" t="s">
        <v>120</v>
      </c>
      <c r="HQ9" s="429" t="s">
        <v>249</v>
      </c>
      <c r="HR9" s="430" t="s">
        <v>121</v>
      </c>
      <c r="HS9" s="429" t="s">
        <v>249</v>
      </c>
      <c r="HT9" s="430" t="s">
        <v>122</v>
      </c>
      <c r="HU9" s="429" t="s">
        <v>249</v>
      </c>
      <c r="HV9" s="430" t="s">
        <v>123</v>
      </c>
      <c r="HW9" s="429" t="s">
        <v>249</v>
      </c>
      <c r="HX9" s="430" t="s">
        <v>137</v>
      </c>
      <c r="HY9" s="429" t="s">
        <v>249</v>
      </c>
      <c r="HZ9" s="430" t="s">
        <v>133</v>
      </c>
      <c r="IA9" s="429" t="s">
        <v>269</v>
      </c>
      <c r="IB9" s="430" t="s">
        <v>134</v>
      </c>
      <c r="IC9" s="429" t="s">
        <v>269</v>
      </c>
      <c r="ID9" s="430" t="s">
        <v>135</v>
      </c>
      <c r="IE9" s="429" t="s">
        <v>269</v>
      </c>
      <c r="IF9" s="430" t="s">
        <v>270</v>
      </c>
      <c r="IG9" s="429" t="s">
        <v>269</v>
      </c>
      <c r="IH9" s="430" t="s">
        <v>117</v>
      </c>
      <c r="II9" s="429" t="s">
        <v>269</v>
      </c>
      <c r="IJ9" s="430" t="s">
        <v>118</v>
      </c>
      <c r="IK9" s="429" t="s">
        <v>269</v>
      </c>
      <c r="IL9" s="430" t="s">
        <v>119</v>
      </c>
      <c r="IM9" s="429" t="s">
        <v>269</v>
      </c>
      <c r="IN9" s="430" t="s">
        <v>120</v>
      </c>
      <c r="IO9" s="429" t="s">
        <v>269</v>
      </c>
      <c r="IP9" s="430" t="s">
        <v>121</v>
      </c>
      <c r="IQ9" s="429" t="s">
        <v>269</v>
      </c>
      <c r="IR9" s="430" t="s">
        <v>122</v>
      </c>
      <c r="IS9" s="429" t="s">
        <v>269</v>
      </c>
      <c r="IT9" s="430" t="s">
        <v>123</v>
      </c>
      <c r="IU9" s="429" t="s">
        <v>269</v>
      </c>
      <c r="IV9" s="430" t="s">
        <v>137</v>
      </c>
      <c r="IW9" s="429" t="s">
        <v>269</v>
      </c>
      <c r="IX9" s="1082" t="s">
        <v>133</v>
      </c>
      <c r="IY9" s="1083" t="s">
        <v>278</v>
      </c>
      <c r="IZ9" s="1082" t="s">
        <v>134</v>
      </c>
      <c r="JA9" s="1083" t="s">
        <v>278</v>
      </c>
      <c r="JB9" s="1082" t="s">
        <v>135</v>
      </c>
      <c r="JC9" s="1083" t="s">
        <v>278</v>
      </c>
      <c r="JD9" s="1082" t="s">
        <v>270</v>
      </c>
      <c r="JE9" s="1083" t="s">
        <v>278</v>
      </c>
      <c r="JF9" s="1082" t="s">
        <v>117</v>
      </c>
      <c r="JG9" s="1083" t="s">
        <v>278</v>
      </c>
      <c r="JH9" s="1082" t="s">
        <v>118</v>
      </c>
      <c r="JI9" s="1083" t="s">
        <v>278</v>
      </c>
      <c r="JJ9" s="1082" t="s">
        <v>119</v>
      </c>
      <c r="JK9" s="1083" t="s">
        <v>278</v>
      </c>
      <c r="JL9" s="1082" t="s">
        <v>120</v>
      </c>
      <c r="JM9" s="1083" t="s">
        <v>278</v>
      </c>
      <c r="JN9" s="1082" t="s">
        <v>121</v>
      </c>
      <c r="JO9" s="1083" t="s">
        <v>278</v>
      </c>
      <c r="JP9" s="1082" t="s">
        <v>122</v>
      </c>
      <c r="JQ9" s="1083" t="s">
        <v>278</v>
      </c>
      <c r="JR9" s="1082" t="s">
        <v>123</v>
      </c>
      <c r="JS9" s="1083" t="s">
        <v>278</v>
      </c>
      <c r="JT9" s="1082" t="s">
        <v>137</v>
      </c>
      <c r="JU9" s="1083" t="s">
        <v>278</v>
      </c>
      <c r="JV9" s="1080" t="s">
        <v>133</v>
      </c>
      <c r="JW9" s="1080" t="s">
        <v>298</v>
      </c>
      <c r="JX9" s="1080" t="s">
        <v>134</v>
      </c>
      <c r="JY9" s="1080" t="s">
        <v>298</v>
      </c>
      <c r="JZ9" s="1080" t="s">
        <v>135</v>
      </c>
      <c r="KA9" s="1080" t="s">
        <v>298</v>
      </c>
      <c r="KB9" s="1080" t="s">
        <v>270</v>
      </c>
      <c r="KC9" s="1080" t="s">
        <v>298</v>
      </c>
      <c r="KD9" s="1080" t="s">
        <v>117</v>
      </c>
      <c r="KE9" s="1080" t="s">
        <v>298</v>
      </c>
      <c r="KF9" s="1080" t="s">
        <v>118</v>
      </c>
      <c r="KG9" s="1080" t="s">
        <v>298</v>
      </c>
      <c r="KH9" s="1080" t="s">
        <v>119</v>
      </c>
      <c r="KI9" s="1080" t="s">
        <v>298</v>
      </c>
      <c r="KJ9" s="1080" t="s">
        <v>120</v>
      </c>
      <c r="KK9" s="1080" t="s">
        <v>298</v>
      </c>
      <c r="KL9" s="1080" t="s">
        <v>121</v>
      </c>
      <c r="KM9" s="1080" t="s">
        <v>298</v>
      </c>
      <c r="KN9" s="1080" t="s">
        <v>122</v>
      </c>
      <c r="KO9" s="1080" t="s">
        <v>298</v>
      </c>
      <c r="KP9" s="1080" t="s">
        <v>123</v>
      </c>
      <c r="KQ9" s="1080" t="s">
        <v>298</v>
      </c>
      <c r="KR9" s="1080" t="s">
        <v>137</v>
      </c>
      <c r="KS9" s="1080" t="s">
        <v>298</v>
      </c>
      <c r="KT9" s="1106" t="s">
        <v>133</v>
      </c>
      <c r="KU9" s="1106" t="s">
        <v>306</v>
      </c>
      <c r="KV9" s="1106" t="s">
        <v>134</v>
      </c>
      <c r="KW9" s="1106" t="s">
        <v>306</v>
      </c>
      <c r="KX9" s="1106" t="s">
        <v>135</v>
      </c>
      <c r="KY9" s="1106" t="s">
        <v>306</v>
      </c>
      <c r="KZ9" s="1106" t="s">
        <v>270</v>
      </c>
      <c r="LA9" s="1106" t="s">
        <v>306</v>
      </c>
      <c r="LB9" s="1106" t="s">
        <v>117</v>
      </c>
      <c r="LC9" s="1106" t="s">
        <v>306</v>
      </c>
      <c r="LD9" s="1106" t="s">
        <v>118</v>
      </c>
      <c r="LE9" s="1106" t="s">
        <v>306</v>
      </c>
      <c r="LF9" s="1106" t="s">
        <v>119</v>
      </c>
      <c r="LG9" s="1106" t="s">
        <v>306</v>
      </c>
      <c r="LH9" s="1106" t="s">
        <v>120</v>
      </c>
      <c r="LI9" s="1106" t="s">
        <v>306</v>
      </c>
      <c r="LJ9" s="1106" t="s">
        <v>121</v>
      </c>
      <c r="LK9" s="1106" t="s">
        <v>306</v>
      </c>
      <c r="LL9" s="1106" t="s">
        <v>122</v>
      </c>
      <c r="LM9" s="1106" t="s">
        <v>306</v>
      </c>
      <c r="LN9" s="1106" t="s">
        <v>123</v>
      </c>
      <c r="LO9" s="1106" t="s">
        <v>306</v>
      </c>
      <c r="LP9" s="1106" t="s">
        <v>137</v>
      </c>
      <c r="LQ9" s="1106" t="s">
        <v>306</v>
      </c>
      <c r="LR9" s="1179" t="s">
        <v>133</v>
      </c>
      <c r="LS9" s="1189" t="s">
        <v>324</v>
      </c>
      <c r="LT9" s="1179" t="s">
        <v>134</v>
      </c>
      <c r="LU9" s="1189" t="s">
        <v>324</v>
      </c>
      <c r="LV9" s="1179" t="s">
        <v>135</v>
      </c>
      <c r="LW9" s="1189" t="s">
        <v>324</v>
      </c>
      <c r="LX9" s="1179" t="s">
        <v>270</v>
      </c>
      <c r="LY9" s="1189" t="s">
        <v>324</v>
      </c>
      <c r="LZ9" s="1179" t="s">
        <v>117</v>
      </c>
      <c r="MA9" s="1189" t="s">
        <v>324</v>
      </c>
      <c r="MB9" s="1179" t="s">
        <v>118</v>
      </c>
      <c r="MC9" s="1189" t="s">
        <v>324</v>
      </c>
      <c r="MD9" s="1179" t="s">
        <v>119</v>
      </c>
      <c r="ME9" s="1189" t="s">
        <v>324</v>
      </c>
      <c r="MF9" s="1179" t="s">
        <v>120</v>
      </c>
      <c r="MG9" s="1189" t="s">
        <v>324</v>
      </c>
      <c r="MH9" s="1179" t="s">
        <v>121</v>
      </c>
      <c r="MI9" s="1189" t="s">
        <v>324</v>
      </c>
      <c r="MJ9" s="1179" t="s">
        <v>122</v>
      </c>
      <c r="MK9" s="1189" t="s">
        <v>324</v>
      </c>
      <c r="ML9" s="1179" t="s">
        <v>123</v>
      </c>
      <c r="MM9" s="1189" t="s">
        <v>324</v>
      </c>
      <c r="MN9" s="1179" t="s">
        <v>137</v>
      </c>
      <c r="MO9" s="1189" t="s">
        <v>324</v>
      </c>
      <c r="MP9" s="109" t="s">
        <v>280</v>
      </c>
      <c r="MQ9" s="109" t="s">
        <v>281</v>
      </c>
      <c r="MT9" s="429"/>
      <c r="MU9" s="429"/>
      <c r="MV9" s="429"/>
      <c r="MW9" s="687"/>
      <c r="MX9" s="463" t="s">
        <v>106</v>
      </c>
      <c r="MY9" s="463" t="s">
        <v>106</v>
      </c>
      <c r="MZ9" s="463" t="s">
        <v>106</v>
      </c>
      <c r="NA9" s="463" t="s">
        <v>106</v>
      </c>
      <c r="NB9" s="463" t="s">
        <v>106</v>
      </c>
      <c r="NC9" s="463" t="s">
        <v>106</v>
      </c>
      <c r="ND9" s="463" t="s">
        <v>106</v>
      </c>
      <c r="NE9" s="463" t="s">
        <v>106</v>
      </c>
      <c r="NF9" s="463" t="s">
        <v>106</v>
      </c>
      <c r="NG9" s="463" t="s">
        <v>106</v>
      </c>
      <c r="NH9" s="463" t="s">
        <v>106</v>
      </c>
      <c r="NI9" s="463" t="s">
        <v>156</v>
      </c>
      <c r="NJ9" s="463" t="s">
        <v>156</v>
      </c>
      <c r="NK9" s="463" t="s">
        <v>156</v>
      </c>
      <c r="NL9" s="463" t="s">
        <v>156</v>
      </c>
      <c r="NM9" s="463" t="s">
        <v>156</v>
      </c>
      <c r="NN9" s="463" t="s">
        <v>156</v>
      </c>
      <c r="NO9" s="463" t="s">
        <v>156</v>
      </c>
      <c r="NP9" s="463" t="s">
        <v>156</v>
      </c>
      <c r="NQ9" s="463" t="s">
        <v>156</v>
      </c>
      <c r="NR9" s="463" t="s">
        <v>156</v>
      </c>
      <c r="NS9" s="463" t="s">
        <v>156</v>
      </c>
      <c r="NT9" s="463" t="s">
        <v>156</v>
      </c>
      <c r="NU9" s="463" t="s">
        <v>189</v>
      </c>
      <c r="NV9" s="463" t="s">
        <v>189</v>
      </c>
      <c r="NW9" s="463" t="s">
        <v>189</v>
      </c>
      <c r="NX9" s="463" t="s">
        <v>189</v>
      </c>
      <c r="NY9" s="463" t="s">
        <v>189</v>
      </c>
      <c r="NZ9" s="463" t="s">
        <v>189</v>
      </c>
      <c r="OA9" s="463" t="s">
        <v>189</v>
      </c>
      <c r="OB9" s="463" t="s">
        <v>189</v>
      </c>
      <c r="OC9" s="463" t="s">
        <v>189</v>
      </c>
      <c r="OD9" s="463" t="s">
        <v>189</v>
      </c>
      <c r="OE9" s="463" t="s">
        <v>189</v>
      </c>
      <c r="OF9" s="463" t="s">
        <v>189</v>
      </c>
      <c r="OG9" s="463" t="s">
        <v>215</v>
      </c>
      <c r="OH9" s="463" t="s">
        <v>215</v>
      </c>
      <c r="OI9" s="463" t="s">
        <v>215</v>
      </c>
      <c r="OJ9" s="463" t="s">
        <v>215</v>
      </c>
      <c r="OK9" s="463" t="s">
        <v>215</v>
      </c>
      <c r="OL9" s="463" t="s">
        <v>215</v>
      </c>
      <c r="OM9" s="463" t="s">
        <v>215</v>
      </c>
      <c r="ON9" s="463" t="s">
        <v>215</v>
      </c>
      <c r="OO9" s="463" t="s">
        <v>215</v>
      </c>
      <c r="OP9" s="463" t="s">
        <v>215</v>
      </c>
      <c r="OQ9" s="463" t="s">
        <v>215</v>
      </c>
      <c r="OR9" s="463" t="s">
        <v>215</v>
      </c>
      <c r="OS9" s="796" t="s">
        <v>250</v>
      </c>
      <c r="OT9" s="796" t="s">
        <v>250</v>
      </c>
      <c r="OU9" s="796" t="s">
        <v>250</v>
      </c>
      <c r="OV9" s="796" t="s">
        <v>250</v>
      </c>
      <c r="OW9" s="796" t="s">
        <v>250</v>
      </c>
      <c r="OX9" s="796" t="s">
        <v>250</v>
      </c>
      <c r="OY9" s="796" t="s">
        <v>250</v>
      </c>
      <c r="OZ9" s="796" t="s">
        <v>250</v>
      </c>
      <c r="PA9" s="796" t="s">
        <v>250</v>
      </c>
      <c r="PB9" s="796" t="s">
        <v>250</v>
      </c>
      <c r="PC9" s="796" t="s">
        <v>250</v>
      </c>
      <c r="PD9" s="796" t="s">
        <v>250</v>
      </c>
      <c r="PE9" s="871" t="s">
        <v>267</v>
      </c>
      <c r="PF9" s="871" t="s">
        <v>267</v>
      </c>
      <c r="PG9" s="871" t="s">
        <v>267</v>
      </c>
      <c r="PH9" s="871" t="s">
        <v>267</v>
      </c>
      <c r="PI9" s="871" t="s">
        <v>267</v>
      </c>
      <c r="PJ9" s="871" t="s">
        <v>267</v>
      </c>
      <c r="PK9" s="871" t="s">
        <v>267</v>
      </c>
      <c r="PL9" s="871" t="s">
        <v>267</v>
      </c>
      <c r="PM9" s="871" t="s">
        <v>267</v>
      </c>
      <c r="PN9" s="871" t="s">
        <v>267</v>
      </c>
      <c r="PO9" s="871" t="s">
        <v>267</v>
      </c>
      <c r="PP9" s="871" t="s">
        <v>267</v>
      </c>
      <c r="PQ9" s="1035" t="s">
        <v>279</v>
      </c>
      <c r="PR9" s="1035" t="s">
        <v>279</v>
      </c>
      <c r="PS9" s="1035" t="s">
        <v>279</v>
      </c>
      <c r="PT9" s="1035" t="s">
        <v>279</v>
      </c>
      <c r="PU9" s="1035" t="s">
        <v>279</v>
      </c>
      <c r="PV9" s="1035" t="s">
        <v>279</v>
      </c>
      <c r="PW9" s="1035" t="s">
        <v>279</v>
      </c>
      <c r="PX9" s="1035" t="s">
        <v>279</v>
      </c>
      <c r="PY9" s="1035" t="s">
        <v>279</v>
      </c>
      <c r="PZ9" s="1035" t="s">
        <v>279</v>
      </c>
      <c r="QA9" s="1035" t="s">
        <v>279</v>
      </c>
      <c r="QB9" s="1035" t="s">
        <v>279</v>
      </c>
      <c r="QC9" s="1058" t="s">
        <v>290</v>
      </c>
      <c r="QD9" s="1058" t="s">
        <v>290</v>
      </c>
      <c r="QE9" s="1058" t="s">
        <v>290</v>
      </c>
      <c r="QF9" s="1058" t="s">
        <v>290</v>
      </c>
      <c r="QG9" s="1058" t="s">
        <v>290</v>
      </c>
      <c r="QH9" s="1058" t="s">
        <v>290</v>
      </c>
      <c r="QI9" s="1058" t="s">
        <v>290</v>
      </c>
      <c r="QJ9" s="1058" t="s">
        <v>290</v>
      </c>
      <c r="QK9" s="1058" t="s">
        <v>290</v>
      </c>
      <c r="QL9" s="1058" t="s">
        <v>290</v>
      </c>
      <c r="QM9" s="1058" t="s">
        <v>290</v>
      </c>
      <c r="QN9" s="1058" t="s">
        <v>290</v>
      </c>
      <c r="QO9" s="1136" t="s">
        <v>307</v>
      </c>
      <c r="QP9" s="1136" t="s">
        <v>307</v>
      </c>
      <c r="QQ9" s="1136" t="s">
        <v>307</v>
      </c>
      <c r="QR9" s="1136" t="s">
        <v>307</v>
      </c>
      <c r="QS9" s="1136" t="s">
        <v>307</v>
      </c>
      <c r="QT9" s="1136" t="s">
        <v>307</v>
      </c>
      <c r="QU9" s="1136" t="s">
        <v>307</v>
      </c>
      <c r="QV9" s="1136" t="s">
        <v>307</v>
      </c>
      <c r="QW9" s="1136" t="s">
        <v>307</v>
      </c>
      <c r="QX9" s="1136" t="s">
        <v>307</v>
      </c>
      <c r="QY9" s="1136" t="s">
        <v>307</v>
      </c>
      <c r="QZ9" s="1136" t="s">
        <v>307</v>
      </c>
      <c r="RA9" s="1228" t="s">
        <v>338</v>
      </c>
      <c r="RB9" s="1228" t="s">
        <v>338</v>
      </c>
      <c r="RC9" s="1228" t="s">
        <v>338</v>
      </c>
      <c r="RD9" s="1228" t="s">
        <v>338</v>
      </c>
      <c r="RE9" s="1228" t="s">
        <v>338</v>
      </c>
      <c r="RF9" s="1228" t="s">
        <v>338</v>
      </c>
      <c r="RG9" s="1228" t="s">
        <v>338</v>
      </c>
      <c r="RH9" s="1228" t="s">
        <v>338</v>
      </c>
      <c r="RI9" s="1228" t="s">
        <v>338</v>
      </c>
      <c r="RJ9" s="1228" t="s">
        <v>338</v>
      </c>
      <c r="RK9" s="1228" t="s">
        <v>338</v>
      </c>
      <c r="RL9" s="1228" t="s">
        <v>338</v>
      </c>
    </row>
    <row r="10" spans="1:480" s="8" customFormat="1" ht="39" customHeight="1" thickBot="1" x14ac:dyDescent="0.35">
      <c r="A10" s="1275" t="s">
        <v>157</v>
      </c>
      <c r="B10" s="1276"/>
      <c r="C10" s="1276"/>
      <c r="D10" s="1276"/>
      <c r="E10" s="1276"/>
      <c r="F10" s="1276"/>
      <c r="G10" s="1277"/>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151</v>
      </c>
      <c r="U10" s="135" t="s">
        <v>152</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173</v>
      </c>
      <c r="AI10" s="135" t="s">
        <v>174</v>
      </c>
      <c r="AJ10" s="335">
        <v>41121</v>
      </c>
      <c r="AK10" s="202">
        <v>41152</v>
      </c>
      <c r="AL10" s="203">
        <v>41182</v>
      </c>
      <c r="AM10" s="202">
        <v>41213</v>
      </c>
      <c r="AN10" s="203">
        <v>41243</v>
      </c>
      <c r="AO10" s="422">
        <v>41274</v>
      </c>
      <c r="AP10" s="203">
        <v>41305</v>
      </c>
      <c r="AQ10" s="202">
        <v>41333</v>
      </c>
      <c r="AR10" s="203">
        <v>41364</v>
      </c>
      <c r="AS10" s="202">
        <v>41394</v>
      </c>
      <c r="AT10" s="203">
        <v>41425</v>
      </c>
      <c r="AU10" s="202">
        <v>41455</v>
      </c>
      <c r="AV10" s="115" t="s">
        <v>154</v>
      </c>
      <c r="AW10" s="135" t="s">
        <v>155</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187</v>
      </c>
      <c r="BK10" s="135" t="s">
        <v>188</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211</v>
      </c>
      <c r="BY10" s="135" t="s">
        <v>212</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247</v>
      </c>
      <c r="CM10" s="135" t="s">
        <v>248</v>
      </c>
      <c r="CN10" s="335">
        <v>42582</v>
      </c>
      <c r="CO10" s="202">
        <v>42613</v>
      </c>
      <c r="CP10" s="203">
        <v>42643</v>
      </c>
      <c r="CQ10" s="202">
        <v>42674</v>
      </c>
      <c r="CR10" s="203">
        <v>42704</v>
      </c>
      <c r="CS10" s="202">
        <v>42735</v>
      </c>
      <c r="CT10" s="203">
        <v>42766</v>
      </c>
      <c r="CU10" s="202">
        <v>42794</v>
      </c>
      <c r="CV10" s="203">
        <v>42825</v>
      </c>
      <c r="CW10" s="979">
        <v>42855</v>
      </c>
      <c r="CX10" s="203">
        <v>42886</v>
      </c>
      <c r="CY10" s="202">
        <v>42916</v>
      </c>
      <c r="CZ10" s="115" t="s">
        <v>265</v>
      </c>
      <c r="DA10" s="135" t="s">
        <v>266</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276</v>
      </c>
      <c r="DO10" s="135" t="s">
        <v>277</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288</v>
      </c>
      <c r="EC10" s="135" t="s">
        <v>289</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308</v>
      </c>
      <c r="EQ10" s="135" t="s">
        <v>309</v>
      </c>
      <c r="ER10" s="1231">
        <v>80567</v>
      </c>
      <c r="ES10" s="202">
        <v>80598</v>
      </c>
      <c r="ET10" s="1231">
        <v>80628</v>
      </c>
      <c r="EU10" s="202">
        <v>80659</v>
      </c>
      <c r="EV10" s="1231">
        <v>80689</v>
      </c>
      <c r="EW10" s="202">
        <v>80720</v>
      </c>
      <c r="EX10" s="1231">
        <v>80751</v>
      </c>
      <c r="EY10" s="202">
        <v>80779</v>
      </c>
      <c r="EZ10" s="1231">
        <v>80810</v>
      </c>
      <c r="FA10" s="202">
        <v>80840</v>
      </c>
      <c r="FB10" s="1231">
        <v>80871</v>
      </c>
      <c r="FC10" s="202">
        <v>80901</v>
      </c>
      <c r="FD10" s="115" t="s">
        <v>322</v>
      </c>
      <c r="FE10" s="135" t="s">
        <v>323</v>
      </c>
      <c r="FF10" s="1268" t="s">
        <v>96</v>
      </c>
      <c r="FG10" s="1269"/>
      <c r="FH10" s="1268" t="s">
        <v>199</v>
      </c>
      <c r="FI10" s="1269"/>
      <c r="FJ10" s="1268" t="s">
        <v>199</v>
      </c>
      <c r="FK10" s="1269"/>
      <c r="FL10" s="1268" t="s">
        <v>199</v>
      </c>
      <c r="FM10" s="1269"/>
      <c r="FN10" s="1268" t="s">
        <v>199</v>
      </c>
      <c r="FO10" s="1269"/>
      <c r="FP10" s="1268" t="s">
        <v>199</v>
      </c>
      <c r="FQ10" s="1269"/>
      <c r="FR10" s="1268" t="s">
        <v>199</v>
      </c>
      <c r="FS10" s="1269"/>
      <c r="FT10" s="1268" t="s">
        <v>199</v>
      </c>
      <c r="FU10" s="1269"/>
      <c r="FV10" s="1268" t="s">
        <v>199</v>
      </c>
      <c r="FW10" s="1269"/>
      <c r="FX10" s="1268" t="s">
        <v>199</v>
      </c>
      <c r="FY10" s="1269"/>
      <c r="FZ10" s="1268" t="s">
        <v>199</v>
      </c>
      <c r="GA10" s="1269"/>
      <c r="GB10" s="1268" t="s">
        <v>199</v>
      </c>
      <c r="GC10" s="1269"/>
      <c r="GD10" s="1268" t="s">
        <v>199</v>
      </c>
      <c r="GE10" s="1269"/>
      <c r="GF10" s="1268" t="s">
        <v>96</v>
      </c>
      <c r="GG10" s="1269"/>
      <c r="GH10" s="1268" t="s">
        <v>96</v>
      </c>
      <c r="GI10" s="1269"/>
      <c r="GJ10" s="1268" t="s">
        <v>96</v>
      </c>
      <c r="GK10" s="1269"/>
      <c r="GL10" s="1268" t="s">
        <v>96</v>
      </c>
      <c r="GM10" s="1269"/>
      <c r="GN10" s="1268" t="s">
        <v>96</v>
      </c>
      <c r="GO10" s="1269"/>
      <c r="GP10" s="1268" t="s">
        <v>96</v>
      </c>
      <c r="GQ10" s="1269"/>
      <c r="GR10" s="1268" t="s">
        <v>96</v>
      </c>
      <c r="GS10" s="1269"/>
      <c r="GT10" s="1268" t="s">
        <v>96</v>
      </c>
      <c r="GU10" s="1269"/>
      <c r="GV10" s="1268" t="s">
        <v>96</v>
      </c>
      <c r="GW10" s="1269"/>
      <c r="GX10" s="1268" t="s">
        <v>96</v>
      </c>
      <c r="GY10" s="1269"/>
      <c r="GZ10" s="1268" t="s">
        <v>96</v>
      </c>
      <c r="HA10" s="1269"/>
      <c r="HB10" s="1268" t="s">
        <v>96</v>
      </c>
      <c r="HC10" s="1269"/>
      <c r="HD10" s="1268" t="s">
        <v>96</v>
      </c>
      <c r="HE10" s="1269"/>
      <c r="HF10" s="1268" t="s">
        <v>96</v>
      </c>
      <c r="HG10" s="1269"/>
      <c r="HH10" s="1268" t="s">
        <v>96</v>
      </c>
      <c r="HI10" s="1269"/>
      <c r="HJ10" s="1268" t="s">
        <v>96</v>
      </c>
      <c r="HK10" s="1269"/>
      <c r="HL10" s="1268" t="s">
        <v>96</v>
      </c>
      <c r="HM10" s="1269"/>
      <c r="HN10" s="1268" t="s">
        <v>96</v>
      </c>
      <c r="HO10" s="1269"/>
      <c r="HP10" s="1268" t="s">
        <v>96</v>
      </c>
      <c r="HQ10" s="1269"/>
      <c r="HR10" s="1268" t="s">
        <v>96</v>
      </c>
      <c r="HS10" s="1269"/>
      <c r="HT10" s="1268" t="s">
        <v>96</v>
      </c>
      <c r="HU10" s="1269"/>
      <c r="HV10" s="1268" t="s">
        <v>96</v>
      </c>
      <c r="HW10" s="1269"/>
      <c r="HX10" s="1262" t="s">
        <v>268</v>
      </c>
      <c r="HY10" s="1263"/>
      <c r="HZ10" s="1262" t="s">
        <v>268</v>
      </c>
      <c r="IA10" s="1263"/>
      <c r="IB10" s="1262" t="s">
        <v>268</v>
      </c>
      <c r="IC10" s="1263"/>
      <c r="ID10" s="1262" t="s">
        <v>268</v>
      </c>
      <c r="IE10" s="1263"/>
      <c r="IF10" s="1262" t="s">
        <v>268</v>
      </c>
      <c r="IG10" s="1263"/>
      <c r="IH10" s="1262" t="s">
        <v>268</v>
      </c>
      <c r="II10" s="1263"/>
      <c r="IJ10" s="1262" t="s">
        <v>268</v>
      </c>
      <c r="IK10" s="1263"/>
      <c r="IL10" s="1262" t="s">
        <v>268</v>
      </c>
      <c r="IM10" s="1263"/>
      <c r="IN10" s="1262" t="s">
        <v>268</v>
      </c>
      <c r="IO10" s="1263"/>
      <c r="IP10" s="1262" t="s">
        <v>268</v>
      </c>
      <c r="IQ10" s="1263"/>
      <c r="IR10" s="1262" t="s">
        <v>268</v>
      </c>
      <c r="IS10" s="1263"/>
      <c r="IT10" s="1262" t="s">
        <v>268</v>
      </c>
      <c r="IU10" s="1263"/>
      <c r="IV10" s="1262" t="s">
        <v>268</v>
      </c>
      <c r="IW10" s="1263"/>
      <c r="IX10" s="1262" t="s">
        <v>268</v>
      </c>
      <c r="IY10" s="1263"/>
      <c r="IZ10" s="1262" t="s">
        <v>268</v>
      </c>
      <c r="JA10" s="1263"/>
      <c r="JB10" s="1262" t="s">
        <v>268</v>
      </c>
      <c r="JC10" s="1263"/>
      <c r="JD10" s="1262" t="s">
        <v>268</v>
      </c>
      <c r="JE10" s="1263"/>
      <c r="JF10" s="1262" t="s">
        <v>268</v>
      </c>
      <c r="JG10" s="1263"/>
      <c r="JH10" s="1262" t="s">
        <v>268</v>
      </c>
      <c r="JI10" s="1263"/>
      <c r="JJ10" s="1262" t="s">
        <v>268</v>
      </c>
      <c r="JK10" s="1263"/>
      <c r="JL10" s="1262" t="s">
        <v>268</v>
      </c>
      <c r="JM10" s="1263"/>
      <c r="JN10" s="1262" t="s">
        <v>268</v>
      </c>
      <c r="JO10" s="1263"/>
      <c r="JP10" s="1262" t="s">
        <v>268</v>
      </c>
      <c r="JQ10" s="1263"/>
      <c r="JR10" s="1262" t="s">
        <v>268</v>
      </c>
      <c r="JS10" s="1263"/>
      <c r="JT10" s="1262" t="s">
        <v>268</v>
      </c>
      <c r="JU10" s="1263"/>
      <c r="JV10" s="1262" t="s">
        <v>268</v>
      </c>
      <c r="JW10" s="1263"/>
      <c r="JX10" s="1262" t="s">
        <v>268</v>
      </c>
      <c r="JY10" s="1263"/>
      <c r="JZ10" s="1262" t="s">
        <v>268</v>
      </c>
      <c r="KA10" s="1263"/>
      <c r="KB10" s="1262" t="s">
        <v>268</v>
      </c>
      <c r="KC10" s="1263"/>
      <c r="KD10" s="1262" t="s">
        <v>268</v>
      </c>
      <c r="KE10" s="1263"/>
      <c r="KF10" s="1262" t="s">
        <v>268</v>
      </c>
      <c r="KG10" s="1263"/>
      <c r="KH10" s="1262" t="s">
        <v>268</v>
      </c>
      <c r="KI10" s="1263"/>
      <c r="KJ10" s="1262" t="s">
        <v>268</v>
      </c>
      <c r="KK10" s="1263"/>
      <c r="KL10" s="1262" t="s">
        <v>268</v>
      </c>
      <c r="KM10" s="1263"/>
      <c r="KN10" s="1262" t="s">
        <v>268</v>
      </c>
      <c r="KO10" s="1263"/>
      <c r="KP10" s="1262" t="s">
        <v>268</v>
      </c>
      <c r="KQ10" s="1263"/>
      <c r="KR10" s="1262" t="s">
        <v>268</v>
      </c>
      <c r="KS10" s="1263"/>
      <c r="KT10" s="1262" t="s">
        <v>268</v>
      </c>
      <c r="KU10" s="1263"/>
      <c r="KV10" s="1262" t="s">
        <v>268</v>
      </c>
      <c r="KW10" s="1263"/>
      <c r="KX10" s="1262" t="s">
        <v>268</v>
      </c>
      <c r="KY10" s="1263"/>
      <c r="KZ10" s="1262" t="s">
        <v>268</v>
      </c>
      <c r="LA10" s="1263"/>
      <c r="LB10" s="1262" t="s">
        <v>268</v>
      </c>
      <c r="LC10" s="1263"/>
      <c r="LD10" s="1262" t="s">
        <v>268</v>
      </c>
      <c r="LE10" s="1263"/>
      <c r="LF10" s="1262" t="s">
        <v>268</v>
      </c>
      <c r="LG10" s="1263"/>
      <c r="LH10" s="1262" t="s">
        <v>320</v>
      </c>
      <c r="LI10" s="1263"/>
      <c r="LJ10" s="1262" t="s">
        <v>268</v>
      </c>
      <c r="LK10" s="1263"/>
      <c r="LL10" s="1262" t="s">
        <v>268</v>
      </c>
      <c r="LM10" s="1263"/>
      <c r="LN10" s="1262" t="s">
        <v>268</v>
      </c>
      <c r="LO10" s="1263"/>
      <c r="LP10" s="1262" t="s">
        <v>268</v>
      </c>
      <c r="LQ10" s="1263"/>
      <c r="LR10" s="1262" t="s">
        <v>268</v>
      </c>
      <c r="LS10" s="1263"/>
      <c r="LT10" s="1262" t="s">
        <v>268</v>
      </c>
      <c r="LU10" s="1263"/>
      <c r="LV10" s="1262" t="s">
        <v>268</v>
      </c>
      <c r="LW10" s="1263"/>
      <c r="LX10" s="1262" t="s">
        <v>268</v>
      </c>
      <c r="LY10" s="1263"/>
      <c r="LZ10" s="1262" t="s">
        <v>268</v>
      </c>
      <c r="MA10" s="1263"/>
      <c r="MB10" s="1262" t="s">
        <v>268</v>
      </c>
      <c r="MC10" s="1263"/>
      <c r="MD10" s="1262" t="s">
        <v>268</v>
      </c>
      <c r="ME10" s="1263"/>
      <c r="MF10" s="1262" t="s">
        <v>320</v>
      </c>
      <c r="MG10" s="1263"/>
      <c r="MH10" s="1262" t="s">
        <v>268</v>
      </c>
      <c r="MI10" s="1263"/>
      <c r="MJ10" s="1262" t="s">
        <v>268</v>
      </c>
      <c r="MK10" s="1263"/>
      <c r="ML10" s="1262" t="s">
        <v>268</v>
      </c>
      <c r="MM10" s="1263"/>
      <c r="MN10" s="1262" t="s">
        <v>268</v>
      </c>
      <c r="MO10" s="1263"/>
      <c r="MP10" s="203">
        <f>EJ10</f>
        <v>43861</v>
      </c>
      <c r="MQ10" s="943">
        <f>EX10</f>
        <v>80751</v>
      </c>
      <c r="MR10" s="1268" t="s">
        <v>198</v>
      </c>
      <c r="MS10" s="1269"/>
      <c r="MT10" s="611"/>
      <c r="MU10" s="611"/>
      <c r="MV10" s="611"/>
      <c r="MW10" s="8" t="s">
        <v>160</v>
      </c>
      <c r="MX10" s="234">
        <v>40025</v>
      </c>
      <c r="MY10" s="234">
        <v>40056</v>
      </c>
      <c r="MZ10" s="234">
        <v>40086</v>
      </c>
      <c r="NA10" s="234">
        <v>40117</v>
      </c>
      <c r="NB10" s="234">
        <v>40147</v>
      </c>
      <c r="NC10" s="234">
        <v>40178</v>
      </c>
      <c r="ND10" s="234">
        <v>40209</v>
      </c>
      <c r="NE10" s="234">
        <v>40237</v>
      </c>
      <c r="NF10" s="234">
        <v>40268</v>
      </c>
      <c r="NG10" s="234">
        <v>40298</v>
      </c>
      <c r="NH10" s="234">
        <v>40329</v>
      </c>
      <c r="NI10" s="235">
        <f t="shared" ref="NI10:NT11" si="199">AJ10</f>
        <v>41121</v>
      </c>
      <c r="NJ10" s="235">
        <f t="shared" si="199"/>
        <v>41152</v>
      </c>
      <c r="NK10" s="235">
        <f t="shared" si="199"/>
        <v>41182</v>
      </c>
      <c r="NL10" s="235">
        <f t="shared" si="199"/>
        <v>41213</v>
      </c>
      <c r="NM10" s="235">
        <f t="shared" si="199"/>
        <v>41243</v>
      </c>
      <c r="NN10" s="235">
        <f t="shared" si="199"/>
        <v>41274</v>
      </c>
      <c r="NO10" s="235">
        <f t="shared" si="199"/>
        <v>41305</v>
      </c>
      <c r="NP10" s="235">
        <f t="shared" si="199"/>
        <v>41333</v>
      </c>
      <c r="NQ10" s="235">
        <f t="shared" si="199"/>
        <v>41364</v>
      </c>
      <c r="NR10" s="235">
        <f t="shared" si="199"/>
        <v>41394</v>
      </c>
      <c r="NS10" s="235">
        <f t="shared" si="199"/>
        <v>41425</v>
      </c>
      <c r="NT10" s="235">
        <f t="shared" si="199"/>
        <v>41455</v>
      </c>
      <c r="NU10" s="235">
        <f t="shared" ref="NU10:OF11" si="200">AX10</f>
        <v>41486</v>
      </c>
      <c r="NV10" s="235">
        <f t="shared" si="200"/>
        <v>41517</v>
      </c>
      <c r="NW10" s="235">
        <f t="shared" si="200"/>
        <v>41547</v>
      </c>
      <c r="NX10" s="235">
        <f t="shared" si="200"/>
        <v>41578</v>
      </c>
      <c r="NY10" s="235">
        <f t="shared" si="200"/>
        <v>41608</v>
      </c>
      <c r="NZ10" s="235">
        <f t="shared" si="200"/>
        <v>41639</v>
      </c>
      <c r="OA10" s="235">
        <f t="shared" si="200"/>
        <v>41670</v>
      </c>
      <c r="OB10" s="235">
        <f t="shared" si="200"/>
        <v>41698</v>
      </c>
      <c r="OC10" s="235">
        <f t="shared" si="200"/>
        <v>41729</v>
      </c>
      <c r="OD10" s="235">
        <f t="shared" si="200"/>
        <v>41759</v>
      </c>
      <c r="OE10" s="235">
        <f t="shared" si="200"/>
        <v>41790</v>
      </c>
      <c r="OF10" s="235">
        <f t="shared" si="200"/>
        <v>41820</v>
      </c>
      <c r="OG10" s="694">
        <f t="shared" ref="OG10:OR11" si="201">BL10</f>
        <v>41851</v>
      </c>
      <c r="OH10" s="694">
        <f t="shared" si="201"/>
        <v>41882</v>
      </c>
      <c r="OI10" s="694">
        <f t="shared" si="201"/>
        <v>41912</v>
      </c>
      <c r="OJ10" s="694">
        <f t="shared" si="201"/>
        <v>41943</v>
      </c>
      <c r="OK10" s="694">
        <f t="shared" si="201"/>
        <v>41973</v>
      </c>
      <c r="OL10" s="694">
        <f t="shared" si="201"/>
        <v>42004</v>
      </c>
      <c r="OM10" s="694">
        <f t="shared" si="201"/>
        <v>42035</v>
      </c>
      <c r="ON10" s="694">
        <f t="shared" si="201"/>
        <v>42063</v>
      </c>
      <c r="OO10" s="694">
        <f t="shared" si="201"/>
        <v>42094</v>
      </c>
      <c r="OP10" s="694">
        <f t="shared" si="201"/>
        <v>42124</v>
      </c>
      <c r="OQ10" s="694">
        <f t="shared" si="201"/>
        <v>42155</v>
      </c>
      <c r="OR10" s="694">
        <f t="shared" si="201"/>
        <v>42185</v>
      </c>
      <c r="OS10" s="797">
        <f t="shared" ref="OS10:PD11" si="202">BZ10</f>
        <v>42216</v>
      </c>
      <c r="OT10" s="797">
        <f t="shared" si="202"/>
        <v>42247</v>
      </c>
      <c r="OU10" s="797">
        <f t="shared" si="202"/>
        <v>42277</v>
      </c>
      <c r="OV10" s="797">
        <f t="shared" si="202"/>
        <v>42308</v>
      </c>
      <c r="OW10" s="797">
        <f t="shared" si="202"/>
        <v>42338</v>
      </c>
      <c r="OX10" s="797">
        <f t="shared" si="202"/>
        <v>42369</v>
      </c>
      <c r="OY10" s="797">
        <f t="shared" si="202"/>
        <v>42400</v>
      </c>
      <c r="OZ10" s="797">
        <f t="shared" si="202"/>
        <v>42428</v>
      </c>
      <c r="PA10" s="797">
        <f t="shared" si="202"/>
        <v>42460</v>
      </c>
      <c r="PB10" s="797">
        <f t="shared" si="202"/>
        <v>42490</v>
      </c>
      <c r="PC10" s="797">
        <f t="shared" si="202"/>
        <v>42521</v>
      </c>
      <c r="PD10" s="797">
        <f t="shared" si="202"/>
        <v>42551</v>
      </c>
      <c r="PE10" s="850">
        <f t="shared" ref="PE10:PP11" si="203">CN10</f>
        <v>42582</v>
      </c>
      <c r="PF10" s="850">
        <f t="shared" si="203"/>
        <v>42613</v>
      </c>
      <c r="PG10" s="850">
        <f t="shared" si="203"/>
        <v>42643</v>
      </c>
      <c r="PH10" s="850">
        <f t="shared" si="203"/>
        <v>42674</v>
      </c>
      <c r="PI10" s="850">
        <f t="shared" si="203"/>
        <v>42704</v>
      </c>
      <c r="PJ10" s="850">
        <f t="shared" si="203"/>
        <v>42735</v>
      </c>
      <c r="PK10" s="850">
        <f t="shared" si="203"/>
        <v>42766</v>
      </c>
      <c r="PL10" s="850">
        <f t="shared" si="203"/>
        <v>42794</v>
      </c>
      <c r="PM10" s="850">
        <f t="shared" si="203"/>
        <v>42825</v>
      </c>
      <c r="PN10" s="850">
        <f t="shared" si="203"/>
        <v>42855</v>
      </c>
      <c r="PO10" s="850">
        <f t="shared" si="203"/>
        <v>42886</v>
      </c>
      <c r="PP10" s="850">
        <f t="shared" si="203"/>
        <v>42916</v>
      </c>
      <c r="PQ10" s="1036">
        <f t="shared" ref="PQ10:QB11" si="204">DB10</f>
        <v>42947</v>
      </c>
      <c r="PR10" s="1036">
        <f t="shared" si="204"/>
        <v>42978</v>
      </c>
      <c r="PS10" s="1036">
        <f t="shared" si="204"/>
        <v>43008</v>
      </c>
      <c r="PT10" s="1036">
        <f t="shared" si="204"/>
        <v>43039</v>
      </c>
      <c r="PU10" s="1036">
        <f t="shared" si="204"/>
        <v>43069</v>
      </c>
      <c r="PV10" s="1036">
        <f t="shared" si="204"/>
        <v>43100</v>
      </c>
      <c r="PW10" s="1036">
        <f t="shared" si="204"/>
        <v>43131</v>
      </c>
      <c r="PX10" s="1036">
        <f t="shared" si="204"/>
        <v>43159</v>
      </c>
      <c r="PY10" s="1036">
        <f t="shared" si="204"/>
        <v>43190</v>
      </c>
      <c r="PZ10" s="1036">
        <f t="shared" si="204"/>
        <v>43220</v>
      </c>
      <c r="QA10" s="1036">
        <f t="shared" si="204"/>
        <v>43251</v>
      </c>
      <c r="QB10" s="1036">
        <f t="shared" si="204"/>
        <v>43281</v>
      </c>
      <c r="QC10" s="1057">
        <f t="shared" ref="QC10:QN10" si="205">DP10</f>
        <v>43312</v>
      </c>
      <c r="QD10" s="1057">
        <f t="shared" si="205"/>
        <v>43343</v>
      </c>
      <c r="QE10" s="1057">
        <f t="shared" si="205"/>
        <v>43373</v>
      </c>
      <c r="QF10" s="1057">
        <f t="shared" si="205"/>
        <v>43404</v>
      </c>
      <c r="QG10" s="1057">
        <f t="shared" si="205"/>
        <v>43434</v>
      </c>
      <c r="QH10" s="1057">
        <f t="shared" si="205"/>
        <v>43465</v>
      </c>
      <c r="QI10" s="1057">
        <f t="shared" si="205"/>
        <v>43496</v>
      </c>
      <c r="QJ10" s="1057">
        <f t="shared" si="205"/>
        <v>43524</v>
      </c>
      <c r="QK10" s="1057">
        <f t="shared" si="205"/>
        <v>43555</v>
      </c>
      <c r="QL10" s="1057">
        <f t="shared" si="205"/>
        <v>43585</v>
      </c>
      <c r="QM10" s="1057">
        <f t="shared" si="205"/>
        <v>43616</v>
      </c>
      <c r="QN10" s="1057">
        <f t="shared" si="205"/>
        <v>43646</v>
      </c>
      <c r="QO10" s="1115">
        <f t="shared" ref="QO10:QZ11" si="206">ED10</f>
        <v>43677</v>
      </c>
      <c r="QP10" s="1115">
        <f t="shared" si="206"/>
        <v>43708</v>
      </c>
      <c r="QQ10" s="1115">
        <f t="shared" si="206"/>
        <v>43738</v>
      </c>
      <c r="QR10" s="1115">
        <f t="shared" si="206"/>
        <v>43769</v>
      </c>
      <c r="QS10" s="1115">
        <f t="shared" si="206"/>
        <v>43799</v>
      </c>
      <c r="QT10" s="1115">
        <f t="shared" si="206"/>
        <v>43830</v>
      </c>
      <c r="QU10" s="1115">
        <f t="shared" si="206"/>
        <v>43861</v>
      </c>
      <c r="QV10" s="1115">
        <f t="shared" si="206"/>
        <v>43889</v>
      </c>
      <c r="QW10" s="1115">
        <f t="shared" si="206"/>
        <v>43921</v>
      </c>
      <c r="QX10" s="1115">
        <f t="shared" si="206"/>
        <v>43951</v>
      </c>
      <c r="QY10" s="1115">
        <f t="shared" si="206"/>
        <v>43982</v>
      </c>
      <c r="QZ10" s="1115">
        <f t="shared" si="206"/>
        <v>44012</v>
      </c>
      <c r="RA10" s="1230" t="s">
        <v>339</v>
      </c>
      <c r="RB10" s="1230" t="s">
        <v>340</v>
      </c>
      <c r="RC10" s="1230" t="s">
        <v>341</v>
      </c>
      <c r="RD10" s="1230" t="s">
        <v>342</v>
      </c>
      <c r="RE10" s="1230" t="s">
        <v>343</v>
      </c>
      <c r="RF10" s="1230" t="s">
        <v>344</v>
      </c>
      <c r="RG10" s="1230" t="s">
        <v>345</v>
      </c>
      <c r="RH10" s="1230" t="s">
        <v>346</v>
      </c>
      <c r="RI10" s="1230" t="s">
        <v>347</v>
      </c>
      <c r="RJ10" s="1230" t="s">
        <v>348</v>
      </c>
      <c r="RK10" s="1230" t="s">
        <v>349</v>
      </c>
      <c r="RL10" s="1230" t="s">
        <v>350</v>
      </c>
    </row>
    <row r="11" spans="1:480" s="92" customFormat="1" ht="15.75" customHeight="1" thickBot="1" x14ac:dyDescent="0.35">
      <c r="A11" s="673">
        <v>1</v>
      </c>
      <c r="B11" s="1278" t="s">
        <v>163</v>
      </c>
      <c r="C11" s="1278"/>
      <c r="D11" s="1278"/>
      <c r="E11" s="1278"/>
      <c r="F11" s="1278"/>
      <c r="G11" s="1279"/>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07">V38+(V37)</f>
        <v>125806</v>
      </c>
      <c r="W11" s="91">
        <f t="shared" si="207"/>
        <v>158093</v>
      </c>
      <c r="X11" s="90">
        <f t="shared" si="207"/>
        <v>127601</v>
      </c>
      <c r="Y11" s="91">
        <f t="shared" si="207"/>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08">AJ38+(AJ37)</f>
        <v>111549</v>
      </c>
      <c r="AK11" s="91">
        <f t="shared" si="208"/>
        <v>134889</v>
      </c>
      <c r="AL11" s="90">
        <f t="shared" si="208"/>
        <v>111390</v>
      </c>
      <c r="AM11" s="91">
        <f t="shared" si="208"/>
        <v>111467</v>
      </c>
      <c r="AN11" s="90">
        <f t="shared" si="208"/>
        <v>111297</v>
      </c>
      <c r="AO11" s="91">
        <f t="shared" si="208"/>
        <v>111106</v>
      </c>
      <c r="AP11" s="90">
        <f t="shared" si="208"/>
        <v>111020</v>
      </c>
      <c r="AQ11" s="91">
        <f t="shared" si="208"/>
        <v>132508</v>
      </c>
      <c r="AR11" s="90">
        <f t="shared" si="208"/>
        <v>110944</v>
      </c>
      <c r="AS11" s="91">
        <f t="shared" si="208"/>
        <v>111316</v>
      </c>
      <c r="AT11" s="90">
        <f t="shared" si="208"/>
        <v>111603</v>
      </c>
      <c r="AU11" s="91">
        <f t="shared" si="208"/>
        <v>112436</v>
      </c>
      <c r="AV11" s="116">
        <f>SUM(AJ11:AU11)</f>
        <v>1381525</v>
      </c>
      <c r="AW11" s="164">
        <f>SUM(AJ11:AU11)/$AH$4</f>
        <v>115127.08333333333</v>
      </c>
      <c r="AX11" s="336">
        <f t="shared" ref="AX11:BI11" si="209">AX38+(AX37)</f>
        <v>112399</v>
      </c>
      <c r="AY11" s="91">
        <f>AY38+(AY37)</f>
        <v>133843</v>
      </c>
      <c r="AZ11" s="90">
        <f t="shared" si="209"/>
        <v>110716</v>
      </c>
      <c r="BA11" s="91">
        <f t="shared" si="209"/>
        <v>110651</v>
      </c>
      <c r="BB11" s="90">
        <f t="shared" si="209"/>
        <v>110119</v>
      </c>
      <c r="BC11" s="91">
        <f t="shared" si="209"/>
        <v>109794</v>
      </c>
      <c r="BD11" s="90">
        <f t="shared" si="209"/>
        <v>123268</v>
      </c>
      <c r="BE11" s="91">
        <f t="shared" si="209"/>
        <v>109540</v>
      </c>
      <c r="BF11" s="90">
        <f t="shared" si="209"/>
        <v>109775</v>
      </c>
      <c r="BG11" s="91">
        <f t="shared" si="209"/>
        <v>110455</v>
      </c>
      <c r="BH11" s="90">
        <f t="shared" si="209"/>
        <v>111303</v>
      </c>
      <c r="BI11" s="91">
        <f t="shared" si="209"/>
        <v>136203</v>
      </c>
      <c r="BJ11" s="116">
        <f>SUM(AX11:BI11)</f>
        <v>1388066</v>
      </c>
      <c r="BK11" s="164">
        <f>SUM(AX11:BI11)/$AH$4</f>
        <v>115672.16666666667</v>
      </c>
      <c r="BL11" s="336">
        <f t="shared" ref="BL11" si="210">BL38+(BL37)</f>
        <v>113834</v>
      </c>
      <c r="BM11" s="91">
        <f>BM38+(BM37)</f>
        <v>115414</v>
      </c>
      <c r="BN11" s="90">
        <f t="shared" ref="BN11:BT11" si="211">BN38+(BN37)</f>
        <v>115875</v>
      </c>
      <c r="BO11" s="91">
        <f t="shared" si="211"/>
        <v>116600</v>
      </c>
      <c r="BP11" s="90">
        <f t="shared" si="211"/>
        <v>117464</v>
      </c>
      <c r="BQ11" s="91">
        <f t="shared" si="211"/>
        <v>117293</v>
      </c>
      <c r="BR11" s="90">
        <f t="shared" si="211"/>
        <v>142567</v>
      </c>
      <c r="BS11" s="91">
        <f t="shared" si="211"/>
        <v>117052</v>
      </c>
      <c r="BT11" s="90">
        <f t="shared" si="211"/>
        <v>117471</v>
      </c>
      <c r="BU11" s="90">
        <f t="shared" ref="BU11:BW11" si="212">BU38+(BU37)</f>
        <v>118989</v>
      </c>
      <c r="BV11" s="90">
        <f t="shared" si="212"/>
        <v>119836</v>
      </c>
      <c r="BW11" s="90">
        <f t="shared" si="212"/>
        <v>121134</v>
      </c>
      <c r="BX11" s="116">
        <f>SUM(BL11:BW11)</f>
        <v>1433529</v>
      </c>
      <c r="BY11" s="164">
        <f>SUM(BL11:BW11)/$AH$4</f>
        <v>119460.75</v>
      </c>
      <c r="BZ11" s="336">
        <f t="shared" ref="BZ11" si="213">BZ38+(BZ37)</f>
        <v>148617</v>
      </c>
      <c r="CA11" s="91">
        <f>CA38+(CA37)</f>
        <v>121181</v>
      </c>
      <c r="CB11" s="90">
        <f t="shared" ref="CB11:CK11" si="214">CB38+(CB37)</f>
        <v>120655</v>
      </c>
      <c r="CC11" s="91">
        <f t="shared" si="214"/>
        <v>120725</v>
      </c>
      <c r="CD11" s="90">
        <f t="shared" si="214"/>
        <v>120484</v>
      </c>
      <c r="CE11" s="91">
        <f t="shared" si="214"/>
        <v>146930</v>
      </c>
      <c r="CF11" s="90">
        <f t="shared" si="214"/>
        <v>122677</v>
      </c>
      <c r="CG11" s="91">
        <f t="shared" si="214"/>
        <v>118613</v>
      </c>
      <c r="CH11" s="90">
        <f t="shared" si="214"/>
        <v>117993</v>
      </c>
      <c r="CI11" s="90">
        <f t="shared" si="214"/>
        <v>118591</v>
      </c>
      <c r="CJ11" s="90">
        <f t="shared" si="214"/>
        <v>118832</v>
      </c>
      <c r="CK11" s="90">
        <f t="shared" si="214"/>
        <v>119298</v>
      </c>
      <c r="CL11" s="116">
        <f>SUM(BZ11:CK11)</f>
        <v>1494596</v>
      </c>
      <c r="CM11" s="164">
        <f>SUM(BZ11:CK11)/$AH$4</f>
        <v>124549.66666666667</v>
      </c>
      <c r="CN11" s="336">
        <f t="shared" ref="CN11" si="215">CN38+(CN37)</f>
        <v>145790</v>
      </c>
      <c r="CO11" s="91">
        <f>CO38+(CO37)</f>
        <v>116206</v>
      </c>
      <c r="CP11" s="90">
        <f t="shared" ref="CP11:CY11" si="216">CP38+(CP37)</f>
        <v>115029</v>
      </c>
      <c r="CQ11" s="91">
        <f t="shared" si="216"/>
        <v>119153</v>
      </c>
      <c r="CR11" s="90">
        <f t="shared" si="216"/>
        <v>118608</v>
      </c>
      <c r="CS11" s="91">
        <f t="shared" si="216"/>
        <v>138463</v>
      </c>
      <c r="CT11" s="90">
        <f t="shared" si="216"/>
        <v>122677</v>
      </c>
      <c r="CU11" s="91">
        <f t="shared" si="216"/>
        <v>118351</v>
      </c>
      <c r="CV11" s="90">
        <f t="shared" si="216"/>
        <v>118694</v>
      </c>
      <c r="CW11" s="980">
        <f t="shared" si="216"/>
        <v>118948</v>
      </c>
      <c r="CX11" s="90">
        <f t="shared" si="216"/>
        <v>119134</v>
      </c>
      <c r="CY11" s="91">
        <f t="shared" si="216"/>
        <v>145902</v>
      </c>
      <c r="CZ11" s="116">
        <f>SUM(CN11:CY11)</f>
        <v>1496955</v>
      </c>
      <c r="DA11" s="164">
        <f>SUM(CN11:CY11)/$CZ$4</f>
        <v>124746.25</v>
      </c>
      <c r="DB11" s="336">
        <f t="shared" ref="DB11:DJ11" si="217">DB38+(DB37)</f>
        <v>120333</v>
      </c>
      <c r="DC11" s="91">
        <f t="shared" si="217"/>
        <v>120439</v>
      </c>
      <c r="DD11" s="90">
        <f t="shared" si="217"/>
        <v>120457</v>
      </c>
      <c r="DE11" s="91">
        <f t="shared" si="217"/>
        <v>123696</v>
      </c>
      <c r="DF11" s="90">
        <f t="shared" si="217"/>
        <v>123112</v>
      </c>
      <c r="DG11" s="91">
        <f t="shared" si="217"/>
        <v>150674</v>
      </c>
      <c r="DH11" s="90">
        <f t="shared" si="217"/>
        <v>122749</v>
      </c>
      <c r="DI11" s="91">
        <f t="shared" si="217"/>
        <v>122426</v>
      </c>
      <c r="DJ11" s="1079">
        <f t="shared" si="217"/>
        <v>122432</v>
      </c>
      <c r="DK11" s="91">
        <f t="shared" ref="DK11:DM11" si="218">DK38+(DK37)</f>
        <v>123204</v>
      </c>
      <c r="DL11" s="90">
        <f t="shared" si="218"/>
        <v>123631</v>
      </c>
      <c r="DM11" s="91">
        <f t="shared" si="218"/>
        <v>152519</v>
      </c>
      <c r="DN11" s="116">
        <f>SUM(DB11:DM11)</f>
        <v>1525672</v>
      </c>
      <c r="DO11" s="164">
        <f>SUM(DB11:DM11)/$DN$4</f>
        <v>127139.33333333333</v>
      </c>
      <c r="DP11" s="336">
        <f t="shared" ref="DP11:DQ11" si="219">DP38+(DP37)</f>
        <v>125241</v>
      </c>
      <c r="DQ11" s="91">
        <f t="shared" si="219"/>
        <v>124809</v>
      </c>
      <c r="DR11" s="90">
        <f t="shared" ref="DR11:DT11" si="220">DR38+(DR37)</f>
        <v>124209</v>
      </c>
      <c r="DS11" s="91">
        <f t="shared" si="220"/>
        <v>124310</v>
      </c>
      <c r="DT11" s="90">
        <f t="shared" si="220"/>
        <v>148752</v>
      </c>
      <c r="DU11" s="91">
        <f t="shared" ref="DU11:EA11" si="221">DU38+(DU37)</f>
        <v>123800</v>
      </c>
      <c r="DV11" s="90">
        <f t="shared" si="221"/>
        <v>122462</v>
      </c>
      <c r="DW11" s="91">
        <f t="shared" si="221"/>
        <v>122199</v>
      </c>
      <c r="DX11" s="90">
        <f t="shared" si="221"/>
        <v>122455</v>
      </c>
      <c r="DY11" s="91">
        <f t="shared" si="221"/>
        <v>151087</v>
      </c>
      <c r="DZ11" s="90">
        <f t="shared" si="221"/>
        <v>124080</v>
      </c>
      <c r="EA11" s="91">
        <f t="shared" si="221"/>
        <v>124589</v>
      </c>
      <c r="EB11" s="116">
        <f>SUM(DP11:EA11)</f>
        <v>1537993</v>
      </c>
      <c r="EC11" s="164">
        <f>SUM(DP11:EA11)/$EB$4</f>
        <v>128166.08333333333</v>
      </c>
      <c r="ED11" s="1159">
        <f t="shared" ref="ED11" si="222">ED38+(ED37)</f>
        <v>125172</v>
      </c>
      <c r="EE11" s="91">
        <f t="shared" ref="EE11:EH11" si="223">EE38+(EE37)</f>
        <v>124995</v>
      </c>
      <c r="EF11" s="90">
        <f t="shared" si="223"/>
        <v>125067</v>
      </c>
      <c r="EG11" s="91">
        <f t="shared" si="223"/>
        <v>145112</v>
      </c>
      <c r="EH11" s="90">
        <f t="shared" si="223"/>
        <v>124322</v>
      </c>
      <c r="EI11" s="91">
        <f>EI38+(EI37)</f>
        <v>123988</v>
      </c>
      <c r="EJ11" s="90">
        <f>EJ38+(EJ37)</f>
        <v>124094</v>
      </c>
      <c r="EK11" s="91">
        <f>EK38+(EK37)</f>
        <v>124481</v>
      </c>
      <c r="EL11" s="90">
        <f>EL38+(EL37)</f>
        <v>124667</v>
      </c>
      <c r="EM11" s="91">
        <f t="shared" ref="EM11:EO11" si="224">EM38+(EM37)</f>
        <v>125342</v>
      </c>
      <c r="EN11" s="90">
        <f t="shared" si="224"/>
        <v>153668</v>
      </c>
      <c r="EO11" s="91">
        <f t="shared" si="224"/>
        <v>126715</v>
      </c>
      <c r="EP11" s="116">
        <f>SUM(ED11:EO11)</f>
        <v>1547623</v>
      </c>
      <c r="EQ11" s="164">
        <f>SUM(ED11:EO11)/$EP$4</f>
        <v>128968.58333333333</v>
      </c>
      <c r="ER11" s="1159">
        <f t="shared" ref="ER11:ES11" si="225">ER38+(ER37)</f>
        <v>122765</v>
      </c>
      <c r="ES11" s="91">
        <f t="shared" si="225"/>
        <v>123392</v>
      </c>
      <c r="ET11" s="90">
        <f t="shared" ref="ET11:EU11" si="226">ET38+(ET37)</f>
        <v>123648</v>
      </c>
      <c r="EU11" s="91">
        <f t="shared" si="226"/>
        <v>151921</v>
      </c>
      <c r="EV11" s="90">
        <f t="shared" ref="EV11:EW11" si="227">EV38+(EV37)</f>
        <v>124755</v>
      </c>
      <c r="EW11" s="91">
        <f t="shared" si="227"/>
        <v>125060</v>
      </c>
      <c r="EX11" s="90">
        <f t="shared" ref="EX11" si="228">EX38+(EX37)</f>
        <v>125228</v>
      </c>
      <c r="EY11" s="91"/>
      <c r="EZ11" s="90"/>
      <c r="FA11" s="91"/>
      <c r="FB11" s="90"/>
      <c r="FC11" s="91"/>
      <c r="FD11" s="116">
        <f>SUM(ER11:FC11)</f>
        <v>896769</v>
      </c>
      <c r="FE11" s="164">
        <f>SUM(ER11:FC11)/$FD$4</f>
        <v>128109.85714285714</v>
      </c>
      <c r="FF11" s="112">
        <f>AX11-AU11</f>
        <v>-37</v>
      </c>
      <c r="FG11" s="588">
        <f>FF11/AU11</f>
        <v>-3.2907609662385711E-4</v>
      </c>
      <c r="FH11" s="112">
        <f>AY11-AX11</f>
        <v>21444</v>
      </c>
      <c r="FI11" s="588">
        <f>FH11/AX11</f>
        <v>0.1907846155214904</v>
      </c>
      <c r="FJ11" s="112">
        <f>AZ11-AY11</f>
        <v>-23127</v>
      </c>
      <c r="FK11" s="588">
        <f>FJ11/AY11</f>
        <v>-0.17279200257017552</v>
      </c>
      <c r="FL11" s="112">
        <f>BA11-AZ11</f>
        <v>-65</v>
      </c>
      <c r="FM11" s="588">
        <f>FL11/AZ11</f>
        <v>-5.8708768380360567E-4</v>
      </c>
      <c r="FN11" s="112">
        <f>BB11-BA11</f>
        <v>-532</v>
      </c>
      <c r="FO11" s="588">
        <f>FN11/BA11</f>
        <v>-4.8079095534608813E-3</v>
      </c>
      <c r="FP11" s="112">
        <f>BC11-BB11</f>
        <v>-325</v>
      </c>
      <c r="FQ11" s="588">
        <f>FP11/BB11</f>
        <v>-2.9513526276119472E-3</v>
      </c>
      <c r="FR11" s="112">
        <f>BD11-BC11</f>
        <v>13474</v>
      </c>
      <c r="FS11" s="588">
        <f>FR11/BC11</f>
        <v>0.12272073155181522</v>
      </c>
      <c r="FT11" s="112">
        <f>BE11-BD11</f>
        <v>-13728</v>
      </c>
      <c r="FU11" s="588">
        <f>FT11/BD11</f>
        <v>-0.11136710257325502</v>
      </c>
      <c r="FV11" s="112">
        <f>BF11-BE11</f>
        <v>235</v>
      </c>
      <c r="FW11" s="588">
        <f>FV11/BE11</f>
        <v>2.1453350374292498E-3</v>
      </c>
      <c r="FX11" s="112">
        <f>BG11-BF11</f>
        <v>680</v>
      </c>
      <c r="FY11" s="717">
        <f>FX11/BF11</f>
        <v>6.1944887269414712E-3</v>
      </c>
      <c r="FZ11" s="112">
        <f>BH11-BG11</f>
        <v>848</v>
      </c>
      <c r="GA11" s="588">
        <f>FZ11/BG11</f>
        <v>7.6773346611742335E-3</v>
      </c>
      <c r="GB11" s="112">
        <f>BI11-BH11</f>
        <v>24900</v>
      </c>
      <c r="GC11" s="588">
        <f>GB11/BH11</f>
        <v>0.22371364653243847</v>
      </c>
      <c r="GD11" s="112">
        <f>BL11-BI11</f>
        <v>-22369</v>
      </c>
      <c r="GE11" s="588">
        <f>GD11/BI11</f>
        <v>-0.16423279957122824</v>
      </c>
      <c r="GF11" s="155">
        <f>BM11-BL11</f>
        <v>1580</v>
      </c>
      <c r="GG11" s="368">
        <f>GF11/BL11</f>
        <v>1.3879860147231934E-2</v>
      </c>
      <c r="GH11" s="155">
        <f>BN11-BM11</f>
        <v>461</v>
      </c>
      <c r="GI11" s="368">
        <f>GH11/BM11</f>
        <v>3.9943161141629269E-3</v>
      </c>
      <c r="GJ11" s="155">
        <f>BO11-BN11</f>
        <v>725</v>
      </c>
      <c r="GK11" s="368">
        <f>GJ11/BN11</f>
        <v>6.2567421790722761E-3</v>
      </c>
      <c r="GL11" s="155">
        <f>BP11-BO11</f>
        <v>864</v>
      </c>
      <c r="GM11" s="368">
        <f>GL11/BO11</f>
        <v>7.4099485420240137E-3</v>
      </c>
      <c r="GN11" s="155">
        <f>BQ11-BP11</f>
        <v>-171</v>
      </c>
      <c r="GO11" s="368">
        <f>GN11/BP11</f>
        <v>-1.4557651706054622E-3</v>
      </c>
      <c r="GP11" s="155">
        <f>BR11-BQ11</f>
        <v>25274</v>
      </c>
      <c r="GQ11" s="368">
        <f>GP11/BQ11</f>
        <v>0.21547747947447846</v>
      </c>
      <c r="GR11" s="155">
        <f>BS11-BR11</f>
        <v>-25515</v>
      </c>
      <c r="GS11" s="368">
        <f>GR11/BR11</f>
        <v>-0.17896848499302082</v>
      </c>
      <c r="GT11" s="155">
        <f>BT11-BS11</f>
        <v>419</v>
      </c>
      <c r="GU11" s="368">
        <f>GT11/BS11</f>
        <v>3.5796056453542015E-3</v>
      </c>
      <c r="GV11" s="155">
        <f>BU11-BT11</f>
        <v>1518</v>
      </c>
      <c r="GW11" s="368">
        <f>GV11/BT11</f>
        <v>1.2922338279234875E-2</v>
      </c>
      <c r="GX11" s="155">
        <f>BV11-BU11</f>
        <v>847</v>
      </c>
      <c r="GY11" s="368">
        <f>GX11/BU11</f>
        <v>7.1183050534082979E-3</v>
      </c>
      <c r="GZ11" s="155">
        <f>BW11-BV11</f>
        <v>1298</v>
      </c>
      <c r="HA11" s="368">
        <f>GZ11/BV11</f>
        <v>1.0831469675222805E-2</v>
      </c>
      <c r="HB11" s="155">
        <f>BZ11-BW11</f>
        <v>27483</v>
      </c>
      <c r="HC11" s="368">
        <f>HB11/BW11</f>
        <v>0.22688097478825103</v>
      </c>
      <c r="HD11" s="155">
        <f>CA11-BZ11</f>
        <v>-27436</v>
      </c>
      <c r="HE11" s="368">
        <f>HD11/BZ11</f>
        <v>-0.18460875942859833</v>
      </c>
      <c r="HF11" s="155">
        <f>CB11-CA11</f>
        <v>-526</v>
      </c>
      <c r="HG11" s="368">
        <f>HF11/CA11</f>
        <v>-4.340614452760746E-3</v>
      </c>
      <c r="HH11" s="155">
        <f>CC11-CB11</f>
        <v>70</v>
      </c>
      <c r="HI11" s="368">
        <f>HH11/CB11</f>
        <v>5.8016659069247021E-4</v>
      </c>
      <c r="HJ11" s="155">
        <f>CD11-CC11</f>
        <v>-241</v>
      </c>
      <c r="HK11" s="368">
        <f>HJ11/CC11</f>
        <v>-1.9962725201905156E-3</v>
      </c>
      <c r="HL11" s="155">
        <f>CE11-CD11</f>
        <v>26446</v>
      </c>
      <c r="HM11" s="368">
        <f>HL11/CD11</f>
        <v>0.2194980246339763</v>
      </c>
      <c r="HN11" s="155">
        <f>CF11-CE11</f>
        <v>-24253</v>
      </c>
      <c r="HO11" s="368">
        <f>HN11/CE11</f>
        <v>-0.16506499693731708</v>
      </c>
      <c r="HP11" s="155">
        <f>CG11-CF11</f>
        <v>-4064</v>
      </c>
      <c r="HQ11" s="368">
        <f>HP11/CF11</f>
        <v>-3.3127644138673099E-2</v>
      </c>
      <c r="HR11" s="155">
        <f>CH11-CG11</f>
        <v>-620</v>
      </c>
      <c r="HS11" s="368">
        <f>HR11/CG11</f>
        <v>-5.2270830347432408E-3</v>
      </c>
      <c r="HT11" s="155">
        <f>CI11-CH11</f>
        <v>598</v>
      </c>
      <c r="HU11" s="368">
        <f>HT11/CH11</f>
        <v>5.0680972600069497E-3</v>
      </c>
      <c r="HV11" s="155">
        <f>CJ11-CI11</f>
        <v>241</v>
      </c>
      <c r="HW11" s="368">
        <f>HV11/CI11</f>
        <v>2.0321946859373813E-3</v>
      </c>
      <c r="HX11" s="155">
        <f>CK11-CJ11</f>
        <v>466</v>
      </c>
      <c r="HY11" s="368">
        <f>HX11/CJ11</f>
        <v>3.9215026255554055E-3</v>
      </c>
      <c r="HZ11" s="155">
        <f>CN11-CK11</f>
        <v>26492</v>
      </c>
      <c r="IA11" s="368">
        <f>HZ11/CK11</f>
        <v>0.22206575131184095</v>
      </c>
      <c r="IB11" s="155">
        <f>CO11-CN11</f>
        <v>-29584</v>
      </c>
      <c r="IC11" s="368">
        <f>IB11/CN11</f>
        <v>-0.20292201111187325</v>
      </c>
      <c r="ID11" s="155">
        <f>CP11-CO11</f>
        <v>-1177</v>
      </c>
      <c r="IE11" s="368">
        <f>ID11/CO11</f>
        <v>-1.0128564790114107E-2</v>
      </c>
      <c r="IF11" s="155">
        <f>CQ11-CP11</f>
        <v>4124</v>
      </c>
      <c r="IG11" s="368">
        <f>IF11/CP11</f>
        <v>3.5851828669292089E-2</v>
      </c>
      <c r="IH11" s="155">
        <f>CR11-CQ11</f>
        <v>-545</v>
      </c>
      <c r="II11" s="368">
        <f>IH11/CQ11</f>
        <v>-4.5739511384522424E-3</v>
      </c>
      <c r="IJ11" s="155">
        <f>CS11-CR11</f>
        <v>19855</v>
      </c>
      <c r="IK11" s="368">
        <f>IJ11/CR11</f>
        <v>0.16740017536759746</v>
      </c>
      <c r="IL11" s="155">
        <f>CT11-CS11</f>
        <v>-15786</v>
      </c>
      <c r="IM11" s="368">
        <f>IL11/CS11</f>
        <v>-0.11400879657381394</v>
      </c>
      <c r="IN11" s="155">
        <f>CU11-CT11</f>
        <v>-4326</v>
      </c>
      <c r="IO11" s="368">
        <f>IN11/CT11</f>
        <v>-3.5263333795250942E-2</v>
      </c>
      <c r="IP11" s="155">
        <f>CV11-CU11</f>
        <v>343</v>
      </c>
      <c r="IQ11" s="368">
        <f>IP11/CU11</f>
        <v>2.8981588664227596E-3</v>
      </c>
      <c r="IR11" s="155">
        <f>CW11-CV11</f>
        <v>254</v>
      </c>
      <c r="IS11" s="368">
        <f>IR11/CV11</f>
        <v>2.1399565268674071E-3</v>
      </c>
      <c r="IT11" s="155">
        <f>CX11-CW11</f>
        <v>186</v>
      </c>
      <c r="IU11" s="368">
        <f>IT11/CW11</f>
        <v>1.563708511282241E-3</v>
      </c>
      <c r="IV11" s="155">
        <f>CY11-CX11</f>
        <v>26768</v>
      </c>
      <c r="IW11" s="368">
        <f>IV11/CX11</f>
        <v>0.22468816626655699</v>
      </c>
      <c r="IX11" s="155">
        <f>DB11-CY11</f>
        <v>-25569</v>
      </c>
      <c r="IY11" s="368">
        <f>IX11/CY11</f>
        <v>-0.17524776905045852</v>
      </c>
      <c r="IZ11" s="155">
        <f>DC11-DB11</f>
        <v>106</v>
      </c>
      <c r="JA11" s="368">
        <f>IZ11/DB11</f>
        <v>8.8088886672816268E-4</v>
      </c>
      <c r="JB11" s="155">
        <f>DD11-DC11</f>
        <v>18</v>
      </c>
      <c r="JC11" s="368">
        <f>JB11/DD11</f>
        <v>1.4943091725678042E-4</v>
      </c>
      <c r="JD11" s="155">
        <f>DE11-DD11</f>
        <v>3239</v>
      </c>
      <c r="JE11" s="368">
        <f>JD11/DD11</f>
        <v>2.6889263388595101E-2</v>
      </c>
      <c r="JF11" s="155">
        <f>DF11-DE11</f>
        <v>-584</v>
      </c>
      <c r="JG11" s="368">
        <f>JF11/DO11</f>
        <v>-4.5933857342862691E-3</v>
      </c>
      <c r="JH11" s="155">
        <f>DG11-DF11</f>
        <v>27562</v>
      </c>
      <c r="JI11" s="368">
        <f>JH11/DF11</f>
        <v>0.22387744492819547</v>
      </c>
      <c r="JJ11" s="155">
        <f>DH11-DG11</f>
        <v>-27925</v>
      </c>
      <c r="JK11" s="368">
        <f>JJ11/DG11</f>
        <v>-0.18533389967744932</v>
      </c>
      <c r="JL11" s="155">
        <f>DI11-DH11</f>
        <v>-323</v>
      </c>
      <c r="JM11" s="368">
        <f>JL11/DH11</f>
        <v>-2.6313859990712753E-3</v>
      </c>
      <c r="JN11" s="155">
        <f>DJ11-DI11</f>
        <v>6</v>
      </c>
      <c r="JO11" s="368">
        <f>JN11/DI11</f>
        <v>4.9009197392710702E-5</v>
      </c>
      <c r="JP11" s="155">
        <f>DK11-DJ11</f>
        <v>772</v>
      </c>
      <c r="JQ11" s="368">
        <f>JP11/DJ11</f>
        <v>6.3055410350235236E-3</v>
      </c>
      <c r="JR11" s="155">
        <f>DL11-DK11</f>
        <v>427</v>
      </c>
      <c r="JS11" s="368">
        <f>JR11/DK11</f>
        <v>3.4657965650465895E-3</v>
      </c>
      <c r="JT11" s="155">
        <f>DM11-DL11</f>
        <v>28888</v>
      </c>
      <c r="JU11" s="368">
        <f>JT11/DL11</f>
        <v>0.23366307803059103</v>
      </c>
      <c r="JV11" s="155">
        <f>DP11-DM11</f>
        <v>-27278</v>
      </c>
      <c r="JW11" s="1081">
        <f>JV11/DM11</f>
        <v>-0.17884984821563216</v>
      </c>
      <c r="JX11" s="155">
        <f>DQ11-DP11</f>
        <v>-432</v>
      </c>
      <c r="JY11" s="1081">
        <f>JX11/DP11</f>
        <v>-3.4493496538673439E-3</v>
      </c>
      <c r="JZ11" s="155">
        <f>DR11-DQ11</f>
        <v>-600</v>
      </c>
      <c r="KA11" s="1081">
        <f>JZ11/DQ11</f>
        <v>-4.8073456241136455E-3</v>
      </c>
      <c r="KB11" s="155">
        <f>DS11-DR11</f>
        <v>101</v>
      </c>
      <c r="KC11" s="1093">
        <f>KB11/DR11</f>
        <v>8.1314558526354773E-4</v>
      </c>
      <c r="KD11" s="155">
        <f>DT11-DS11</f>
        <v>24442</v>
      </c>
      <c r="KE11" s="1081">
        <f>KD11/DS11</f>
        <v>0.19662134985117852</v>
      </c>
      <c r="KF11" s="155">
        <f>DU11-DT11</f>
        <v>-24952</v>
      </c>
      <c r="KG11" s="1081">
        <f>KF11/DT11</f>
        <v>-0.16774228245670647</v>
      </c>
      <c r="KH11" s="155">
        <f>DV11-DU11</f>
        <v>-1338</v>
      </c>
      <c r="KI11" s="1081">
        <f>KH11/DU11</f>
        <v>-1.0807754442649434E-2</v>
      </c>
      <c r="KJ11" s="155">
        <f>DW11-DV11</f>
        <v>-263</v>
      </c>
      <c r="KK11" s="1081">
        <f>KJ11/DV11</f>
        <v>-2.1476049713380478E-3</v>
      </c>
      <c r="KL11" s="155">
        <f>DX11-DW11</f>
        <v>256</v>
      </c>
      <c r="KM11" s="1081">
        <f>KL11/DW11</f>
        <v>2.0949434938092783E-3</v>
      </c>
      <c r="KN11" s="155">
        <f>DY11-DX11</f>
        <v>28632</v>
      </c>
      <c r="KO11" s="1081">
        <f>KN11/DX11</f>
        <v>0.23381650402188559</v>
      </c>
      <c r="KP11" s="155">
        <f>DZ11-DY11</f>
        <v>-27007</v>
      </c>
      <c r="KQ11" s="1081">
        <f>KP11/DY11</f>
        <v>-0.17875131546724735</v>
      </c>
      <c r="KR11" s="155">
        <f>EA11-DZ11</f>
        <v>509</v>
      </c>
      <c r="KS11" s="1081">
        <f>KR11/DZ11</f>
        <v>4.1021921341070277E-3</v>
      </c>
      <c r="KT11" s="155">
        <f>ED11-EA11</f>
        <v>583</v>
      </c>
      <c r="KU11" s="1107">
        <f>KT11/EA11</f>
        <v>4.6793858205780607E-3</v>
      </c>
      <c r="KV11" s="155">
        <f>EE11-ED11</f>
        <v>-177</v>
      </c>
      <c r="KW11" s="1081">
        <f>KV11/ED11</f>
        <v>-1.4140542613364012E-3</v>
      </c>
      <c r="KX11" s="155">
        <f>EF11-EE11</f>
        <v>72</v>
      </c>
      <c r="KY11" s="1081">
        <f>KX11/EE11</f>
        <v>5.760230409216369E-4</v>
      </c>
      <c r="KZ11" s="155">
        <f>EG11-EF11</f>
        <v>20045</v>
      </c>
      <c r="LA11" s="1093">
        <f>KZ11/EF11</f>
        <v>0.16027409308610585</v>
      </c>
      <c r="LB11" s="155">
        <f>EH11-EG11</f>
        <v>-20790</v>
      </c>
      <c r="LC11" s="1081">
        <f>LB11/EG11</f>
        <v>-0.14326864766525166</v>
      </c>
      <c r="LD11" s="155">
        <f>EI11-EH11</f>
        <v>-334</v>
      </c>
      <c r="LE11" s="1081">
        <f>LD11/EH11</f>
        <v>-2.6865719663454577E-3</v>
      </c>
      <c r="LF11" s="155">
        <f>EJ11-EI11</f>
        <v>106</v>
      </c>
      <c r="LG11" s="1081">
        <f>LF11/EI11</f>
        <v>8.5492144401071071E-4</v>
      </c>
      <c r="LH11" s="155">
        <f>EK11-EJ11</f>
        <v>387</v>
      </c>
      <c r="LI11" s="1081">
        <f>LH11/EJ11</f>
        <v>3.1186036391767529E-3</v>
      </c>
      <c r="LJ11" s="155">
        <f>EL11-EK11</f>
        <v>186</v>
      </c>
      <c r="LK11" s="1081">
        <f>LJ11/EK11</f>
        <v>1.4942039347370282E-3</v>
      </c>
      <c r="LL11" s="155">
        <f>EM11-EL11</f>
        <v>675</v>
      </c>
      <c r="LM11" s="1081">
        <f>LL11/EL11</f>
        <v>5.4144240256042099E-3</v>
      </c>
      <c r="LN11" s="155">
        <f>EN11-EM11</f>
        <v>28326</v>
      </c>
      <c r="LO11" s="1081">
        <f>LN11/EM11</f>
        <v>0.22598969220213497</v>
      </c>
      <c r="LP11" s="155">
        <f>EO11-EN11</f>
        <v>-26953</v>
      </c>
      <c r="LQ11" s="1081">
        <f>LP11/EN11</f>
        <v>-0.17539761043288127</v>
      </c>
      <c r="LR11" s="155">
        <f>ER11-EO11</f>
        <v>-3950</v>
      </c>
      <c r="LS11" s="1107">
        <f>LR11/EO11</f>
        <v>-3.1172315826855541E-2</v>
      </c>
      <c r="LT11" s="155">
        <f>ES11-ER11</f>
        <v>627</v>
      </c>
      <c r="LU11" s="1081">
        <f>LT11/ER11</f>
        <v>5.1073188612389521E-3</v>
      </c>
      <c r="LV11" s="155">
        <f>ET11-ES11</f>
        <v>256</v>
      </c>
      <c r="LW11" s="1081">
        <f>LV11/ES11</f>
        <v>2.0746887966804979E-3</v>
      </c>
      <c r="LX11" s="155">
        <f>EU11-ET11</f>
        <v>28273</v>
      </c>
      <c r="LY11" s="1081">
        <f>LX11/ET11</f>
        <v>0.22865715579710144</v>
      </c>
      <c r="LZ11" s="155">
        <f>EV11-EU11</f>
        <v>-27166</v>
      </c>
      <c r="MA11" s="1081">
        <f>LZ11/EU11</f>
        <v>-0.17881662179685495</v>
      </c>
      <c r="MB11" s="155">
        <f>EW11-EV11</f>
        <v>305</v>
      </c>
      <c r="MC11" s="1081">
        <f>MB11/EV11</f>
        <v>2.4447917919121478E-3</v>
      </c>
      <c r="MD11" s="155">
        <f>EX11-EW11</f>
        <v>168</v>
      </c>
      <c r="ME11" s="97">
        <f>MD11/EW11</f>
        <v>1.3433551895090357E-3</v>
      </c>
      <c r="MF11" s="155">
        <f>EY11-EX11</f>
        <v>-125228</v>
      </c>
      <c r="MG11" s="1081">
        <f>MF11/EX11</f>
        <v>-1</v>
      </c>
      <c r="MH11" s="155">
        <f>EZ11-EY11</f>
        <v>0</v>
      </c>
      <c r="MI11" s="1081" t="e">
        <f>MH11/EY11</f>
        <v>#DIV/0!</v>
      </c>
      <c r="MJ11" s="155">
        <f>FA11-EZ11</f>
        <v>0</v>
      </c>
      <c r="MK11" s="1081" t="e">
        <f>MJ11/EZ11</f>
        <v>#DIV/0!</v>
      </c>
      <c r="ML11" s="155">
        <f>FB11-FA11</f>
        <v>0</v>
      </c>
      <c r="MM11" s="1081" t="e">
        <f>ML11/FA11</f>
        <v>#DIV/0!</v>
      </c>
      <c r="MN11" s="155">
        <f>FC11-FB11</f>
        <v>0</v>
      </c>
      <c r="MO11" s="1081" t="e">
        <f>MN11/FB11</f>
        <v>#DIV/0!</v>
      </c>
      <c r="MP11" s="90">
        <f>EJ11</f>
        <v>124094</v>
      </c>
      <c r="MQ11" s="1091">
        <f>EX11</f>
        <v>125228</v>
      </c>
      <c r="MR11" s="155">
        <f>MQ11-MP11</f>
        <v>1134</v>
      </c>
      <c r="MS11" s="97">
        <f t="shared" ref="MS11" si="229">IF(ISERROR(MR11/MP11),0,MR11/MP11)</f>
        <v>9.1382339194481608E-3</v>
      </c>
      <c r="MT11" s="612"/>
      <c r="MU11" s="612"/>
      <c r="MV11" s="612"/>
      <c r="MX11" s="236" t="e">
        <f>#REF!</f>
        <v>#REF!</v>
      </c>
      <c r="MY11" s="236" t="e">
        <f>#REF!</f>
        <v>#REF!</v>
      </c>
      <c r="MZ11" s="236" t="e">
        <f>#REF!</f>
        <v>#REF!</v>
      </c>
      <c r="NA11" s="236" t="e">
        <f>#REF!</f>
        <v>#REF!</v>
      </c>
      <c r="NB11" s="236" t="e">
        <f>#REF!</f>
        <v>#REF!</v>
      </c>
      <c r="NC11" s="236" t="e">
        <f>#REF!</f>
        <v>#REF!</v>
      </c>
      <c r="ND11" s="236" t="e">
        <f>#REF!</f>
        <v>#REF!</v>
      </c>
      <c r="NE11" s="236" t="e">
        <f>#REF!</f>
        <v>#REF!</v>
      </c>
      <c r="NF11" s="236" t="e">
        <f>#REF!</f>
        <v>#REF!</v>
      </c>
      <c r="NG11" s="236" t="e">
        <f>#REF!</f>
        <v>#REF!</v>
      </c>
      <c r="NH11" s="236" t="e">
        <f>#REF!</f>
        <v>#REF!</v>
      </c>
      <c r="NI11" s="237">
        <f t="shared" si="199"/>
        <v>111549</v>
      </c>
      <c r="NJ11" s="237">
        <f t="shared" si="199"/>
        <v>134889</v>
      </c>
      <c r="NK11" s="237">
        <f t="shared" si="199"/>
        <v>111390</v>
      </c>
      <c r="NL11" s="237">
        <f t="shared" si="199"/>
        <v>111467</v>
      </c>
      <c r="NM11" s="237">
        <f t="shared" si="199"/>
        <v>111297</v>
      </c>
      <c r="NN11" s="237">
        <f t="shared" si="199"/>
        <v>111106</v>
      </c>
      <c r="NO11" s="237">
        <f t="shared" si="199"/>
        <v>111020</v>
      </c>
      <c r="NP11" s="237">
        <f t="shared" si="199"/>
        <v>132508</v>
      </c>
      <c r="NQ11" s="237">
        <f t="shared" si="199"/>
        <v>110944</v>
      </c>
      <c r="NR11" s="237">
        <f t="shared" si="199"/>
        <v>111316</v>
      </c>
      <c r="NS11" s="237">
        <f t="shared" si="199"/>
        <v>111603</v>
      </c>
      <c r="NT11" s="237">
        <f t="shared" si="199"/>
        <v>112436</v>
      </c>
      <c r="NU11" s="237">
        <f t="shared" si="200"/>
        <v>112399</v>
      </c>
      <c r="NV11" s="237">
        <f t="shared" si="200"/>
        <v>133843</v>
      </c>
      <c r="NW11" s="237">
        <f t="shared" si="200"/>
        <v>110716</v>
      </c>
      <c r="NX11" s="237">
        <f t="shared" si="200"/>
        <v>110651</v>
      </c>
      <c r="NY11" s="237">
        <f t="shared" si="200"/>
        <v>110119</v>
      </c>
      <c r="NZ11" s="237">
        <f t="shared" si="200"/>
        <v>109794</v>
      </c>
      <c r="OA11" s="237">
        <f t="shared" si="200"/>
        <v>123268</v>
      </c>
      <c r="OB11" s="237">
        <f t="shared" si="200"/>
        <v>109540</v>
      </c>
      <c r="OC11" s="237">
        <f t="shared" si="200"/>
        <v>109775</v>
      </c>
      <c r="OD11" s="237">
        <f t="shared" si="200"/>
        <v>110455</v>
      </c>
      <c r="OE11" s="237">
        <f t="shared" si="200"/>
        <v>111303</v>
      </c>
      <c r="OF11" s="237">
        <f t="shared" si="200"/>
        <v>136203</v>
      </c>
      <c r="OG11" s="695">
        <f t="shared" si="201"/>
        <v>113834</v>
      </c>
      <c r="OH11" s="695">
        <f t="shared" si="201"/>
        <v>115414</v>
      </c>
      <c r="OI11" s="695">
        <f t="shared" si="201"/>
        <v>115875</v>
      </c>
      <c r="OJ11" s="695">
        <f t="shared" si="201"/>
        <v>116600</v>
      </c>
      <c r="OK11" s="695">
        <f t="shared" si="201"/>
        <v>117464</v>
      </c>
      <c r="OL11" s="695">
        <f t="shared" si="201"/>
        <v>117293</v>
      </c>
      <c r="OM11" s="695">
        <f t="shared" si="201"/>
        <v>142567</v>
      </c>
      <c r="ON11" s="695">
        <f t="shared" si="201"/>
        <v>117052</v>
      </c>
      <c r="OO11" s="695">
        <f t="shared" si="201"/>
        <v>117471</v>
      </c>
      <c r="OP11" s="695">
        <f t="shared" si="201"/>
        <v>118989</v>
      </c>
      <c r="OQ11" s="695">
        <f t="shared" si="201"/>
        <v>119836</v>
      </c>
      <c r="OR11" s="695">
        <f t="shared" si="201"/>
        <v>121134</v>
      </c>
      <c r="OS11" s="798">
        <f t="shared" si="202"/>
        <v>148617</v>
      </c>
      <c r="OT11" s="798">
        <f t="shared" si="202"/>
        <v>121181</v>
      </c>
      <c r="OU11" s="798">
        <f t="shared" si="202"/>
        <v>120655</v>
      </c>
      <c r="OV11" s="798">
        <f t="shared" si="202"/>
        <v>120725</v>
      </c>
      <c r="OW11" s="798">
        <f t="shared" si="202"/>
        <v>120484</v>
      </c>
      <c r="OX11" s="798">
        <f t="shared" si="202"/>
        <v>146930</v>
      </c>
      <c r="OY11" s="798">
        <f t="shared" si="202"/>
        <v>122677</v>
      </c>
      <c r="OZ11" s="798">
        <f t="shared" si="202"/>
        <v>118613</v>
      </c>
      <c r="PA11" s="798">
        <f t="shared" si="202"/>
        <v>117993</v>
      </c>
      <c r="PB11" s="798">
        <f t="shared" si="202"/>
        <v>118591</v>
      </c>
      <c r="PC11" s="798">
        <f t="shared" si="202"/>
        <v>118832</v>
      </c>
      <c r="PD11" s="798">
        <f t="shared" si="202"/>
        <v>119298</v>
      </c>
      <c r="PE11" s="851">
        <f t="shared" si="203"/>
        <v>145790</v>
      </c>
      <c r="PF11" s="851">
        <f t="shared" si="203"/>
        <v>116206</v>
      </c>
      <c r="PG11" s="851">
        <f t="shared" si="203"/>
        <v>115029</v>
      </c>
      <c r="PH11" s="851">
        <f t="shared" si="203"/>
        <v>119153</v>
      </c>
      <c r="PI11" s="851">
        <f t="shared" si="203"/>
        <v>118608</v>
      </c>
      <c r="PJ11" s="851">
        <f t="shared" si="203"/>
        <v>138463</v>
      </c>
      <c r="PK11" s="851">
        <f t="shared" si="203"/>
        <v>122677</v>
      </c>
      <c r="PL11" s="851">
        <f t="shared" si="203"/>
        <v>118351</v>
      </c>
      <c r="PM11" s="851">
        <f t="shared" si="203"/>
        <v>118694</v>
      </c>
      <c r="PN11" s="851">
        <f t="shared" si="203"/>
        <v>118948</v>
      </c>
      <c r="PO11" s="851">
        <f t="shared" si="203"/>
        <v>119134</v>
      </c>
      <c r="PP11" s="851">
        <f t="shared" si="203"/>
        <v>145902</v>
      </c>
      <c r="PQ11" s="1037">
        <f t="shared" si="204"/>
        <v>120333</v>
      </c>
      <c r="PR11" s="1037">
        <f t="shared" si="204"/>
        <v>120439</v>
      </c>
      <c r="PS11" s="1037">
        <f t="shared" si="204"/>
        <v>120457</v>
      </c>
      <c r="PT11" s="1037">
        <f t="shared" si="204"/>
        <v>123696</v>
      </c>
      <c r="PU11" s="1037">
        <f t="shared" si="204"/>
        <v>123112</v>
      </c>
      <c r="PV11" s="1037">
        <f t="shared" si="204"/>
        <v>150674</v>
      </c>
      <c r="PW11" s="1037">
        <f t="shared" si="204"/>
        <v>122749</v>
      </c>
      <c r="PX11" s="1037">
        <f t="shared" si="204"/>
        <v>122426</v>
      </c>
      <c r="PY11" s="1037">
        <f t="shared" si="204"/>
        <v>122432</v>
      </c>
      <c r="PZ11" s="1037">
        <f t="shared" si="204"/>
        <v>123204</v>
      </c>
      <c r="QA11" s="1037">
        <f t="shared" si="204"/>
        <v>123631</v>
      </c>
      <c r="QB11" s="1037">
        <f t="shared" si="204"/>
        <v>152519</v>
      </c>
      <c r="QC11" s="1059">
        <f t="shared" ref="QC11:QK11" si="230">DP11</f>
        <v>125241</v>
      </c>
      <c r="QD11" s="1059">
        <f t="shared" si="230"/>
        <v>124809</v>
      </c>
      <c r="QE11" s="1059">
        <f t="shared" si="230"/>
        <v>124209</v>
      </c>
      <c r="QF11" s="1059">
        <f t="shared" si="230"/>
        <v>124310</v>
      </c>
      <c r="QG11" s="1059">
        <f t="shared" si="230"/>
        <v>148752</v>
      </c>
      <c r="QH11" s="1059">
        <f t="shared" si="230"/>
        <v>123800</v>
      </c>
      <c r="QI11" s="1059">
        <f t="shared" si="230"/>
        <v>122462</v>
      </c>
      <c r="QJ11" s="1059">
        <f t="shared" si="230"/>
        <v>122199</v>
      </c>
      <c r="QK11" s="1059">
        <f t="shared" si="230"/>
        <v>122455</v>
      </c>
      <c r="QL11" s="1059" t="s">
        <v>321</v>
      </c>
      <c r="QM11" s="1059">
        <f>DZ11</f>
        <v>124080</v>
      </c>
      <c r="QN11" s="1059">
        <f>EA11</f>
        <v>124589</v>
      </c>
      <c r="QO11" s="1116">
        <f t="shared" si="206"/>
        <v>125172</v>
      </c>
      <c r="QP11" s="1116">
        <f t="shared" si="206"/>
        <v>124995</v>
      </c>
      <c r="QQ11" s="1116">
        <f t="shared" si="206"/>
        <v>125067</v>
      </c>
      <c r="QR11" s="1116">
        <f t="shared" si="206"/>
        <v>145112</v>
      </c>
      <c r="QS11" s="1116">
        <f t="shared" si="206"/>
        <v>124322</v>
      </c>
      <c r="QT11" s="1116">
        <f t="shared" si="206"/>
        <v>123988</v>
      </c>
      <c r="QU11" s="1116">
        <f t="shared" si="206"/>
        <v>124094</v>
      </c>
      <c r="QV11" s="1116">
        <f t="shared" si="206"/>
        <v>124481</v>
      </c>
      <c r="QW11" s="1116">
        <f t="shared" si="206"/>
        <v>124667</v>
      </c>
      <c r="QX11" s="1116">
        <f t="shared" si="206"/>
        <v>125342</v>
      </c>
      <c r="QY11" s="1116">
        <f t="shared" si="206"/>
        <v>153668</v>
      </c>
      <c r="QZ11" s="1116">
        <f t="shared" si="206"/>
        <v>126715</v>
      </c>
      <c r="RA11" s="1208">
        <f t="shared" ref="RA11" si="231">ER11</f>
        <v>122765</v>
      </c>
      <c r="RB11" s="1208">
        <f t="shared" ref="RB11" si="232">ES11</f>
        <v>123392</v>
      </c>
      <c r="RC11" s="1208">
        <f t="shared" ref="RC11" si="233">ET11</f>
        <v>123648</v>
      </c>
      <c r="RD11" s="1208">
        <f t="shared" ref="RD11" si="234">EU11</f>
        <v>151921</v>
      </c>
      <c r="RE11" s="1208">
        <f t="shared" ref="RE11" si="235">EV11</f>
        <v>124755</v>
      </c>
      <c r="RF11" s="1208">
        <f t="shared" ref="RF11" si="236">EW11</f>
        <v>125060</v>
      </c>
      <c r="RG11" s="1208">
        <f t="shared" ref="RG11" si="237">EX11</f>
        <v>125228</v>
      </c>
      <c r="RH11" s="1208">
        <f t="shared" ref="RH11" si="238">EY11</f>
        <v>0</v>
      </c>
      <c r="RI11" s="1208">
        <f t="shared" ref="RI11" si="239">EZ11</f>
        <v>0</v>
      </c>
      <c r="RJ11" s="1208">
        <f t="shared" ref="RJ11" si="240">FA11</f>
        <v>0</v>
      </c>
      <c r="RK11" s="1208">
        <f t="shared" ref="RK11" si="241">FB11</f>
        <v>0</v>
      </c>
      <c r="RL11" s="1208">
        <f t="shared" ref="RL11" si="242">FC11</f>
        <v>0</v>
      </c>
    </row>
    <row r="12" spans="1:480" s="2" customFormat="1" ht="21.75" customHeight="1" x14ac:dyDescent="0.3">
      <c r="A12" s="674">
        <v>2</v>
      </c>
      <c r="B12" s="4" t="s">
        <v>90</v>
      </c>
      <c r="C12" s="4"/>
      <c r="D12" s="4"/>
      <c r="H12" s="337"/>
      <c r="I12" s="178"/>
      <c r="J12" s="15"/>
      <c r="K12" s="178"/>
      <c r="L12" s="15"/>
      <c r="M12" s="178" t="s">
        <v>124</v>
      </c>
      <c r="N12" s="15"/>
      <c r="O12" s="178"/>
      <c r="P12" s="15"/>
      <c r="Q12" s="178"/>
      <c r="R12" s="15"/>
      <c r="S12" s="178"/>
      <c r="T12" s="117"/>
      <c r="U12" s="136"/>
      <c r="V12" s="337"/>
      <c r="W12" s="178"/>
      <c r="X12" s="15"/>
      <c r="Y12" s="178"/>
      <c r="Z12" s="15"/>
      <c r="AA12" s="178" t="s">
        <v>146</v>
      </c>
      <c r="AB12" s="15"/>
      <c r="AC12" s="178"/>
      <c r="AD12" s="15"/>
      <c r="AE12" s="178"/>
      <c r="AF12" s="15"/>
      <c r="AG12" s="178"/>
      <c r="AH12" s="117"/>
      <c r="AI12" s="136"/>
      <c r="AJ12" s="337"/>
      <c r="AK12" s="178"/>
      <c r="AL12" s="15"/>
      <c r="AM12" s="178"/>
      <c r="AN12" s="15"/>
      <c r="AO12" s="178" t="s">
        <v>181</v>
      </c>
      <c r="AP12" s="15"/>
      <c r="AQ12" s="587"/>
      <c r="AR12" s="186"/>
      <c r="AS12" s="178"/>
      <c r="AT12" s="15"/>
      <c r="AU12" s="178" t="s">
        <v>194</v>
      </c>
      <c r="AV12" s="117"/>
      <c r="AW12" s="136"/>
      <c r="AX12" s="337"/>
      <c r="AY12" s="178"/>
      <c r="AZ12" s="15"/>
      <c r="BA12" s="178" t="s">
        <v>200</v>
      </c>
      <c r="BB12" s="186" t="s">
        <v>204</v>
      </c>
      <c r="BC12" s="178"/>
      <c r="BD12" s="186" t="s">
        <v>210</v>
      </c>
      <c r="BE12" s="587"/>
      <c r="BF12" s="15"/>
      <c r="BG12" s="715"/>
      <c r="BH12" s="186" t="s">
        <v>233</v>
      </c>
      <c r="BI12" s="178"/>
      <c r="BJ12" s="117"/>
      <c r="BK12" s="136"/>
      <c r="BL12" s="337"/>
      <c r="BM12" s="178"/>
      <c r="BN12" s="15"/>
      <c r="BO12" s="178"/>
      <c r="BP12" s="186"/>
      <c r="BQ12" s="178"/>
      <c r="BR12" s="186" t="s">
        <v>246</v>
      </c>
      <c r="BS12" s="587"/>
      <c r="BT12" s="15"/>
      <c r="BU12" s="15"/>
      <c r="BV12" s="15"/>
      <c r="BW12" s="186" t="s">
        <v>253</v>
      </c>
      <c r="BX12" s="117"/>
      <c r="BY12" s="136"/>
      <c r="BZ12" s="818"/>
      <c r="CA12" s="178"/>
      <c r="CB12" s="15"/>
      <c r="CC12" s="178"/>
      <c r="CD12" s="186"/>
      <c r="CE12" s="178"/>
      <c r="CF12" s="186" t="s">
        <v>259</v>
      </c>
      <c r="CG12" s="178"/>
      <c r="CH12" s="15"/>
      <c r="CI12" s="186" t="s">
        <v>263</v>
      </c>
      <c r="CJ12" s="15"/>
      <c r="CK12" s="15"/>
      <c r="CL12" s="117"/>
      <c r="CM12" s="136"/>
      <c r="CN12" s="818"/>
      <c r="CO12" s="872"/>
      <c r="CP12" s="15"/>
      <c r="CQ12" s="178"/>
      <c r="CR12" s="186"/>
      <c r="CS12" s="178"/>
      <c r="CT12" s="186"/>
      <c r="CU12" s="178" t="s">
        <v>274</v>
      </c>
      <c r="CV12" s="15"/>
      <c r="CW12" s="981"/>
      <c r="CX12" s="15"/>
      <c r="CY12" s="872"/>
      <c r="CZ12" s="117"/>
      <c r="DA12" s="136"/>
      <c r="DB12" s="818"/>
      <c r="DC12" s="872"/>
      <c r="DD12" s="15"/>
      <c r="DE12" s="178"/>
      <c r="DF12" s="186"/>
      <c r="DG12" s="178"/>
      <c r="DH12" s="186" t="s">
        <v>295</v>
      </c>
      <c r="DI12" s="178"/>
      <c r="DJ12" s="15"/>
      <c r="DK12" s="178"/>
      <c r="DL12" s="15"/>
      <c r="DM12" s="178"/>
      <c r="DN12" s="117"/>
      <c r="DO12" s="136"/>
      <c r="DP12" s="818"/>
      <c r="DQ12" s="872"/>
      <c r="DR12" s="15"/>
      <c r="DS12" s="178"/>
      <c r="DT12" s="186"/>
      <c r="DU12" s="178"/>
      <c r="DV12" s="186"/>
      <c r="DW12" s="178"/>
      <c r="DX12" s="15"/>
      <c r="DY12" s="178" t="s">
        <v>312</v>
      </c>
      <c r="DZ12" s="15"/>
      <c r="EA12" s="178"/>
      <c r="EB12" s="117"/>
      <c r="EC12" s="136"/>
      <c r="ED12" s="818"/>
      <c r="EE12" s="872"/>
      <c r="EF12" s="15"/>
      <c r="EG12" s="178"/>
      <c r="EH12" s="186"/>
      <c r="EI12" s="178"/>
      <c r="EJ12" s="186" t="s">
        <v>318</v>
      </c>
      <c r="EK12" s="178"/>
      <c r="EL12" s="15"/>
      <c r="EM12" s="178"/>
      <c r="EN12" s="15"/>
      <c r="EO12" s="178"/>
      <c r="EP12" s="117"/>
      <c r="EQ12" s="136"/>
      <c r="ER12" s="818"/>
      <c r="ES12" s="872"/>
      <c r="ET12" s="15"/>
      <c r="EU12" s="178"/>
      <c r="EV12" s="186"/>
      <c r="EW12" s="178"/>
      <c r="EX12" s="186"/>
      <c r="EY12" s="178"/>
      <c r="EZ12" s="15"/>
      <c r="FA12" s="178"/>
      <c r="FB12" s="15"/>
      <c r="FC12" s="178"/>
      <c r="FD12" s="117"/>
      <c r="FE12" s="136"/>
      <c r="FF12" s="98"/>
      <c r="FG12" s="589"/>
      <c r="FH12" s="98"/>
      <c r="FI12" s="589"/>
      <c r="FJ12" s="98"/>
      <c r="FK12" s="589"/>
      <c r="FL12" s="98"/>
      <c r="FM12" s="589"/>
      <c r="FN12" s="98"/>
      <c r="FO12" s="589"/>
      <c r="FP12" s="98"/>
      <c r="FQ12" s="589"/>
      <c r="FR12" s="98"/>
      <c r="FS12" s="589"/>
      <c r="FT12" s="98"/>
      <c r="FU12" s="589"/>
      <c r="FV12" s="98"/>
      <c r="FW12" s="589"/>
      <c r="FX12" s="98"/>
      <c r="FY12" s="99"/>
      <c r="FZ12" s="98"/>
      <c r="GA12" s="589"/>
      <c r="GB12" s="98"/>
      <c r="GC12" s="589"/>
      <c r="GD12" s="98"/>
      <c r="GE12" s="589"/>
      <c r="GF12" s="291"/>
      <c r="GG12" s="369"/>
      <c r="GH12" s="291"/>
      <c r="GI12" s="369"/>
      <c r="GJ12" s="291"/>
      <c r="GK12" s="369"/>
      <c r="GL12" s="291"/>
      <c r="GM12" s="369"/>
      <c r="GN12" s="291"/>
      <c r="GO12" s="369"/>
      <c r="GP12" s="291"/>
      <c r="GQ12" s="369"/>
      <c r="GR12" s="291"/>
      <c r="GS12" s="369"/>
      <c r="GT12" s="291"/>
      <c r="GU12" s="369"/>
      <c r="GV12" s="291"/>
      <c r="GW12" s="369"/>
      <c r="GX12" s="291"/>
      <c r="GY12" s="369"/>
      <c r="GZ12" s="291"/>
      <c r="HA12" s="369"/>
      <c r="HB12" s="291"/>
      <c r="HC12" s="369"/>
      <c r="HD12" s="291"/>
      <c r="HE12" s="369"/>
      <c r="HF12" s="291"/>
      <c r="HG12" s="369"/>
      <c r="HH12" s="291"/>
      <c r="HI12" s="369"/>
      <c r="HJ12" s="291"/>
      <c r="HK12" s="369"/>
      <c r="HL12" s="291"/>
      <c r="HM12" s="369"/>
      <c r="HN12" s="291"/>
      <c r="HO12" s="369"/>
      <c r="HP12" s="291"/>
      <c r="HQ12" s="369"/>
      <c r="HR12" s="291"/>
      <c r="HS12" s="369"/>
      <c r="HT12" s="291"/>
      <c r="HU12" s="369"/>
      <c r="HV12" s="291"/>
      <c r="HW12" s="369"/>
      <c r="HX12" s="291"/>
      <c r="HY12" s="369"/>
      <c r="HZ12" s="291"/>
      <c r="IA12" s="369"/>
      <c r="IB12" s="291"/>
      <c r="IC12" s="369"/>
      <c r="ID12" s="291"/>
      <c r="IE12" s="369"/>
      <c r="IF12" s="291"/>
      <c r="IG12" s="369"/>
      <c r="IH12" s="291"/>
      <c r="II12" s="369"/>
      <c r="IJ12" s="291"/>
      <c r="IK12" s="369"/>
      <c r="IL12" s="291"/>
      <c r="IM12" s="369"/>
      <c r="IN12" s="291"/>
      <c r="IO12" s="369"/>
      <c r="IP12" s="291"/>
      <c r="IQ12" s="369"/>
      <c r="IR12" s="291"/>
      <c r="IS12" s="369"/>
      <c r="IT12" s="291"/>
      <c r="IU12" s="369"/>
      <c r="IV12" s="291"/>
      <c r="IW12" s="369"/>
      <c r="IX12" s="291"/>
      <c r="IY12" s="369"/>
      <c r="IZ12" s="291"/>
      <c r="JA12" s="369"/>
      <c r="JB12" s="291"/>
      <c r="JC12" s="369"/>
      <c r="JD12" s="291"/>
      <c r="JE12" s="369"/>
      <c r="JF12" s="291"/>
      <c r="JG12" s="369"/>
      <c r="JH12" s="291"/>
      <c r="JI12" s="369"/>
      <c r="JJ12" s="291"/>
      <c r="JK12" s="369"/>
      <c r="JL12" s="291"/>
      <c r="JM12" s="369"/>
      <c r="JN12" s="291"/>
      <c r="JO12" s="369"/>
      <c r="JP12" s="291"/>
      <c r="JQ12" s="369"/>
      <c r="JR12" s="291"/>
      <c r="JS12" s="369"/>
      <c r="JT12" s="291"/>
      <c r="JU12" s="369"/>
      <c r="JV12" s="291"/>
      <c r="JW12" s="369"/>
      <c r="JX12" s="291"/>
      <c r="JY12" s="369"/>
      <c r="JZ12" s="291"/>
      <c r="KA12" s="369"/>
      <c r="KB12" s="291"/>
      <c r="KC12" s="369"/>
      <c r="KD12" s="291"/>
      <c r="KE12" s="369"/>
      <c r="KF12" s="291"/>
      <c r="KG12" s="369"/>
      <c r="KH12" s="291"/>
      <c r="KI12" s="369"/>
      <c r="KJ12" s="291"/>
      <c r="KK12" s="369"/>
      <c r="KL12" s="291"/>
      <c r="KM12" s="369"/>
      <c r="KN12" s="291"/>
      <c r="KO12" s="369"/>
      <c r="KP12" s="291"/>
      <c r="KQ12" s="369"/>
      <c r="KR12" s="291"/>
      <c r="KS12" s="369"/>
      <c r="KT12" s="1158"/>
      <c r="KU12" s="369"/>
      <c r="KV12" s="1158"/>
      <c r="KW12" s="369"/>
      <c r="KX12" s="1165"/>
      <c r="KY12" s="369"/>
      <c r="KZ12" s="1158"/>
      <c r="LA12" s="369"/>
      <c r="LB12" s="1158"/>
      <c r="LC12" s="1167"/>
      <c r="LD12" s="291"/>
      <c r="LE12" s="369"/>
      <c r="LF12" s="291"/>
      <c r="LG12" s="369"/>
      <c r="LH12" s="291"/>
      <c r="LI12" s="369"/>
      <c r="LJ12" s="291"/>
      <c r="LK12" s="369"/>
      <c r="LL12" s="291"/>
      <c r="LM12" s="369"/>
      <c r="LN12" s="291"/>
      <c r="LO12" s="369"/>
      <c r="LP12" s="291"/>
      <c r="LQ12" s="369"/>
      <c r="LR12" s="1158"/>
      <c r="LS12" s="1190"/>
      <c r="LT12" s="1158"/>
      <c r="LU12" s="1190"/>
      <c r="LV12" s="1165"/>
      <c r="LW12" s="1190"/>
      <c r="LX12" s="1158"/>
      <c r="LY12" s="1190"/>
      <c r="LZ12" s="1158"/>
      <c r="MA12" s="1201"/>
      <c r="MB12" s="291"/>
      <c r="MC12" s="1190"/>
      <c r="MD12" s="291"/>
      <c r="ME12" s="1248"/>
      <c r="MF12" s="291"/>
      <c r="MG12" s="1190"/>
      <c r="MH12" s="291"/>
      <c r="MI12" s="1190"/>
      <c r="MJ12" s="291"/>
      <c r="MK12" s="1190"/>
      <c r="ML12" s="291"/>
      <c r="MM12" s="1190"/>
      <c r="MN12" s="291"/>
      <c r="MO12" s="1190"/>
      <c r="MP12" s="15"/>
      <c r="MQ12" s="944"/>
      <c r="MR12" s="98"/>
      <c r="MS12" s="99"/>
      <c r="MT12" s="613"/>
      <c r="MU12" s="613"/>
      <c r="MV12" s="613"/>
      <c r="MX12" s="238"/>
      <c r="MY12" s="238"/>
      <c r="MZ12" s="238"/>
      <c r="NA12" s="238"/>
      <c r="NB12" s="238"/>
      <c r="NC12" s="238"/>
      <c r="ND12" s="238"/>
      <c r="NE12" s="238"/>
      <c r="NF12" s="238"/>
      <c r="NG12" s="238"/>
      <c r="NH12" s="238"/>
      <c r="NI12" s="239"/>
      <c r="NJ12" s="239"/>
      <c r="NK12" s="239"/>
      <c r="NL12" s="239"/>
      <c r="NM12" s="239"/>
      <c r="NN12" s="239"/>
      <c r="NO12" s="239"/>
      <c r="NP12" s="239"/>
      <c r="NQ12" s="239"/>
      <c r="NR12" s="239"/>
      <c r="NS12" s="239"/>
      <c r="NT12" s="239"/>
      <c r="NU12" s="239"/>
      <c r="NV12" s="239"/>
      <c r="NW12" s="239"/>
      <c r="NX12" s="239"/>
      <c r="NY12" s="239"/>
      <c r="NZ12" s="239"/>
      <c r="OA12" s="239"/>
      <c r="OB12" s="239"/>
      <c r="OC12" s="239"/>
      <c r="OD12" s="239"/>
      <c r="OE12" s="239"/>
      <c r="OF12" s="239"/>
      <c r="OG12" s="696"/>
      <c r="OH12" s="696"/>
      <c r="OI12" s="696"/>
      <c r="OJ12" s="696"/>
      <c r="OK12" s="696"/>
      <c r="OL12" s="696"/>
      <c r="OM12" s="696"/>
      <c r="ON12" s="696"/>
      <c r="OO12" s="696"/>
      <c r="OP12" s="696"/>
      <c r="OQ12" s="696"/>
      <c r="OR12" s="696"/>
      <c r="OS12" s="799"/>
      <c r="OT12" s="799"/>
      <c r="OU12" s="799"/>
      <c r="OV12" s="799"/>
      <c r="OW12" s="799"/>
      <c r="OX12" s="799"/>
      <c r="OY12" s="799"/>
      <c r="OZ12" s="799"/>
      <c r="PA12" s="799"/>
      <c r="PB12" s="799"/>
      <c r="PC12" s="799"/>
      <c r="PD12" s="799"/>
      <c r="PE12" s="852"/>
      <c r="PF12" s="852"/>
      <c r="PG12" s="852"/>
      <c r="PH12" s="852"/>
      <c r="PI12" s="852"/>
      <c r="PJ12" s="852"/>
      <c r="PK12" s="852"/>
      <c r="PL12" s="852"/>
      <c r="PM12" s="852"/>
      <c r="PN12" s="852"/>
      <c r="PO12" s="852"/>
      <c r="PP12" s="852"/>
      <c r="PQ12" s="1038"/>
      <c r="PR12" s="1038"/>
      <c r="PS12" s="1038"/>
      <c r="PT12" s="1038"/>
      <c r="PU12" s="1038"/>
      <c r="PV12" s="1038"/>
      <c r="PW12" s="1038"/>
      <c r="PX12" s="1038"/>
      <c r="PY12" s="1038"/>
      <c r="PZ12" s="1038"/>
      <c r="QA12" s="1038"/>
      <c r="QB12" s="1038"/>
      <c r="QC12" s="1060"/>
      <c r="QD12" s="1060"/>
      <c r="QE12" s="1060"/>
      <c r="QF12" s="1060"/>
      <c r="QG12" s="1060"/>
      <c r="QH12" s="1060"/>
      <c r="QI12" s="1060"/>
      <c r="QJ12" s="1060"/>
      <c r="QK12" s="1060"/>
      <c r="QL12" s="1060"/>
      <c r="QM12" s="1060"/>
      <c r="QN12" s="1060"/>
      <c r="QO12" s="1117"/>
      <c r="QP12" s="1117"/>
      <c r="QQ12" s="1117"/>
      <c r="QR12" s="1117"/>
      <c r="QS12" s="1117"/>
      <c r="QT12" s="1117"/>
      <c r="QU12" s="1117"/>
      <c r="QV12" s="1117"/>
      <c r="QW12" s="1117"/>
      <c r="QX12" s="1117"/>
      <c r="QY12" s="1117"/>
      <c r="QZ12" s="1117"/>
      <c r="RA12" s="1209"/>
      <c r="RB12" s="1209"/>
      <c r="RC12" s="1209"/>
      <c r="RD12" s="1209"/>
      <c r="RE12" s="1209"/>
      <c r="RF12" s="1209"/>
      <c r="RG12" s="1209"/>
      <c r="RH12" s="1209"/>
      <c r="RI12" s="1209"/>
      <c r="RJ12" s="1209"/>
      <c r="RK12" s="1209"/>
      <c r="RL12" s="1209"/>
    </row>
    <row r="13" spans="1:480" x14ac:dyDescent="0.3">
      <c r="A13" s="675"/>
      <c r="B13" s="50">
        <v>2.1</v>
      </c>
      <c r="C13" s="10"/>
      <c r="D13" s="10"/>
      <c r="E13" s="1271" t="s">
        <v>0</v>
      </c>
      <c r="F13" s="1271"/>
      <c r="G13" s="1272"/>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43">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44">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245">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246">SUM(BZ13:CK13)/$CL$4</f>
        <v>3488.75</v>
      </c>
      <c r="CN13" s="20">
        <v>3075</v>
      </c>
      <c r="CO13" s="64">
        <v>3392</v>
      </c>
      <c r="CP13" s="20">
        <v>3467</v>
      </c>
      <c r="CQ13" s="64">
        <v>3725</v>
      </c>
      <c r="CR13" s="20">
        <v>3142</v>
      </c>
      <c r="CS13" s="64">
        <v>2963</v>
      </c>
      <c r="CT13" s="20">
        <v>3473</v>
      </c>
      <c r="CU13" s="64">
        <v>3483</v>
      </c>
      <c r="CV13" s="20">
        <v>2737</v>
      </c>
      <c r="CW13" s="951">
        <v>2392</v>
      </c>
      <c r="CX13" s="20">
        <v>2523</v>
      </c>
      <c r="CY13" s="64">
        <v>2313</v>
      </c>
      <c r="CZ13" s="118">
        <f>SUM(CN13:CY13)</f>
        <v>36685</v>
      </c>
      <c r="DA13" s="150">
        <f t="shared" ref="DA13:DA20" si="247">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248">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249">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250">SUM(ED13:EO13)/$EP$4</f>
        <v>2402.8333333333335</v>
      </c>
      <c r="ER13" s="20">
        <v>2739</v>
      </c>
      <c r="ES13" s="64">
        <v>2485</v>
      </c>
      <c r="ET13" s="20">
        <v>3070</v>
      </c>
      <c r="EU13" s="64">
        <v>3233</v>
      </c>
      <c r="EV13" s="20">
        <v>2527</v>
      </c>
      <c r="EW13" s="64">
        <v>2633</v>
      </c>
      <c r="EX13" s="20">
        <v>3186</v>
      </c>
      <c r="EY13" s="64"/>
      <c r="EZ13" s="20"/>
      <c r="FA13" s="64"/>
      <c r="FB13" s="20"/>
      <c r="FC13" s="64"/>
      <c r="FD13" s="118">
        <f>SUM(ER13:FC13)</f>
        <v>19873</v>
      </c>
      <c r="FE13" s="150">
        <f t="shared" ref="FE13:FE20" si="251">SUM(ER13:FC13)/$FD$4</f>
        <v>2839</v>
      </c>
      <c r="FF13" s="113">
        <f t="shared" ref="FF13:FF20" si="252">AX13-AU13</f>
        <v>416</v>
      </c>
      <c r="FG13" s="367">
        <f t="shared" ref="FG13:FG20" si="253">FF13/AU13</f>
        <v>0.10735483870967742</v>
      </c>
      <c r="FH13" s="113">
        <f t="shared" ref="FH13:FH20" si="254">AY13-AX13</f>
        <v>-135</v>
      </c>
      <c r="FI13" s="367">
        <f t="shared" ref="FI13:FI20" si="255">FH13/AX13</f>
        <v>-3.1461197855977625E-2</v>
      </c>
      <c r="FJ13" s="113">
        <f t="shared" ref="FJ13:FJ20" si="256">AZ13-AY13</f>
        <v>1133</v>
      </c>
      <c r="FK13" s="367">
        <f t="shared" ref="FK13:FK20" si="257">FJ13/AY13</f>
        <v>0.2726179018286814</v>
      </c>
      <c r="FL13" s="113">
        <f t="shared" ref="FL13:FL20" si="258">BA13-AZ13</f>
        <v>10186</v>
      </c>
      <c r="FM13" s="367">
        <f t="shared" ref="FM13:FM20" si="259">FL13/AZ13</f>
        <v>1.9258839100018907</v>
      </c>
      <c r="FN13" s="113">
        <f t="shared" ref="FN13:FN20" si="260">BB13-BA13</f>
        <v>-9038</v>
      </c>
      <c r="FO13" s="367">
        <f t="shared" ref="FO13:FO20" si="261">FN13/BA13</f>
        <v>-0.58403877221324718</v>
      </c>
      <c r="FP13" s="113">
        <f t="shared" ref="FP13:FP20" si="262">BC13-BB13</f>
        <v>-1058</v>
      </c>
      <c r="FQ13" s="367">
        <f t="shared" ref="FQ13:FQ20" si="263">FP13/BB13</f>
        <v>-0.1643622805654808</v>
      </c>
      <c r="FR13" s="113">
        <f t="shared" ref="FR13:FR20" si="264">BD13-BC13</f>
        <v>532</v>
      </c>
      <c r="FS13" s="367">
        <f t="shared" ref="FS13:FS20" si="265">FR13/BC13</f>
        <v>9.8903141847927117E-2</v>
      </c>
      <c r="FT13" s="113">
        <f t="shared" ref="FT13:FT20" si="266">BE13-BD13</f>
        <v>-1761</v>
      </c>
      <c r="FU13" s="367">
        <f t="shared" ref="FU13:FU20" si="267">FT13/BD13</f>
        <v>-0.29791913381830487</v>
      </c>
      <c r="FV13" s="113">
        <f t="shared" ref="FV13:FV20" si="268">BF13-BE13</f>
        <v>-234</v>
      </c>
      <c r="FW13" s="367">
        <f t="shared" ref="FW13:FW20" si="269">FV13/BE13</f>
        <v>-5.6385542168674696E-2</v>
      </c>
      <c r="FX13" s="113">
        <f t="shared" ref="FX13:FX20" si="270">BG13-BF13</f>
        <v>-209</v>
      </c>
      <c r="FY13" s="100">
        <f t="shared" ref="FY13:FY20" si="271">FX13/BF13</f>
        <v>-5.3370786516853931E-2</v>
      </c>
      <c r="FZ13" s="113">
        <f t="shared" ref="FZ13:FZ20" si="272">BH13-BG13</f>
        <v>-174</v>
      </c>
      <c r="GA13" s="367">
        <f t="shared" ref="GA13:GA20" si="273">FZ13/BG13</f>
        <v>-4.6938224979768003E-2</v>
      </c>
      <c r="GB13" s="113">
        <f t="shared" ref="GB13:GB20" si="274">BI13-BH13</f>
        <v>193</v>
      </c>
      <c r="GC13" s="367">
        <f t="shared" ref="GC13:GC20" si="275">GB13/BH13</f>
        <v>5.4627795075007077E-2</v>
      </c>
      <c r="GD13" s="113">
        <f t="shared" ref="GD13:GD20" si="276">BL13-BI13</f>
        <v>275</v>
      </c>
      <c r="GE13" s="367">
        <f t="shared" ref="GE13:GE20" si="277">GD13/BI13</f>
        <v>7.3805689747718728E-2</v>
      </c>
      <c r="GF13" s="292">
        <f t="shared" ref="GF13:GF20" si="278">BM13-BL13</f>
        <v>-242</v>
      </c>
      <c r="GG13" s="370">
        <f t="shared" ref="GG13:GG20" si="279">GF13/BL13</f>
        <v>-6.0484878780304924E-2</v>
      </c>
      <c r="GH13" s="292">
        <f t="shared" ref="GH13:GH20" si="280">BN13-BM13</f>
        <v>461</v>
      </c>
      <c r="GI13" s="370">
        <f t="shared" ref="GI13:GI20" si="281">GH13/BM13</f>
        <v>0.1226389997339718</v>
      </c>
      <c r="GJ13" s="292">
        <f t="shared" ref="GJ13:GJ20" si="282">BO13-BN13</f>
        <v>7394</v>
      </c>
      <c r="GK13" s="370">
        <f t="shared" ref="GK13:GK20" si="283">GJ13/BN13</f>
        <v>1.7521327014218009</v>
      </c>
      <c r="GL13" s="292">
        <f t="shared" ref="GL13:GL20" si="284">BP13-BO13</f>
        <v>-7894</v>
      </c>
      <c r="GM13" s="370">
        <f t="shared" ref="GM13:GM20" si="285">GL13/BO13</f>
        <v>-0.67969691751334593</v>
      </c>
      <c r="GN13" s="292">
        <f t="shared" ref="GN13:GN20" si="286">BQ13-BP13</f>
        <v>196</v>
      </c>
      <c r="GO13" s="370">
        <f t="shared" ref="GO13:GO20" si="287">GN13/BP13</f>
        <v>5.2688172043010753E-2</v>
      </c>
      <c r="GP13" s="292">
        <f t="shared" ref="GP13:GP20" si="288">BR13-BQ13</f>
        <v>1085</v>
      </c>
      <c r="GQ13" s="370">
        <f t="shared" ref="GQ13:GQ20" si="289">GP13/BQ13</f>
        <v>0.27706843718079671</v>
      </c>
      <c r="GR13" s="292">
        <f t="shared" ref="GR13:GR20" si="290">BS13-BR13</f>
        <v>-1085</v>
      </c>
      <c r="GS13" s="370">
        <f t="shared" ref="GS13:GS20" si="291">GR13/BR13</f>
        <v>-0.21695660867826436</v>
      </c>
      <c r="GT13" s="292">
        <f t="shared" ref="GT13:GT20" si="292">BT13-BS13</f>
        <v>316</v>
      </c>
      <c r="GU13" s="370">
        <f t="shared" ref="GU13:GU20" si="293">GT13/BS13</f>
        <v>8.0694586312563835E-2</v>
      </c>
      <c r="GV13" s="292">
        <f t="shared" ref="GV13:GV20" si="294">BU13-BT13</f>
        <v>726</v>
      </c>
      <c r="GW13" s="370">
        <f t="shared" ref="GW13:GW20" si="295">GV13/BT13</f>
        <v>0.17155009451795841</v>
      </c>
      <c r="GX13" s="292">
        <f t="shared" ref="GX13:GX20" si="296">BV13-BU13</f>
        <v>-1451</v>
      </c>
      <c r="GY13" s="370">
        <f t="shared" ref="GY13:GY20" si="297">GX13/BU13</f>
        <v>-0.29265832997176283</v>
      </c>
      <c r="GZ13" s="292">
        <f t="shared" ref="GZ13:GZ20" si="298">BW13-BV13</f>
        <v>13</v>
      </c>
      <c r="HA13" s="370">
        <f t="shared" ref="HA13:HA20" si="299">GZ13/BV13</f>
        <v>3.7068719703450244E-3</v>
      </c>
      <c r="HB13" s="292">
        <f t="shared" ref="HB13:HB20" si="300">BZ13-BW13</f>
        <v>-174</v>
      </c>
      <c r="HC13" s="370">
        <f t="shared" ref="HC13:HC20" si="301">HB13/BW13</f>
        <v>-4.9431818181818181E-2</v>
      </c>
      <c r="HD13" s="292">
        <f t="shared" ref="HD13:HD20" si="302">CA13-BZ13</f>
        <v>-305</v>
      </c>
      <c r="HE13" s="370">
        <f t="shared" ref="HE13:HE20" si="303">HD13/BZ13</f>
        <v>-9.1153616258218773E-2</v>
      </c>
      <c r="HF13" s="292">
        <f t="shared" ref="HF13:HF20" si="304">CB13-CA13</f>
        <v>371</v>
      </c>
      <c r="HG13" s="370">
        <f t="shared" ref="HG13:HG20" si="305">HF13/CA13</f>
        <v>0.12199934232160474</v>
      </c>
      <c r="HH13" s="292">
        <f t="shared" ref="HH13:HH20" si="306">CC13-CB13</f>
        <v>579</v>
      </c>
      <c r="HI13" s="370">
        <f t="shared" ref="HI13:HI20" si="307">HH13/CB13</f>
        <v>0.16969519343493553</v>
      </c>
      <c r="HJ13" s="292">
        <f t="shared" ref="HJ13:HJ20" si="308">CD13-CC13</f>
        <v>-311</v>
      </c>
      <c r="HK13" s="370">
        <f t="shared" ref="HK13:HK20" si="309">HJ13/CC13</f>
        <v>-7.7925331996993238E-2</v>
      </c>
      <c r="HL13" s="292">
        <f t="shared" ref="HL13:HL20" si="310">CE13-CD13</f>
        <v>-71</v>
      </c>
      <c r="HM13" s="370">
        <f t="shared" ref="HM13:HM20" si="311">HL13/CD13</f>
        <v>-1.9293478260869565E-2</v>
      </c>
      <c r="HN13" s="292">
        <f t="shared" ref="HN13:HN20" si="312">CF13-CE13</f>
        <v>42</v>
      </c>
      <c r="HO13" s="370">
        <f t="shared" ref="HO13:HO20" si="313">HN13/CE13</f>
        <v>1.1637572734829594E-2</v>
      </c>
      <c r="HP13" s="292">
        <f t="shared" ref="HP13:HP20" si="314">CG13-CF13</f>
        <v>315</v>
      </c>
      <c r="HQ13" s="370">
        <f t="shared" ref="HQ13:HQ20" si="315">HP13/CF13</f>
        <v>8.6277732128184056E-2</v>
      </c>
      <c r="HR13" s="292">
        <f t="shared" ref="HR13:HR20" si="316">CH13-CG13</f>
        <v>-336</v>
      </c>
      <c r="HS13" s="370">
        <f t="shared" ref="HS13:HS20" si="317">HR13/CG13</f>
        <v>-8.4720121028744322E-2</v>
      </c>
      <c r="HT13" s="292">
        <f t="shared" ref="HT13:HT20" si="318">CI13-CH13</f>
        <v>-448</v>
      </c>
      <c r="HU13" s="370">
        <f t="shared" ref="HU13:HU20" si="319">HT13/CH13</f>
        <v>-0.12341597796143251</v>
      </c>
      <c r="HV13" s="292">
        <f t="shared" ref="HV13:HV20" si="320">CJ13-CI13</f>
        <v>-143</v>
      </c>
      <c r="HW13" s="370">
        <f t="shared" ref="HW13:HW20" si="321">HV13/CI13</f>
        <v>-4.4940289126335638E-2</v>
      </c>
      <c r="HX13" s="292">
        <f t="shared" ref="HX13:HX20" si="322">CK13-CJ13</f>
        <v>279</v>
      </c>
      <c r="HY13" s="370">
        <f t="shared" ref="HY13:HY20" si="323">HX13/CJ13</f>
        <v>9.1806515301085884E-2</v>
      </c>
      <c r="HZ13" s="292">
        <f t="shared" ref="HZ13:HZ20" si="324">CN13-CK13</f>
        <v>-243</v>
      </c>
      <c r="IA13" s="370">
        <f t="shared" ref="IA13:IA20" si="325">HZ13/CK13</f>
        <v>-7.3236889692585891E-2</v>
      </c>
      <c r="IB13" s="292">
        <f t="shared" ref="IB13:IB20" si="326">CO13-CN13</f>
        <v>317</v>
      </c>
      <c r="IC13" s="370">
        <f t="shared" ref="IC13:IC20" si="327">IB13/CN13</f>
        <v>0.10308943089430894</v>
      </c>
      <c r="ID13" s="292">
        <f t="shared" ref="ID13:ID20" si="328">CP13-CO13</f>
        <v>75</v>
      </c>
      <c r="IE13" s="370">
        <f t="shared" ref="IE13:IE20" si="329">ID13/CO13</f>
        <v>2.2110849056603772E-2</v>
      </c>
      <c r="IF13" s="292">
        <f t="shared" ref="IF13:IF20" si="330">CQ13-CP13</f>
        <v>258</v>
      </c>
      <c r="IG13" s="370">
        <f t="shared" ref="IG13:IG20" si="331">IF13/CP13</f>
        <v>7.4415921546005195E-2</v>
      </c>
      <c r="IH13" s="292">
        <f t="shared" ref="IH13:IH20" si="332">CR13-CQ13</f>
        <v>-583</v>
      </c>
      <c r="II13" s="370">
        <f t="shared" ref="II13:II20" si="333">IH13/CQ13</f>
        <v>-0.15651006711409396</v>
      </c>
      <c r="IJ13" s="292">
        <f t="shared" ref="IJ13:IJ20" si="334">CS13-CR13</f>
        <v>-179</v>
      </c>
      <c r="IK13" s="370">
        <f t="shared" ref="IK13:IK20" si="335">IJ13/CR13</f>
        <v>-5.6970082749840868E-2</v>
      </c>
      <c r="IL13" s="292">
        <f t="shared" ref="IL13:IL20" si="336">CT13-CS13</f>
        <v>510</v>
      </c>
      <c r="IM13" s="370">
        <f t="shared" ref="IM13:IM20" si="337">IL13/CS13</f>
        <v>0.17212284846439418</v>
      </c>
      <c r="IN13" s="292">
        <f t="shared" ref="IN13:IN20" si="338">CU13-CT13</f>
        <v>10</v>
      </c>
      <c r="IO13" s="370">
        <f t="shared" ref="IO13:IO20" si="339">IN13/CT13</f>
        <v>2.8793550244745176E-3</v>
      </c>
      <c r="IP13" s="292">
        <f t="shared" ref="IP13:IP20" si="340">CV13-CU13</f>
        <v>-746</v>
      </c>
      <c r="IQ13" s="370">
        <f t="shared" ref="IQ13:IQ20" si="341">IP13/CU13</f>
        <v>-0.2141831754234855</v>
      </c>
      <c r="IR13" s="292">
        <f t="shared" ref="IR13:IR20" si="342">CW13-CV13</f>
        <v>-345</v>
      </c>
      <c r="IS13" s="370">
        <f t="shared" ref="IS13:IS20" si="343">IR13/CV13</f>
        <v>-0.12605042016806722</v>
      </c>
      <c r="IT13" s="292">
        <f t="shared" ref="IT13:IT20" si="344">CX13-CW13</f>
        <v>131</v>
      </c>
      <c r="IU13" s="370">
        <f t="shared" ref="IU13:IU20" si="345">IT13/CW13</f>
        <v>5.4765886287625416E-2</v>
      </c>
      <c r="IV13" s="292">
        <f t="shared" ref="IV13:IV20" si="346">CY13-CX13</f>
        <v>-210</v>
      </c>
      <c r="IW13" s="370">
        <f t="shared" ref="IW13:IW20" si="347">IV13/CX13</f>
        <v>-8.3234244946492272E-2</v>
      </c>
      <c r="IX13" s="292">
        <f t="shared" ref="IX13:IX20" si="348">DB13-CY13</f>
        <v>-50</v>
      </c>
      <c r="IY13" s="370">
        <f t="shared" ref="IY13:IY20" si="349">IX13/CY13</f>
        <v>-2.1616947686986597E-2</v>
      </c>
      <c r="IZ13" s="292">
        <f t="shared" ref="IZ13:IZ20" si="350">DC13-DB13</f>
        <v>146</v>
      </c>
      <c r="JA13" s="370">
        <f t="shared" ref="JA13:JA20" si="351">IZ13/DB13</f>
        <v>6.4516129032258063E-2</v>
      </c>
      <c r="JB13" s="292">
        <f t="shared" ref="JB13:JB20" si="352">DD13-DC13</f>
        <v>-506</v>
      </c>
      <c r="JC13" s="370">
        <f t="shared" ref="JC13:JC20" si="353">JB13/DD13</f>
        <v>-0.26589595375722541</v>
      </c>
      <c r="JD13" s="292">
        <f t="shared" ref="JD13:JD20" si="354">DE13-DD13</f>
        <v>551</v>
      </c>
      <c r="JE13" s="370">
        <f t="shared" ref="JE13:JE20" si="355">JD13/DD13</f>
        <v>0.28954282711508145</v>
      </c>
      <c r="JF13" s="292">
        <f t="shared" ref="JF13:JF20" si="356">DF13-DE13</f>
        <v>-449</v>
      </c>
      <c r="JG13" s="370">
        <f t="shared" ref="JG13:JG20" si="357">JF13/DO13</f>
        <v>-0.18857622847543049</v>
      </c>
      <c r="JH13" s="292">
        <f t="shared" ref="JH13:JH20" si="358">DG13-DF13</f>
        <v>-62</v>
      </c>
      <c r="JI13" s="370">
        <f t="shared" ref="JI13:JI20" si="359">JH13/DF13</f>
        <v>-3.0922693266832918E-2</v>
      </c>
      <c r="JJ13" s="292">
        <f t="shared" ref="JJ13:JJ20" si="360">DH13-DG13</f>
        <v>1361</v>
      </c>
      <c r="JK13" s="370">
        <f t="shared" ref="JK13:JK20" si="361">JJ13/DG13</f>
        <v>0.70046320123520334</v>
      </c>
      <c r="JL13" s="292">
        <f t="shared" ref="JL13:JL20" si="362">DI13-DH13</f>
        <v>-310</v>
      </c>
      <c r="JM13" s="370">
        <f t="shared" ref="JM13:JM20" si="363">JL13/DH13</f>
        <v>-9.3825665859564158E-2</v>
      </c>
      <c r="JN13" s="292">
        <f t="shared" ref="JN13:JN20" si="364">DJ13-DI13</f>
        <v>-530</v>
      </c>
      <c r="JO13" s="370">
        <f t="shared" ref="JO13:JO20" si="365">JN13/DI13</f>
        <v>-0.17702070808283232</v>
      </c>
      <c r="JP13" s="292">
        <f t="shared" ref="JP13:JP20" si="366">DK13-DJ13</f>
        <v>-59</v>
      </c>
      <c r="JQ13" s="370">
        <f t="shared" ref="JQ13:JQ20" si="367">JP13/DJ13</f>
        <v>-2.3944805194805196E-2</v>
      </c>
      <c r="JR13" s="292">
        <f t="shared" ref="JR13:JR20" si="368">DL13-DK13</f>
        <v>-272</v>
      </c>
      <c r="JS13" s="370">
        <f t="shared" ref="JS13:JS20" si="369">JR13/DK13</f>
        <v>-0.1130977130977131</v>
      </c>
      <c r="JT13" s="292">
        <f t="shared" ref="JT13:JT20" si="370">DM13-DL13</f>
        <v>162</v>
      </c>
      <c r="JU13" s="370">
        <f t="shared" ref="JU13:JU20" si="371">JT13/DL13</f>
        <v>7.5949367088607597E-2</v>
      </c>
      <c r="JV13" s="292">
        <f t="shared" ref="JV13:JV20" si="372">DP13-DM13</f>
        <v>-37</v>
      </c>
      <c r="JW13" s="370">
        <f t="shared" ref="JW13:JW20" si="373">JV13/DM13</f>
        <v>-1.6122004357298474E-2</v>
      </c>
      <c r="JX13" s="292">
        <f t="shared" ref="JX13:JX20" si="374">DQ13-DP13</f>
        <v>270</v>
      </c>
      <c r="JY13" s="370">
        <f t="shared" ref="JY13:JY20" si="375">JX13/DP13</f>
        <v>0.11957484499557131</v>
      </c>
      <c r="JZ13" s="292">
        <f t="shared" ref="JZ13:JZ20" si="376">DR13-DQ13</f>
        <v>-668</v>
      </c>
      <c r="KA13" s="370">
        <f t="shared" ref="KA13:KA20" si="377">JZ13/DQ13</f>
        <v>-0.26424050632911394</v>
      </c>
      <c r="KB13" s="292">
        <f t="shared" ref="KB13:KB20" si="378">DS13-DR13</f>
        <v>936</v>
      </c>
      <c r="KC13" s="370">
        <f t="shared" ref="KC13:KC20" si="379">KB13/DR13</f>
        <v>0.50322580645161286</v>
      </c>
      <c r="KD13" s="292">
        <f t="shared" ref="KD13:KD20" si="380">DT13-DS13</f>
        <v>-794</v>
      </c>
      <c r="KE13" s="370">
        <f t="shared" ref="KE13:KE20" si="381">KD13/DS13</f>
        <v>-0.28397711015736765</v>
      </c>
      <c r="KF13" s="292">
        <f t="shared" ref="KF13:KF20" si="382">DU13-DT13</f>
        <v>-56</v>
      </c>
      <c r="KG13" s="370">
        <f t="shared" ref="KG13:KG20" si="383">KF13/DT13</f>
        <v>-2.7972027972027972E-2</v>
      </c>
      <c r="KH13" s="292">
        <f t="shared" ref="KH13:KH20" si="384">DV13-DU13</f>
        <v>1933</v>
      </c>
      <c r="KI13" s="370">
        <f t="shared" ref="KI13:KI20" si="385">KH13/DU13</f>
        <v>0.99331963001027745</v>
      </c>
      <c r="KJ13" s="292">
        <f t="shared" ref="KJ13:KJ20" si="386">DW13-DV13</f>
        <v>-514</v>
      </c>
      <c r="KK13" s="370">
        <f t="shared" ref="KK13:KK20" si="387">KJ13/DV13</f>
        <v>-0.13250837844805363</v>
      </c>
      <c r="KL13" s="292">
        <f t="shared" ref="KL13:KL20" si="388">DX13-DW13</f>
        <v>-549</v>
      </c>
      <c r="KM13" s="370">
        <f t="shared" ref="KM13:KM20" si="389">KL13/DW13</f>
        <v>-0.16315007429420506</v>
      </c>
      <c r="KN13" s="292">
        <f t="shared" ref="KN13:KN20" si="390">DY13-DX13</f>
        <v>-273</v>
      </c>
      <c r="KO13" s="370">
        <f t="shared" ref="KO13:KO20" si="391">KN13/DX13</f>
        <v>-9.6946022727272721E-2</v>
      </c>
      <c r="KP13" s="292">
        <f t="shared" ref="KP13:KP20" si="392">DZ13-DY13</f>
        <v>-406</v>
      </c>
      <c r="KQ13" s="370">
        <f t="shared" ref="KQ13:KQ20" si="393">KP13/DY13</f>
        <v>-0.15965395202516713</v>
      </c>
      <c r="KR13" s="292">
        <f t="shared" ref="KR13:KR20" si="394">EA13-DZ13</f>
        <v>-98</v>
      </c>
      <c r="KS13" s="370">
        <f t="shared" ref="KS13:KS20" si="395">KR13/DZ13</f>
        <v>-4.5858680393074405E-2</v>
      </c>
      <c r="KT13" s="292">
        <f t="shared" ref="KT13:KT35" si="396">ED13-EA13</f>
        <v>400</v>
      </c>
      <c r="KU13" s="375">
        <f t="shared" ref="KU13:KU20" si="397">KT13/EA13</f>
        <v>0.19617459538989701</v>
      </c>
      <c r="KV13" s="292">
        <f t="shared" ref="KV13:KV20" si="398">EE13-ED13</f>
        <v>-366</v>
      </c>
      <c r="KW13" s="370">
        <f t="shared" ref="KW13:KW20" si="399">KV13/ED13</f>
        <v>-0.15006150061500614</v>
      </c>
      <c r="KX13" s="292">
        <f t="shared" ref="KX13:KX20" si="400">EF13-EE13</f>
        <v>-234</v>
      </c>
      <c r="KY13" s="370">
        <f t="shared" ref="KY13:KY20" si="401">KX13/EE13</f>
        <v>-0.11287988422575977</v>
      </c>
      <c r="KZ13" s="292">
        <f t="shared" ref="KZ13:KZ20" si="402">EG13-EF13</f>
        <v>292</v>
      </c>
      <c r="LA13" s="370">
        <f t="shared" ref="LA13:LA20" si="403">KZ13/EF13</f>
        <v>0.15878194671016857</v>
      </c>
      <c r="LB13" s="292">
        <f t="shared" ref="LB13:LB20" si="404">EH13-EG13</f>
        <v>-31</v>
      </c>
      <c r="LC13" s="370">
        <f t="shared" ref="LC13:LC20" si="405">LB13/EG13</f>
        <v>-1.4547160957297044E-2</v>
      </c>
      <c r="LD13" s="292">
        <f t="shared" ref="LD13:LD20" si="406">EI13-EH13</f>
        <v>-210</v>
      </c>
      <c r="LE13" s="370">
        <f t="shared" ref="LE13:LE20" si="407">LD13/EH13</f>
        <v>-0.1</v>
      </c>
      <c r="LF13" s="292">
        <f t="shared" ref="LF13:LF20" si="408">EJ13-EI13</f>
        <v>1446</v>
      </c>
      <c r="LG13" s="370">
        <f t="shared" ref="LG13:LG20" si="409">LF13/EI13</f>
        <v>0.76507936507936503</v>
      </c>
      <c r="LH13" s="292">
        <f t="shared" ref="LH13:LH20" si="410">EK13-EJ13</f>
        <v>-18</v>
      </c>
      <c r="LI13" s="370">
        <f t="shared" ref="LI13:LI20" si="411">LH13/EJ13</f>
        <v>-5.3956834532374104E-3</v>
      </c>
      <c r="LJ13" s="292">
        <f t="shared" ref="LJ13:LJ20" si="412">EL13-EK13</f>
        <v>-589</v>
      </c>
      <c r="LK13" s="370">
        <f t="shared" ref="LK13:LK20" si="413">LJ13/EK13</f>
        <v>-0.17751657625075346</v>
      </c>
      <c r="LL13" s="292">
        <f t="shared" ref="LL13:LL20" si="414">EM13-EL13</f>
        <v>-382</v>
      </c>
      <c r="LM13" s="370">
        <f t="shared" ref="LM13:LM20" si="415">LL13/EL13</f>
        <v>-0.13997801392451448</v>
      </c>
      <c r="LN13" s="292">
        <f t="shared" ref="LN13:LN20" si="416">EN13-EM13</f>
        <v>-91</v>
      </c>
      <c r="LO13" s="370">
        <f t="shared" ref="LO13:LO20" si="417">LN13/EM13</f>
        <v>-3.8772901576480612E-2</v>
      </c>
      <c r="LP13" s="292">
        <f t="shared" ref="LP13:LP20" si="418">EO13-EN13</f>
        <v>120</v>
      </c>
      <c r="LQ13" s="370">
        <f t="shared" ref="LQ13:LQ20" si="419">LP13/EN13</f>
        <v>5.3191489361702128E-2</v>
      </c>
      <c r="LR13" s="292">
        <f t="shared" ref="LR13:LR35" si="420">ER13-EO13</f>
        <v>363</v>
      </c>
      <c r="LS13" s="1195">
        <f t="shared" ref="LS13:LS20" si="421">LR13/EO13</f>
        <v>0.15277777777777779</v>
      </c>
      <c r="LT13" s="292">
        <f>ES13-ER13</f>
        <v>-254</v>
      </c>
      <c r="LU13" s="1191">
        <f t="shared" ref="LU13:LU20" si="422">LT13/ER13</f>
        <v>-9.2734574662285504E-2</v>
      </c>
      <c r="LV13" s="292">
        <f t="shared" ref="LV13:LV20" si="423">ET13-ES13</f>
        <v>585</v>
      </c>
      <c r="LW13" s="1191">
        <f t="shared" ref="LW13:LW20" si="424">LV13/ES13</f>
        <v>0.23541247484909456</v>
      </c>
      <c r="LX13" s="292">
        <f t="shared" ref="LX13:LX20" si="425">EU13-ET13</f>
        <v>163</v>
      </c>
      <c r="LY13" s="1191">
        <f t="shared" ref="LY13:LY20" si="426">LX13/ET13</f>
        <v>5.3094462540716612E-2</v>
      </c>
      <c r="LZ13" s="292">
        <f t="shared" ref="LZ13:LZ20" si="427">EV13-EU13</f>
        <v>-706</v>
      </c>
      <c r="MA13" s="1191">
        <f t="shared" ref="MA13:MA20" si="428">LZ13/EU13</f>
        <v>-0.21837302814723167</v>
      </c>
      <c r="MB13" s="292">
        <f t="shared" ref="MB13:MB20" si="429">EW13-EV13</f>
        <v>106</v>
      </c>
      <c r="MC13" s="1191">
        <f t="shared" ref="MC13:MC20" si="430">MB13/EV13</f>
        <v>4.1946972694895134E-2</v>
      </c>
      <c r="MD13" s="292">
        <f t="shared" ref="MD13:MD20" si="431">EX13-EW13</f>
        <v>553</v>
      </c>
      <c r="ME13" s="1249">
        <f t="shared" ref="ME13:ME20" si="432">MD13/EW13</f>
        <v>0.21002658564375237</v>
      </c>
      <c r="MF13" s="292">
        <f t="shared" ref="MF13:MF20" si="433">EY13-EX13</f>
        <v>-3186</v>
      </c>
      <c r="MG13" s="1191">
        <f t="shared" ref="MG13:MG20" si="434">MF13/EX13</f>
        <v>-1</v>
      </c>
      <c r="MH13" s="292">
        <f t="shared" ref="MH13:MH20" si="435">EZ13-EY13</f>
        <v>0</v>
      </c>
      <c r="MI13" s="1191" t="e">
        <f t="shared" ref="MI13:MI20" si="436">MH13/EY13</f>
        <v>#DIV/0!</v>
      </c>
      <c r="MJ13" s="292">
        <f t="shared" ref="MJ13:MJ20" si="437">FA13-EZ13</f>
        <v>0</v>
      </c>
      <c r="MK13" s="1191" t="e">
        <f t="shared" ref="MK13:MK20" si="438">MJ13/EZ13</f>
        <v>#DIV/0!</v>
      </c>
      <c r="ML13" s="292">
        <f t="shared" ref="ML13:ML20" si="439">FB13-FA13</f>
        <v>0</v>
      </c>
      <c r="MM13" s="1191" t="e">
        <f t="shared" ref="MM13:MM20" si="440">ML13/FA13</f>
        <v>#DIV/0!</v>
      </c>
      <c r="MN13" s="292">
        <f t="shared" ref="MN13:MN20" si="441">FC13-FB13</f>
        <v>0</v>
      </c>
      <c r="MO13" s="1191" t="e">
        <f t="shared" ref="MO13:MO20" si="442">MN13/FB13</f>
        <v>#DIV/0!</v>
      </c>
      <c r="MP13" s="20">
        <f t="shared" ref="MP13:MP20" si="443">EJ13</f>
        <v>3336</v>
      </c>
      <c r="MQ13" s="945">
        <f t="shared" ref="MQ13:MQ20" si="444">EX13</f>
        <v>3186</v>
      </c>
      <c r="MR13" s="113">
        <f>MQ13-MP13</f>
        <v>-150</v>
      </c>
      <c r="MS13" s="100">
        <f t="shared" ref="MS13:MS20" si="445">IF(ISERROR(MR13/MP13),0,MR13/MP13)</f>
        <v>-4.4964028776978415E-2</v>
      </c>
      <c r="MT13" s="614"/>
      <c r="MU13" s="614"/>
      <c r="MV13" s="614"/>
      <c r="MW13" t="str">
        <f t="shared" ref="MW13:MW20" si="446">E13</f>
        <v>Number of Calls</v>
      </c>
      <c r="MX13" s="240" t="e">
        <f>#REF!</f>
        <v>#REF!</v>
      </c>
      <c r="MY13" s="240" t="e">
        <f>#REF!</f>
        <v>#REF!</v>
      </c>
      <c r="MZ13" s="240" t="e">
        <f>#REF!</f>
        <v>#REF!</v>
      </c>
      <c r="NA13" s="240" t="e">
        <f>#REF!</f>
        <v>#REF!</v>
      </c>
      <c r="NB13" s="240" t="e">
        <f>#REF!</f>
        <v>#REF!</v>
      </c>
      <c r="NC13" s="240" t="e">
        <f>#REF!</f>
        <v>#REF!</v>
      </c>
      <c r="ND13" s="240" t="e">
        <f>#REF!</f>
        <v>#REF!</v>
      </c>
      <c r="NE13" s="240" t="e">
        <f>#REF!</f>
        <v>#REF!</v>
      </c>
      <c r="NF13" s="240" t="e">
        <f>#REF!</f>
        <v>#REF!</v>
      </c>
      <c r="NG13" s="240" t="e">
        <f>#REF!</f>
        <v>#REF!</v>
      </c>
      <c r="NH13" s="240" t="e">
        <f>#REF!</f>
        <v>#REF!</v>
      </c>
      <c r="NI13" s="241">
        <f t="shared" ref="NI13:NT20" si="447">AJ13</f>
        <v>3691</v>
      </c>
      <c r="NJ13" s="241">
        <f t="shared" si="447"/>
        <v>3834</v>
      </c>
      <c r="NK13" s="241">
        <f t="shared" si="447"/>
        <v>3207</v>
      </c>
      <c r="NL13" s="241">
        <f t="shared" si="447"/>
        <v>6645</v>
      </c>
      <c r="NM13" s="241">
        <f t="shared" si="447"/>
        <v>3734</v>
      </c>
      <c r="NN13" s="241">
        <f t="shared" si="447"/>
        <v>3362</v>
      </c>
      <c r="NO13" s="241">
        <f t="shared" si="447"/>
        <v>4341</v>
      </c>
      <c r="NP13" s="241">
        <f t="shared" si="447"/>
        <v>4075</v>
      </c>
      <c r="NQ13" s="241">
        <f t="shared" si="447"/>
        <v>3500</v>
      </c>
      <c r="NR13" s="241">
        <f t="shared" si="447"/>
        <v>3784</v>
      </c>
      <c r="NS13" s="241">
        <f t="shared" si="447"/>
        <v>5608</v>
      </c>
      <c r="NT13" s="241">
        <f t="shared" si="447"/>
        <v>3875</v>
      </c>
      <c r="NU13" s="241">
        <f t="shared" ref="NU13:OF20" si="448">AX13</f>
        <v>4291</v>
      </c>
      <c r="NV13" s="241">
        <f t="shared" si="448"/>
        <v>4156</v>
      </c>
      <c r="NW13" s="241">
        <f t="shared" si="448"/>
        <v>5289</v>
      </c>
      <c r="NX13" s="241">
        <f t="shared" si="448"/>
        <v>15475</v>
      </c>
      <c r="NY13" s="241">
        <f t="shared" si="448"/>
        <v>6437</v>
      </c>
      <c r="NZ13" s="241">
        <f t="shared" si="448"/>
        <v>5379</v>
      </c>
      <c r="OA13" s="241">
        <f t="shared" si="448"/>
        <v>5911</v>
      </c>
      <c r="OB13" s="241">
        <f t="shared" si="448"/>
        <v>4150</v>
      </c>
      <c r="OC13" s="241">
        <f t="shared" si="448"/>
        <v>3916</v>
      </c>
      <c r="OD13" s="241">
        <f t="shared" si="448"/>
        <v>3707</v>
      </c>
      <c r="OE13" s="241">
        <f t="shared" si="448"/>
        <v>3533</v>
      </c>
      <c r="OF13" s="241">
        <f t="shared" si="448"/>
        <v>3726</v>
      </c>
      <c r="OG13" s="697">
        <f t="shared" ref="OG13:OR20" si="449">BL13</f>
        <v>4001</v>
      </c>
      <c r="OH13" s="697">
        <f t="shared" si="449"/>
        <v>3759</v>
      </c>
      <c r="OI13" s="697">
        <f t="shared" si="449"/>
        <v>4220</v>
      </c>
      <c r="OJ13" s="697">
        <f t="shared" si="449"/>
        <v>11614</v>
      </c>
      <c r="OK13" s="697">
        <f t="shared" si="449"/>
        <v>3720</v>
      </c>
      <c r="OL13" s="697">
        <f t="shared" si="449"/>
        <v>3916</v>
      </c>
      <c r="OM13" s="697">
        <f t="shared" si="449"/>
        <v>5001</v>
      </c>
      <c r="ON13" s="697">
        <f t="shared" si="449"/>
        <v>3916</v>
      </c>
      <c r="OO13" s="697">
        <f t="shared" si="449"/>
        <v>4232</v>
      </c>
      <c r="OP13" s="697">
        <f t="shared" si="449"/>
        <v>4958</v>
      </c>
      <c r="OQ13" s="697">
        <f t="shared" si="449"/>
        <v>3507</v>
      </c>
      <c r="OR13" s="697">
        <f t="shared" si="449"/>
        <v>3520</v>
      </c>
      <c r="OS13" s="800">
        <f t="shared" ref="OS13:PD20" si="450">BZ13</f>
        <v>3346</v>
      </c>
      <c r="OT13" s="800">
        <f t="shared" si="450"/>
        <v>3041</v>
      </c>
      <c r="OU13" s="800">
        <f t="shared" si="450"/>
        <v>3412</v>
      </c>
      <c r="OV13" s="800">
        <f t="shared" si="450"/>
        <v>3991</v>
      </c>
      <c r="OW13" s="800">
        <f t="shared" si="450"/>
        <v>3680</v>
      </c>
      <c r="OX13" s="800">
        <f t="shared" si="450"/>
        <v>3609</v>
      </c>
      <c r="OY13" s="800">
        <f t="shared" si="450"/>
        <v>3651</v>
      </c>
      <c r="OZ13" s="800">
        <f t="shared" si="450"/>
        <v>3966</v>
      </c>
      <c r="PA13" s="800">
        <f t="shared" si="450"/>
        <v>3630</v>
      </c>
      <c r="PB13" s="800">
        <f t="shared" si="450"/>
        <v>3182</v>
      </c>
      <c r="PC13" s="800">
        <f t="shared" si="450"/>
        <v>3039</v>
      </c>
      <c r="PD13" s="800">
        <f t="shared" si="450"/>
        <v>3318</v>
      </c>
      <c r="PE13" s="853">
        <f t="shared" ref="PE13:PP20" si="451">CN13</f>
        <v>3075</v>
      </c>
      <c r="PF13" s="853">
        <f t="shared" si="451"/>
        <v>3392</v>
      </c>
      <c r="PG13" s="853">
        <f t="shared" si="451"/>
        <v>3467</v>
      </c>
      <c r="PH13" s="853">
        <f t="shared" si="451"/>
        <v>3725</v>
      </c>
      <c r="PI13" s="853">
        <f t="shared" si="451"/>
        <v>3142</v>
      </c>
      <c r="PJ13" s="853">
        <f t="shared" si="451"/>
        <v>2963</v>
      </c>
      <c r="PK13" s="853">
        <f t="shared" si="451"/>
        <v>3473</v>
      </c>
      <c r="PL13" s="853">
        <f t="shared" si="451"/>
        <v>3483</v>
      </c>
      <c r="PM13" s="853">
        <f t="shared" si="451"/>
        <v>2737</v>
      </c>
      <c r="PN13" s="853">
        <f t="shared" si="451"/>
        <v>2392</v>
      </c>
      <c r="PO13" s="853">
        <f t="shared" si="451"/>
        <v>2523</v>
      </c>
      <c r="PP13" s="853">
        <f t="shared" si="451"/>
        <v>2313</v>
      </c>
      <c r="PQ13" s="1039">
        <f t="shared" ref="PQ13:QB20" si="452">DB13</f>
        <v>2263</v>
      </c>
      <c r="PR13" s="1039">
        <f t="shared" si="452"/>
        <v>2409</v>
      </c>
      <c r="PS13" s="1039">
        <f t="shared" si="452"/>
        <v>1903</v>
      </c>
      <c r="PT13" s="1039">
        <f t="shared" si="452"/>
        <v>2454</v>
      </c>
      <c r="PU13" s="1039">
        <f t="shared" si="452"/>
        <v>2005</v>
      </c>
      <c r="PV13" s="1039">
        <f t="shared" si="452"/>
        <v>1943</v>
      </c>
      <c r="PW13" s="1039">
        <f t="shared" si="452"/>
        <v>3304</v>
      </c>
      <c r="PX13" s="1039">
        <f t="shared" si="452"/>
        <v>2994</v>
      </c>
      <c r="PY13" s="1039">
        <f t="shared" si="452"/>
        <v>2464</v>
      </c>
      <c r="PZ13" s="1039">
        <f t="shared" si="452"/>
        <v>2405</v>
      </c>
      <c r="QA13" s="1039">
        <f t="shared" si="452"/>
        <v>2133</v>
      </c>
      <c r="QB13" s="1039">
        <f t="shared" si="452"/>
        <v>2295</v>
      </c>
      <c r="QC13" s="1061">
        <f t="shared" ref="QC13:QN20" si="453">DP13</f>
        <v>2258</v>
      </c>
      <c r="QD13" s="1061">
        <f t="shared" si="453"/>
        <v>2528</v>
      </c>
      <c r="QE13" s="1061">
        <f t="shared" si="453"/>
        <v>1860</v>
      </c>
      <c r="QF13" s="1061">
        <f t="shared" si="453"/>
        <v>2796</v>
      </c>
      <c r="QG13" s="1061">
        <f t="shared" si="453"/>
        <v>2002</v>
      </c>
      <c r="QH13" s="1061">
        <f t="shared" si="453"/>
        <v>1946</v>
      </c>
      <c r="QI13" s="1061">
        <f t="shared" si="453"/>
        <v>3879</v>
      </c>
      <c r="QJ13" s="1061">
        <f t="shared" si="453"/>
        <v>3365</v>
      </c>
      <c r="QK13" s="1061">
        <f t="shared" si="453"/>
        <v>2816</v>
      </c>
      <c r="QL13" s="1061">
        <f t="shared" si="453"/>
        <v>2543</v>
      </c>
      <c r="QM13" s="1061">
        <f t="shared" si="453"/>
        <v>2137</v>
      </c>
      <c r="QN13" s="1061">
        <f t="shared" si="453"/>
        <v>2039</v>
      </c>
      <c r="QO13" s="1118">
        <f t="shared" ref="QO13:QZ20" si="454">ED13</f>
        <v>2439</v>
      </c>
      <c r="QP13" s="1118">
        <f t="shared" si="454"/>
        <v>2073</v>
      </c>
      <c r="QQ13" s="1118">
        <f t="shared" si="454"/>
        <v>1839</v>
      </c>
      <c r="QR13" s="1118">
        <f t="shared" si="454"/>
        <v>2131</v>
      </c>
      <c r="QS13" s="1118">
        <f t="shared" si="454"/>
        <v>2100</v>
      </c>
      <c r="QT13" s="1118">
        <f t="shared" si="454"/>
        <v>1890</v>
      </c>
      <c r="QU13" s="1118">
        <f t="shared" si="454"/>
        <v>3336</v>
      </c>
      <c r="QV13" s="1118">
        <f t="shared" si="454"/>
        <v>3318</v>
      </c>
      <c r="QW13" s="1118">
        <f t="shared" si="454"/>
        <v>2729</v>
      </c>
      <c r="QX13" s="1118">
        <f t="shared" si="454"/>
        <v>2347</v>
      </c>
      <c r="QY13" s="1118">
        <f t="shared" si="454"/>
        <v>2256</v>
      </c>
      <c r="QZ13" s="1118">
        <f t="shared" si="454"/>
        <v>2376</v>
      </c>
      <c r="RA13" s="1210">
        <f t="shared" ref="RA13:RA20" si="455">ER13</f>
        <v>2739</v>
      </c>
      <c r="RB13" s="1210">
        <f t="shared" ref="RB13:RB20" si="456">ES13</f>
        <v>2485</v>
      </c>
      <c r="RC13" s="1210">
        <f t="shared" ref="RC13:RC20" si="457">ET13</f>
        <v>3070</v>
      </c>
      <c r="RD13" s="1210">
        <f t="shared" ref="RD13:RD20" si="458">EU13</f>
        <v>3233</v>
      </c>
      <c r="RE13" s="1210">
        <f t="shared" ref="RE13:RE20" si="459">EV13</f>
        <v>2527</v>
      </c>
      <c r="RF13" s="1210">
        <f t="shared" ref="RF13:RF20" si="460">EW13</f>
        <v>2633</v>
      </c>
      <c r="RG13" s="1210">
        <f t="shared" ref="RG13:RG20" si="461">EX13</f>
        <v>3186</v>
      </c>
      <c r="RH13" s="1210">
        <f t="shared" ref="RH13:RH20" si="462">EY13</f>
        <v>0</v>
      </c>
      <c r="RI13" s="1210">
        <f t="shared" ref="RI13:RI20" si="463">EZ13</f>
        <v>0</v>
      </c>
      <c r="RJ13" s="1210">
        <f t="shared" ref="RJ13:RJ20" si="464">FA13</f>
        <v>0</v>
      </c>
      <c r="RK13" s="1210">
        <f t="shared" ref="RK13:RK20" si="465">FB13</f>
        <v>0</v>
      </c>
      <c r="RL13" s="1210">
        <f t="shared" ref="RL13:RL20" si="466">FC13</f>
        <v>0</v>
      </c>
    </row>
    <row r="14" spans="1:480" x14ac:dyDescent="0.3">
      <c r="A14" s="675"/>
      <c r="B14" s="50">
        <v>2.2000000000000002</v>
      </c>
      <c r="C14" s="10"/>
      <c r="D14" s="10"/>
      <c r="E14" s="1271" t="s">
        <v>32</v>
      </c>
      <c r="F14" s="1271"/>
      <c r="G14" s="1272"/>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467">AJ13/AJ3</f>
        <v>167.77272727272728</v>
      </c>
      <c r="AK14" s="72">
        <f t="shared" si="467"/>
        <v>166.69565217391303</v>
      </c>
      <c r="AL14" s="73">
        <f t="shared" si="467"/>
        <v>160.35</v>
      </c>
      <c r="AM14" s="72">
        <f t="shared" si="467"/>
        <v>288.91304347826087</v>
      </c>
      <c r="AN14" s="73">
        <f t="shared" si="467"/>
        <v>196.52631578947367</v>
      </c>
      <c r="AO14" s="72">
        <f t="shared" si="467"/>
        <v>186.77777777777777</v>
      </c>
      <c r="AP14" s="73">
        <f t="shared" si="467"/>
        <v>206.71428571428572</v>
      </c>
      <c r="AQ14" s="72">
        <f t="shared" si="467"/>
        <v>203.75</v>
      </c>
      <c r="AR14" s="73">
        <f t="shared" si="467"/>
        <v>175</v>
      </c>
      <c r="AS14" s="72">
        <f t="shared" si="467"/>
        <v>172</v>
      </c>
      <c r="AT14" s="73">
        <f t="shared" si="467"/>
        <v>254.90909090909091</v>
      </c>
      <c r="AU14" s="72">
        <f t="shared" si="467"/>
        <v>193.75</v>
      </c>
      <c r="AV14" s="119" t="s">
        <v>29</v>
      </c>
      <c r="AW14" s="150">
        <f t="shared" si="243"/>
        <v>197.76324109296078</v>
      </c>
      <c r="AX14" s="339">
        <f t="shared" ref="AX14:BH14" si="468">AX13/AX3</f>
        <v>195.04545454545453</v>
      </c>
      <c r="AY14" s="72">
        <f t="shared" si="468"/>
        <v>188.90909090909091</v>
      </c>
      <c r="AZ14" s="73">
        <f t="shared" si="468"/>
        <v>264.45</v>
      </c>
      <c r="BA14" s="72">
        <f t="shared" si="468"/>
        <v>672.82608695652175</v>
      </c>
      <c r="BB14" s="73">
        <f t="shared" si="468"/>
        <v>357.61111111111109</v>
      </c>
      <c r="BC14" s="72">
        <f t="shared" si="468"/>
        <v>283.10526315789474</v>
      </c>
      <c r="BD14" s="73">
        <f t="shared" si="468"/>
        <v>281.47619047619048</v>
      </c>
      <c r="BE14" s="72">
        <f t="shared" si="468"/>
        <v>207.5</v>
      </c>
      <c r="BF14" s="73">
        <f t="shared" si="468"/>
        <v>186.47619047619048</v>
      </c>
      <c r="BG14" s="72">
        <f t="shared" si="468"/>
        <v>176.52380952380952</v>
      </c>
      <c r="BH14" s="73">
        <f t="shared" si="468"/>
        <v>160.59090909090909</v>
      </c>
      <c r="BI14" s="72">
        <f t="shared" ref="BI14" si="469">BI13/BI3</f>
        <v>177.42857142857142</v>
      </c>
      <c r="BJ14" s="119" t="s">
        <v>29</v>
      </c>
      <c r="BK14" s="150">
        <f t="shared" si="244"/>
        <v>262.66188980631199</v>
      </c>
      <c r="BL14" s="339">
        <f t="shared" ref="BL14:BU14" si="470">BL13/BL3</f>
        <v>181.86363636363637</v>
      </c>
      <c r="BM14" s="72">
        <f t="shared" ref="BM14:BN14" si="471">BM13/BM3</f>
        <v>179</v>
      </c>
      <c r="BN14" s="73">
        <f t="shared" si="471"/>
        <v>200.95238095238096</v>
      </c>
      <c r="BO14" s="72">
        <f t="shared" si="470"/>
        <v>504.95652173913044</v>
      </c>
      <c r="BP14" s="73">
        <f t="shared" si="470"/>
        <v>218.8235294117647</v>
      </c>
      <c r="BQ14" s="72">
        <f t="shared" ref="BQ14:BR14" si="472">BQ13/BQ3</f>
        <v>195.8</v>
      </c>
      <c r="BR14" s="73">
        <f t="shared" si="472"/>
        <v>250.05</v>
      </c>
      <c r="BS14" s="72">
        <f t="shared" si="470"/>
        <v>195.8</v>
      </c>
      <c r="BT14" s="73">
        <f t="shared" ref="BT14" si="473">BT13/BT3</f>
        <v>192.36363636363637</v>
      </c>
      <c r="BU14" s="73">
        <f t="shared" si="470"/>
        <v>236.0952380952381</v>
      </c>
      <c r="BV14" s="73">
        <f t="shared" ref="BV14:BW14" si="474">BV13/BV3</f>
        <v>175.35</v>
      </c>
      <c r="BW14" s="73">
        <f t="shared" si="474"/>
        <v>160</v>
      </c>
      <c r="BX14" s="119" t="s">
        <v>29</v>
      </c>
      <c r="BY14" s="150">
        <f t="shared" si="245"/>
        <v>224.25457857714889</v>
      </c>
      <c r="BZ14" s="73">
        <f t="shared" ref="BZ14:CA14" si="475">BZ13/BZ3</f>
        <v>152.09090909090909</v>
      </c>
      <c r="CA14" s="72">
        <f t="shared" si="475"/>
        <v>144.8095238095238</v>
      </c>
      <c r="CB14" s="73">
        <f t="shared" ref="CB14:CC14" si="476">CB13/CB3</f>
        <v>162.47619047619048</v>
      </c>
      <c r="CC14" s="72">
        <f t="shared" si="476"/>
        <v>181.40909090909091</v>
      </c>
      <c r="CD14" s="73">
        <f t="shared" ref="CD14:CE14" si="477">CD13/CD3</f>
        <v>204.44444444444446</v>
      </c>
      <c r="CE14" s="72">
        <f t="shared" si="477"/>
        <v>180.45</v>
      </c>
      <c r="CF14" s="73">
        <f t="shared" ref="CF14:CG14" si="478">CF13/CF3</f>
        <v>192.15789473684211</v>
      </c>
      <c r="CG14" s="72">
        <f t="shared" si="478"/>
        <v>188.85714285714286</v>
      </c>
      <c r="CH14" s="73">
        <f t="shared" ref="CH14:CI14" si="479">CH13/CH3</f>
        <v>165</v>
      </c>
      <c r="CI14" s="73">
        <f t="shared" si="479"/>
        <v>151.52380952380952</v>
      </c>
      <c r="CJ14" s="73">
        <f t="shared" ref="CJ14:CK14" si="480">CJ13/CJ3</f>
        <v>144.71428571428572</v>
      </c>
      <c r="CK14" s="73">
        <f t="shared" si="480"/>
        <v>150.81818181818181</v>
      </c>
      <c r="CL14" s="119" t="s">
        <v>29</v>
      </c>
      <c r="CM14" s="150">
        <f t="shared" si="246"/>
        <v>168.22928944836841</v>
      </c>
      <c r="CN14" s="73">
        <f t="shared" ref="CN14:CO14" si="481">CN13/CN3</f>
        <v>153.75</v>
      </c>
      <c r="CO14" s="72">
        <f t="shared" si="481"/>
        <v>147.47826086956522</v>
      </c>
      <c r="CP14" s="905">
        <f t="shared" ref="CP14:CQ14" si="482">CP13/CP3</f>
        <v>165.0952380952381</v>
      </c>
      <c r="CQ14" s="906">
        <f t="shared" si="482"/>
        <v>177.38095238095238</v>
      </c>
      <c r="CR14" s="73">
        <f t="shared" ref="CR14:CS14" si="483">CR13/CR3</f>
        <v>165.36842105263159</v>
      </c>
      <c r="CS14" s="72">
        <f t="shared" si="483"/>
        <v>155.94736842105263</v>
      </c>
      <c r="CT14" s="73">
        <f t="shared" ref="CT14:CU14" si="484">CT13/CT3</f>
        <v>173.65</v>
      </c>
      <c r="CU14" s="72">
        <f t="shared" si="484"/>
        <v>174.15</v>
      </c>
      <c r="CV14" s="73">
        <f t="shared" ref="CV14:CW14" si="485">CV13/CV3</f>
        <v>119</v>
      </c>
      <c r="CW14" s="978">
        <f t="shared" si="485"/>
        <v>125.89473684210526</v>
      </c>
      <c r="CX14" s="73">
        <f t="shared" ref="CX14:CY14" si="486">CX13/CX3</f>
        <v>114.68181818181819</v>
      </c>
      <c r="CY14" s="72">
        <f t="shared" si="486"/>
        <v>105.13636363636364</v>
      </c>
      <c r="CZ14" s="119" t="s">
        <v>29</v>
      </c>
      <c r="DA14" s="150">
        <f t="shared" si="247"/>
        <v>148.12776328997725</v>
      </c>
      <c r="DB14" s="73">
        <f t="shared" ref="DB14:DD14" si="487">DB13/DB3</f>
        <v>113.15</v>
      </c>
      <c r="DC14" s="72">
        <f t="shared" si="487"/>
        <v>104.73913043478261</v>
      </c>
      <c r="DD14" s="73">
        <f t="shared" si="487"/>
        <v>95.15</v>
      </c>
      <c r="DE14" s="906">
        <f t="shared" ref="DE14:DF14" si="488">DE13/DE3</f>
        <v>111.54545454545455</v>
      </c>
      <c r="DF14" s="73">
        <f t="shared" si="488"/>
        <v>105.52631578947368</v>
      </c>
      <c r="DG14" s="72">
        <f t="shared" ref="DG14:DH14" si="489">DG13/DG3</f>
        <v>107.94444444444444</v>
      </c>
      <c r="DH14" s="73">
        <f t="shared" si="489"/>
        <v>157.33333333333334</v>
      </c>
      <c r="DI14" s="72">
        <f t="shared" ref="DI14" si="490">DI13/DI3</f>
        <v>149.69999999999999</v>
      </c>
      <c r="DJ14" s="905">
        <f t="shared" ref="DJ14:DK14" si="491">DJ13/DJ3</f>
        <v>117.33333333333333</v>
      </c>
      <c r="DK14" s="906">
        <f t="shared" si="491"/>
        <v>114.52380952380952</v>
      </c>
      <c r="DL14" s="905">
        <f t="shared" ref="DL14:DM14" si="492">DL13/DL3</f>
        <v>96.954545454545453</v>
      </c>
      <c r="DM14" s="906">
        <f t="shared" si="492"/>
        <v>109.28571428571429</v>
      </c>
      <c r="DN14" s="119" t="s">
        <v>29</v>
      </c>
      <c r="DO14" s="150">
        <f t="shared" si="248"/>
        <v>115.26550676207425</v>
      </c>
      <c r="DP14" s="73">
        <f t="shared" ref="DP14:DQ14" si="493">DP13/DP3</f>
        <v>107.52380952380952</v>
      </c>
      <c r="DQ14" s="72">
        <f t="shared" si="493"/>
        <v>109.91304347826087</v>
      </c>
      <c r="DR14" s="73">
        <f t="shared" ref="DR14:DS14" si="494">DR13/DR3</f>
        <v>97.89473684210526</v>
      </c>
      <c r="DS14" s="72">
        <f t="shared" si="494"/>
        <v>121.56521739130434</v>
      </c>
      <c r="DT14" s="73">
        <f t="shared" ref="DT14:DU14" si="495">DT13/DT3</f>
        <v>105.36842105263158</v>
      </c>
      <c r="DU14" s="72">
        <f t="shared" si="495"/>
        <v>108.11111111111111</v>
      </c>
      <c r="DV14" s="73">
        <f t="shared" ref="DV14:DW14" si="496">DV13/DV3</f>
        <v>184.71428571428572</v>
      </c>
      <c r="DW14" s="72">
        <f t="shared" si="496"/>
        <v>168.25</v>
      </c>
      <c r="DX14" s="73">
        <f t="shared" ref="DX14:DY14" si="497">DX13/DX3</f>
        <v>134.0952380952381</v>
      </c>
      <c r="DY14" s="72">
        <f t="shared" si="497"/>
        <v>121.0952380952381</v>
      </c>
      <c r="DZ14" s="73">
        <f t="shared" ref="DZ14:EA14" si="498">DZ13/DZ3</f>
        <v>97.13636363636364</v>
      </c>
      <c r="EA14" s="72">
        <f t="shared" si="498"/>
        <v>101.95</v>
      </c>
      <c r="EB14" s="119" t="s">
        <v>29</v>
      </c>
      <c r="EC14" s="150">
        <f t="shared" si="249"/>
        <v>121.46812207836236</v>
      </c>
      <c r="ED14" s="73">
        <f t="shared" ref="ED14" si="499">ED13/ED3</f>
        <v>110.86363636363636</v>
      </c>
      <c r="EE14" s="1160">
        <f t="shared" ref="EE14:EF14" si="500">EE13/EE3</f>
        <v>94.227272727272734</v>
      </c>
      <c r="EF14" s="73">
        <f t="shared" si="500"/>
        <v>91.95</v>
      </c>
      <c r="EG14" s="72">
        <f t="shared" ref="EG14:EI14" si="501">EG13/EG3</f>
        <v>92.652173913043484</v>
      </c>
      <c r="EH14" s="73">
        <f t="shared" si="501"/>
        <v>116.66666666666667</v>
      </c>
      <c r="EI14" s="72">
        <f t="shared" si="501"/>
        <v>99.473684210526315</v>
      </c>
      <c r="EJ14" s="73">
        <f t="shared" ref="EJ14:EK14" si="502">EJ13/EJ3</f>
        <v>158.85714285714286</v>
      </c>
      <c r="EK14" s="72">
        <f t="shared" si="502"/>
        <v>165.9</v>
      </c>
      <c r="EL14" s="73">
        <f t="shared" ref="EL14:EM14" si="503">EL13/EL3</f>
        <v>124.04545454545455</v>
      </c>
      <c r="EM14" s="72">
        <f t="shared" si="503"/>
        <v>111.76190476190476</v>
      </c>
      <c r="EN14" s="73">
        <f t="shared" ref="EN14:EO14" si="504">EN13/EN3</f>
        <v>112.8</v>
      </c>
      <c r="EO14" s="72">
        <f t="shared" si="504"/>
        <v>108</v>
      </c>
      <c r="EP14" s="119" t="s">
        <v>29</v>
      </c>
      <c r="EQ14" s="150">
        <f t="shared" si="250"/>
        <v>115.59982800380398</v>
      </c>
      <c r="ER14" s="73">
        <f t="shared" ref="ER14:ES14" si="505">ER13/ER3</f>
        <v>124.5</v>
      </c>
      <c r="ES14" s="1160">
        <f t="shared" si="505"/>
        <v>118.33333333333333</v>
      </c>
      <c r="ET14" s="73">
        <f t="shared" ref="ET14:EU14" si="506">ET13/ET3</f>
        <v>146.1904761904762</v>
      </c>
      <c r="EU14" s="72">
        <f t="shared" si="506"/>
        <v>146.95454545454547</v>
      </c>
      <c r="EV14" s="73">
        <f t="shared" ref="EV14" si="507">EV13/EV3</f>
        <v>140.38888888888889</v>
      </c>
      <c r="EW14" s="72">
        <f t="shared" ref="EW14:EX14" si="508">EW13/EW3</f>
        <v>131.65</v>
      </c>
      <c r="EX14" s="73">
        <f t="shared" si="508"/>
        <v>167.68421052631578</v>
      </c>
      <c r="EY14" s="72"/>
      <c r="EZ14" s="73"/>
      <c r="FA14" s="72"/>
      <c r="FB14" s="73"/>
      <c r="FC14" s="72"/>
      <c r="FD14" s="119" t="s">
        <v>29</v>
      </c>
      <c r="FE14" s="150">
        <f t="shared" si="251"/>
        <v>139.38592205622282</v>
      </c>
      <c r="FF14" s="113">
        <f t="shared" si="252"/>
        <v>1.2954545454545325</v>
      </c>
      <c r="FG14" s="367">
        <f t="shared" si="253"/>
        <v>6.6862170087975872E-3</v>
      </c>
      <c r="FH14" s="113">
        <f t="shared" si="254"/>
        <v>-6.136363636363626</v>
      </c>
      <c r="FI14" s="367">
        <f t="shared" si="255"/>
        <v>-3.1461197855977577E-2</v>
      </c>
      <c r="FJ14" s="113">
        <f t="shared" si="256"/>
        <v>75.540909090909082</v>
      </c>
      <c r="FK14" s="367">
        <f t="shared" si="257"/>
        <v>0.39987969201154955</v>
      </c>
      <c r="FL14" s="113">
        <f t="shared" si="258"/>
        <v>408.37608695652176</v>
      </c>
      <c r="FM14" s="367">
        <f t="shared" si="259"/>
        <v>1.5442468782625138</v>
      </c>
      <c r="FN14" s="113">
        <f t="shared" si="260"/>
        <v>-315.21497584541066</v>
      </c>
      <c r="FO14" s="367">
        <f t="shared" si="261"/>
        <v>-0.46849398671692699</v>
      </c>
      <c r="FP14" s="113">
        <f t="shared" si="262"/>
        <v>-74.505847953216346</v>
      </c>
      <c r="FQ14" s="367">
        <f t="shared" si="263"/>
        <v>-0.20834321316729754</v>
      </c>
      <c r="FR14" s="113">
        <f t="shared" si="264"/>
        <v>-1.6290726817042582</v>
      </c>
      <c r="FS14" s="367">
        <f t="shared" si="265"/>
        <v>-5.7543002328278312E-3</v>
      </c>
      <c r="FT14" s="113">
        <f t="shared" si="266"/>
        <v>-73.976190476190482</v>
      </c>
      <c r="FU14" s="367">
        <f t="shared" si="267"/>
        <v>-0.26281509050922014</v>
      </c>
      <c r="FV14" s="113">
        <f t="shared" si="268"/>
        <v>-21.023809523809518</v>
      </c>
      <c r="FW14" s="367">
        <f t="shared" si="269"/>
        <v>-0.10131956397016635</v>
      </c>
      <c r="FX14" s="113">
        <f t="shared" si="270"/>
        <v>-9.9523809523809632</v>
      </c>
      <c r="FY14" s="100">
        <f t="shared" si="271"/>
        <v>-5.3370786516853987E-2</v>
      </c>
      <c r="FZ14" s="113">
        <f t="shared" si="272"/>
        <v>-15.932900432900425</v>
      </c>
      <c r="GA14" s="367">
        <f t="shared" si="273"/>
        <v>-9.0259214753414876E-2</v>
      </c>
      <c r="GB14" s="113">
        <f t="shared" si="274"/>
        <v>16.837662337662323</v>
      </c>
      <c r="GC14" s="367">
        <f t="shared" si="275"/>
        <v>0.10484816626905494</v>
      </c>
      <c r="GD14" s="113">
        <f t="shared" si="276"/>
        <v>4.4350649350649576</v>
      </c>
      <c r="GE14" s="367">
        <f t="shared" si="277"/>
        <v>2.4996340213731646E-2</v>
      </c>
      <c r="GF14" s="292">
        <f t="shared" si="278"/>
        <v>-2.863636363636374</v>
      </c>
      <c r="GG14" s="370">
        <f t="shared" si="279"/>
        <v>-1.5746063484129023E-2</v>
      </c>
      <c r="GH14" s="292">
        <f t="shared" si="280"/>
        <v>21.952380952380963</v>
      </c>
      <c r="GI14" s="370">
        <f t="shared" si="281"/>
        <v>0.12263899973397187</v>
      </c>
      <c r="GJ14" s="292">
        <f t="shared" si="282"/>
        <v>304.00414078674947</v>
      </c>
      <c r="GK14" s="370">
        <f t="shared" si="283"/>
        <v>1.5128168143416443</v>
      </c>
      <c r="GL14" s="292">
        <f t="shared" si="284"/>
        <v>-286.13299232736574</v>
      </c>
      <c r="GM14" s="370">
        <f t="shared" si="285"/>
        <v>-0.56664877075335041</v>
      </c>
      <c r="GN14" s="292">
        <f t="shared" si="286"/>
        <v>-23.023529411764684</v>
      </c>
      <c r="GO14" s="370">
        <f t="shared" si="287"/>
        <v>-0.10521505376344077</v>
      </c>
      <c r="GP14" s="292">
        <f t="shared" si="288"/>
        <v>54.25</v>
      </c>
      <c r="GQ14" s="370">
        <f t="shared" si="289"/>
        <v>0.27706843718079671</v>
      </c>
      <c r="GR14" s="292">
        <f t="shared" si="290"/>
        <v>-54.25</v>
      </c>
      <c r="GS14" s="370">
        <f t="shared" si="291"/>
        <v>-0.21695660867826433</v>
      </c>
      <c r="GT14" s="292">
        <f t="shared" si="292"/>
        <v>-3.4363636363636374</v>
      </c>
      <c r="GU14" s="370">
        <f t="shared" si="293"/>
        <v>-1.7550376079487423E-2</v>
      </c>
      <c r="GV14" s="292">
        <f t="shared" si="294"/>
        <v>43.731601731601728</v>
      </c>
      <c r="GW14" s="370">
        <f t="shared" si="295"/>
        <v>0.22733819425690879</v>
      </c>
      <c r="GX14" s="292">
        <f t="shared" si="296"/>
        <v>-60.745238095238108</v>
      </c>
      <c r="GY14" s="370">
        <f t="shared" si="297"/>
        <v>-0.25729124647035101</v>
      </c>
      <c r="GZ14" s="292">
        <f t="shared" si="298"/>
        <v>-15.349999999999994</v>
      </c>
      <c r="HA14" s="370">
        <f t="shared" si="299"/>
        <v>-8.7539207299686311E-2</v>
      </c>
      <c r="HB14" s="292">
        <f t="shared" si="300"/>
        <v>-7.9090909090909065</v>
      </c>
      <c r="HC14" s="370">
        <f t="shared" si="301"/>
        <v>-4.9431818181818167E-2</v>
      </c>
      <c r="HD14" s="292">
        <f t="shared" si="302"/>
        <v>-7.2813852813852975</v>
      </c>
      <c r="HE14" s="370">
        <f t="shared" si="303"/>
        <v>-4.7875217032419766E-2</v>
      </c>
      <c r="HF14" s="292">
        <f t="shared" si="304"/>
        <v>17.666666666666686</v>
      </c>
      <c r="HG14" s="370">
        <f t="shared" si="305"/>
        <v>0.12199934232160488</v>
      </c>
      <c r="HH14" s="292">
        <f t="shared" si="306"/>
        <v>18.932900432900425</v>
      </c>
      <c r="HI14" s="370">
        <f t="shared" si="307"/>
        <v>0.11652723009698385</v>
      </c>
      <c r="HJ14" s="292">
        <f t="shared" si="308"/>
        <v>23.035353535353551</v>
      </c>
      <c r="HK14" s="370">
        <f t="shared" si="309"/>
        <v>0.12698014978145281</v>
      </c>
      <c r="HL14" s="292">
        <f t="shared" si="310"/>
        <v>-23.994444444444468</v>
      </c>
      <c r="HM14" s="370">
        <f t="shared" si="311"/>
        <v>-0.11736413043478272</v>
      </c>
      <c r="HN14" s="292">
        <f t="shared" si="312"/>
        <v>11.707894736842121</v>
      </c>
      <c r="HO14" s="370">
        <f t="shared" si="313"/>
        <v>6.4881655510347025E-2</v>
      </c>
      <c r="HP14" s="292">
        <f t="shared" si="314"/>
        <v>-3.3007518796992485</v>
      </c>
      <c r="HQ14" s="370">
        <f t="shared" si="315"/>
        <v>-1.7177289979262045E-2</v>
      </c>
      <c r="HR14" s="292">
        <f t="shared" si="316"/>
        <v>-23.857142857142861</v>
      </c>
      <c r="HS14" s="370">
        <f t="shared" si="317"/>
        <v>-0.12632375189107414</v>
      </c>
      <c r="HT14" s="292">
        <f t="shared" si="318"/>
        <v>-13.476190476190482</v>
      </c>
      <c r="HU14" s="370">
        <f t="shared" si="319"/>
        <v>-8.1673881673881704E-2</v>
      </c>
      <c r="HV14" s="292">
        <f t="shared" si="320"/>
        <v>-6.809523809523796</v>
      </c>
      <c r="HW14" s="370">
        <f t="shared" si="321"/>
        <v>-4.4940289126335548E-2</v>
      </c>
      <c r="HX14" s="292">
        <f t="shared" si="322"/>
        <v>6.1038961038960906</v>
      </c>
      <c r="HY14" s="370">
        <f t="shared" si="323"/>
        <v>4.2178946423763707E-2</v>
      </c>
      <c r="HZ14" s="292">
        <f t="shared" si="324"/>
        <v>2.931818181818187</v>
      </c>
      <c r="IA14" s="370">
        <f t="shared" si="325"/>
        <v>1.9439421338155551E-2</v>
      </c>
      <c r="IB14" s="292">
        <f t="shared" si="326"/>
        <v>-6.2717391304347814</v>
      </c>
      <c r="IC14" s="370">
        <f t="shared" si="327"/>
        <v>-4.0791799222340039E-2</v>
      </c>
      <c r="ID14" s="292">
        <f t="shared" si="328"/>
        <v>17.616977225672883</v>
      </c>
      <c r="IE14" s="370">
        <f t="shared" si="329"/>
        <v>0.11945473944294703</v>
      </c>
      <c r="IF14" s="292">
        <f t="shared" si="330"/>
        <v>12.285714285714278</v>
      </c>
      <c r="IG14" s="370">
        <f t="shared" si="331"/>
        <v>7.441592154600514E-2</v>
      </c>
      <c r="IH14" s="292">
        <f t="shared" si="332"/>
        <v>-12.01253132832079</v>
      </c>
      <c r="II14" s="370">
        <f t="shared" si="333"/>
        <v>-6.7721653126103787E-2</v>
      </c>
      <c r="IJ14" s="292">
        <f t="shared" si="334"/>
        <v>-9.4210526315789593</v>
      </c>
      <c r="IK14" s="370">
        <f t="shared" si="335"/>
        <v>-5.6970082749840938E-2</v>
      </c>
      <c r="IL14" s="292">
        <f t="shared" si="336"/>
        <v>17.702631578947376</v>
      </c>
      <c r="IM14" s="370">
        <f t="shared" si="337"/>
        <v>0.11351670604117453</v>
      </c>
      <c r="IN14" s="292">
        <f t="shared" si="338"/>
        <v>0.5</v>
      </c>
      <c r="IO14" s="370">
        <f t="shared" si="339"/>
        <v>2.8793550244745176E-3</v>
      </c>
      <c r="IP14" s="292">
        <f t="shared" si="340"/>
        <v>-55.150000000000006</v>
      </c>
      <c r="IQ14" s="370">
        <f t="shared" si="341"/>
        <v>-0.3166810221073787</v>
      </c>
      <c r="IR14" s="292">
        <f t="shared" si="342"/>
        <v>6.8947368421052602</v>
      </c>
      <c r="IS14" s="370">
        <f t="shared" si="343"/>
        <v>5.7938965059708067E-2</v>
      </c>
      <c r="IT14" s="292">
        <f t="shared" si="344"/>
        <v>-11.212918660287073</v>
      </c>
      <c r="IU14" s="370">
        <f t="shared" si="345"/>
        <v>-8.906582547886889E-2</v>
      </c>
      <c r="IV14" s="292">
        <f t="shared" si="346"/>
        <v>-9.5454545454545467</v>
      </c>
      <c r="IW14" s="370">
        <f t="shared" si="347"/>
        <v>-8.3234244946492272E-2</v>
      </c>
      <c r="IX14" s="292">
        <f t="shared" si="348"/>
        <v>8.0136363636363654</v>
      </c>
      <c r="IY14" s="370">
        <f t="shared" si="349"/>
        <v>7.6221357544314763E-2</v>
      </c>
      <c r="IZ14" s="292">
        <f t="shared" si="350"/>
        <v>-8.4108695652173964</v>
      </c>
      <c r="JA14" s="370">
        <f t="shared" si="351"/>
        <v>-7.4333800841514766E-2</v>
      </c>
      <c r="JB14" s="292">
        <f t="shared" si="352"/>
        <v>-9.5891304347826036</v>
      </c>
      <c r="JC14" s="370">
        <f t="shared" si="353"/>
        <v>-0.10077909022367423</v>
      </c>
      <c r="JD14" s="292">
        <f t="shared" si="354"/>
        <v>16.395454545454541</v>
      </c>
      <c r="JE14" s="370">
        <f t="shared" si="355"/>
        <v>0.17231166101371034</v>
      </c>
      <c r="JF14" s="292">
        <f t="shared" si="356"/>
        <v>-6.0191387559808618</v>
      </c>
      <c r="JG14" s="370">
        <f t="shared" si="357"/>
        <v>-5.2219774371922822E-2</v>
      </c>
      <c r="JH14" s="292">
        <f t="shared" si="358"/>
        <v>2.4181286549707579</v>
      </c>
      <c r="JI14" s="370">
        <f t="shared" si="359"/>
        <v>2.2914934885009675E-2</v>
      </c>
      <c r="JJ14" s="292">
        <f t="shared" si="360"/>
        <v>49.3888888888889</v>
      </c>
      <c r="JK14" s="370">
        <f t="shared" si="361"/>
        <v>0.45753988677303148</v>
      </c>
      <c r="JL14" s="292">
        <f t="shared" si="362"/>
        <v>-7.6333333333333542</v>
      </c>
      <c r="JM14" s="370">
        <f t="shared" si="363"/>
        <v>-4.8516949152542503E-2</v>
      </c>
      <c r="JN14" s="292">
        <f t="shared" si="364"/>
        <v>-32.36666666666666</v>
      </c>
      <c r="JO14" s="370">
        <f t="shared" si="365"/>
        <v>-0.21621019817412601</v>
      </c>
      <c r="JP14" s="292">
        <f t="shared" si="366"/>
        <v>-2.8095238095238102</v>
      </c>
      <c r="JQ14" s="370">
        <f t="shared" si="367"/>
        <v>-2.3944805194805203E-2</v>
      </c>
      <c r="JR14" s="292">
        <f t="shared" si="368"/>
        <v>-17.569264069264065</v>
      </c>
      <c r="JS14" s="370">
        <f t="shared" si="369"/>
        <v>-0.15341145341145337</v>
      </c>
      <c r="JT14" s="292">
        <f t="shared" si="370"/>
        <v>12.331168831168839</v>
      </c>
      <c r="JU14" s="370">
        <f t="shared" si="371"/>
        <v>0.12718505123568422</v>
      </c>
      <c r="JV14" s="292">
        <f t="shared" si="372"/>
        <v>-1.7619047619047734</v>
      </c>
      <c r="JW14" s="370">
        <f t="shared" si="373"/>
        <v>-1.6122004357298578E-2</v>
      </c>
      <c r="JX14" s="292">
        <f t="shared" si="374"/>
        <v>2.3892339544513561</v>
      </c>
      <c r="JY14" s="370">
        <f t="shared" si="375"/>
        <v>2.2220510648130416E-2</v>
      </c>
      <c r="JZ14" s="292">
        <f t="shared" si="376"/>
        <v>-12.018306636155614</v>
      </c>
      <c r="KA14" s="370">
        <f t="shared" si="377"/>
        <v>-0.10934377081945376</v>
      </c>
      <c r="KB14" s="292">
        <f t="shared" si="378"/>
        <v>23.670480549199084</v>
      </c>
      <c r="KC14" s="370">
        <f t="shared" si="379"/>
        <v>0.24179523141654979</v>
      </c>
      <c r="KD14" s="292">
        <f t="shared" si="380"/>
        <v>-16.196796338672769</v>
      </c>
      <c r="KE14" s="370">
        <f t="shared" si="381"/>
        <v>-0.13323544913786614</v>
      </c>
      <c r="KF14" s="292">
        <f t="shared" si="382"/>
        <v>2.7426900584795391</v>
      </c>
      <c r="KG14" s="370">
        <f t="shared" si="383"/>
        <v>2.6029526029526098E-2</v>
      </c>
      <c r="KH14" s="292">
        <f t="shared" si="384"/>
        <v>76.603174603174608</v>
      </c>
      <c r="KI14" s="370">
        <f t="shared" si="385"/>
        <v>0.70855968286595217</v>
      </c>
      <c r="KJ14" s="292">
        <f t="shared" si="386"/>
        <v>-16.464285714285722</v>
      </c>
      <c r="KK14" s="370">
        <f t="shared" si="387"/>
        <v>-8.9133797370456347E-2</v>
      </c>
      <c r="KL14" s="292">
        <f t="shared" si="388"/>
        <v>-34.154761904761898</v>
      </c>
      <c r="KM14" s="370">
        <f t="shared" si="389"/>
        <v>-0.20300007075638574</v>
      </c>
      <c r="KN14" s="292">
        <f t="shared" si="390"/>
        <v>-13</v>
      </c>
      <c r="KO14" s="370">
        <f t="shared" si="391"/>
        <v>-9.6946022727272721E-2</v>
      </c>
      <c r="KP14" s="292">
        <f t="shared" si="392"/>
        <v>-23.958874458874462</v>
      </c>
      <c r="KQ14" s="370">
        <f t="shared" si="393"/>
        <v>-0.19785149966038681</v>
      </c>
      <c r="KR14" s="292">
        <f t="shared" si="394"/>
        <v>4.8136363636363626</v>
      </c>
      <c r="KS14" s="370">
        <f t="shared" si="395"/>
        <v>4.955545156761814E-2</v>
      </c>
      <c r="KT14" s="292">
        <f t="shared" si="396"/>
        <v>8.9136363636363569</v>
      </c>
      <c r="KU14" s="375">
        <f t="shared" si="397"/>
        <v>8.7431450354451754E-2</v>
      </c>
      <c r="KV14" s="292">
        <f t="shared" si="398"/>
        <v>-16.636363636363626</v>
      </c>
      <c r="KW14" s="370">
        <f t="shared" si="399"/>
        <v>-0.15006150061500606</v>
      </c>
      <c r="KX14" s="292">
        <f t="shared" si="400"/>
        <v>-2.2772727272727309</v>
      </c>
      <c r="KY14" s="370">
        <f t="shared" si="401"/>
        <v>-2.4167872648335781E-2</v>
      </c>
      <c r="KZ14" s="292">
        <f t="shared" si="402"/>
        <v>0.70217391304348098</v>
      </c>
      <c r="LA14" s="370">
        <f t="shared" si="403"/>
        <v>7.6364754001466122E-3</v>
      </c>
      <c r="LB14" s="292">
        <f t="shared" si="404"/>
        <v>24.014492753623188</v>
      </c>
      <c r="LC14" s="370">
        <f t="shared" si="405"/>
        <v>0.25918973877678708</v>
      </c>
      <c r="LD14" s="292">
        <f t="shared" si="406"/>
        <v>-17.192982456140356</v>
      </c>
      <c r="LE14" s="370">
        <f t="shared" si="407"/>
        <v>-0.14736842105263162</v>
      </c>
      <c r="LF14" s="292">
        <f t="shared" si="408"/>
        <v>59.383458646616546</v>
      </c>
      <c r="LG14" s="370">
        <f t="shared" si="409"/>
        <v>0.59697656840513991</v>
      </c>
      <c r="LH14" s="292">
        <f t="shared" si="410"/>
        <v>7.0428571428571445</v>
      </c>
      <c r="LI14" s="370">
        <f t="shared" si="411"/>
        <v>4.4334532374100726E-2</v>
      </c>
      <c r="LJ14" s="292">
        <f t="shared" si="412"/>
        <v>-41.854545454545459</v>
      </c>
      <c r="LK14" s="370">
        <f t="shared" si="413"/>
        <v>-0.25228779659159406</v>
      </c>
      <c r="LL14" s="292">
        <f t="shared" si="414"/>
        <v>-12.283549783549788</v>
      </c>
      <c r="LM14" s="370">
        <f t="shared" si="415"/>
        <v>-9.9024586016158045E-2</v>
      </c>
      <c r="LN14" s="292">
        <f t="shared" si="416"/>
        <v>1.038095238095238</v>
      </c>
      <c r="LO14" s="370">
        <f t="shared" si="417"/>
        <v>9.2884533446953542E-3</v>
      </c>
      <c r="LP14" s="292">
        <f t="shared" si="418"/>
        <v>-4.7999999999999972</v>
      </c>
      <c r="LQ14" s="370">
        <f t="shared" si="419"/>
        <v>-4.255319148936168E-2</v>
      </c>
      <c r="LR14" s="292">
        <f t="shared" si="420"/>
        <v>16.5</v>
      </c>
      <c r="LS14" s="1195">
        <f t="shared" si="421"/>
        <v>0.15277777777777779</v>
      </c>
      <c r="LT14" s="292">
        <f t="shared" ref="LT14:LT20" si="509">ES14-ER14</f>
        <v>-6.1666666666666714</v>
      </c>
      <c r="LU14" s="1191">
        <f t="shared" si="422"/>
        <v>-4.9531459170013427E-2</v>
      </c>
      <c r="LV14" s="292">
        <f t="shared" si="423"/>
        <v>27.857142857142875</v>
      </c>
      <c r="LW14" s="1191">
        <f t="shared" si="424"/>
        <v>0.23541247484909472</v>
      </c>
      <c r="LX14" s="292">
        <f t="shared" si="425"/>
        <v>0.76406926406926345</v>
      </c>
      <c r="LY14" s="1191">
        <f t="shared" si="426"/>
        <v>5.2265324252294887E-3</v>
      </c>
      <c r="LZ14" s="292">
        <f t="shared" si="427"/>
        <v>-6.5656565656565817</v>
      </c>
      <c r="MA14" s="1191">
        <f t="shared" si="428"/>
        <v>-4.4678145513283259E-2</v>
      </c>
      <c r="MB14" s="292">
        <f t="shared" si="429"/>
        <v>-8.73888888888888</v>
      </c>
      <c r="MC14" s="1191">
        <f t="shared" si="430"/>
        <v>-6.2247724574594321E-2</v>
      </c>
      <c r="MD14" s="292">
        <f t="shared" si="431"/>
        <v>36.034210526315775</v>
      </c>
      <c r="ME14" s="1249">
        <f t="shared" si="432"/>
        <v>0.27371219541447606</v>
      </c>
      <c r="MF14" s="292">
        <f t="shared" si="433"/>
        <v>-167.68421052631578</v>
      </c>
      <c r="MG14" s="1191">
        <f t="shared" si="434"/>
        <v>-1</v>
      </c>
      <c r="MH14" s="292">
        <f t="shared" si="435"/>
        <v>0</v>
      </c>
      <c r="MI14" s="1191" t="e">
        <f t="shared" si="436"/>
        <v>#DIV/0!</v>
      </c>
      <c r="MJ14" s="292">
        <f t="shared" si="437"/>
        <v>0</v>
      </c>
      <c r="MK14" s="1191" t="e">
        <f t="shared" si="438"/>
        <v>#DIV/0!</v>
      </c>
      <c r="ML14" s="292">
        <f t="shared" si="439"/>
        <v>0</v>
      </c>
      <c r="MM14" s="1191" t="e">
        <f t="shared" si="440"/>
        <v>#DIV/0!</v>
      </c>
      <c r="MN14" s="292">
        <f t="shared" si="441"/>
        <v>0</v>
      </c>
      <c r="MO14" s="1191" t="e">
        <f t="shared" si="442"/>
        <v>#DIV/0!</v>
      </c>
      <c r="MP14" s="73">
        <f t="shared" si="443"/>
        <v>158.85714285714286</v>
      </c>
      <c r="MQ14" s="978">
        <f t="shared" si="444"/>
        <v>167.68421052631578</v>
      </c>
      <c r="MR14" s="113">
        <f>MQ14-MP14</f>
        <v>8.8270676691729193</v>
      </c>
      <c r="MS14" s="100">
        <f t="shared" si="445"/>
        <v>5.5566073457023774E-2</v>
      </c>
      <c r="MT14" s="614"/>
      <c r="MU14" s="614"/>
      <c r="MV14" s="614"/>
      <c r="MW14" t="str">
        <f t="shared" si="446"/>
        <v>Average Number of Calls/Day</v>
      </c>
      <c r="MX14" s="240" t="e">
        <f>#REF!</f>
        <v>#REF!</v>
      </c>
      <c r="MY14" s="240" t="e">
        <f>#REF!</f>
        <v>#REF!</v>
      </c>
      <c r="MZ14" s="240" t="e">
        <f>#REF!</f>
        <v>#REF!</v>
      </c>
      <c r="NA14" s="240" t="e">
        <f>#REF!</f>
        <v>#REF!</v>
      </c>
      <c r="NB14" s="240" t="e">
        <f>#REF!</f>
        <v>#REF!</v>
      </c>
      <c r="NC14" s="240" t="e">
        <f>#REF!</f>
        <v>#REF!</v>
      </c>
      <c r="ND14" s="240" t="e">
        <f>#REF!</f>
        <v>#REF!</v>
      </c>
      <c r="NE14" s="240" t="e">
        <f>#REF!</f>
        <v>#REF!</v>
      </c>
      <c r="NF14" s="240" t="e">
        <f>#REF!</f>
        <v>#REF!</v>
      </c>
      <c r="NG14" s="240" t="e">
        <f>#REF!</f>
        <v>#REF!</v>
      </c>
      <c r="NH14" s="240" t="e">
        <f>#REF!</f>
        <v>#REF!</v>
      </c>
      <c r="NI14" s="241">
        <f t="shared" si="447"/>
        <v>167.77272727272728</v>
      </c>
      <c r="NJ14" s="241">
        <f t="shared" si="447"/>
        <v>166.69565217391303</v>
      </c>
      <c r="NK14" s="241">
        <f t="shared" si="447"/>
        <v>160.35</v>
      </c>
      <c r="NL14" s="241">
        <f t="shared" si="447"/>
        <v>288.91304347826087</v>
      </c>
      <c r="NM14" s="241">
        <f t="shared" si="447"/>
        <v>196.52631578947367</v>
      </c>
      <c r="NN14" s="241">
        <f t="shared" si="447"/>
        <v>186.77777777777777</v>
      </c>
      <c r="NO14" s="241">
        <f t="shared" si="447"/>
        <v>206.71428571428572</v>
      </c>
      <c r="NP14" s="241">
        <f t="shared" si="447"/>
        <v>203.75</v>
      </c>
      <c r="NQ14" s="241">
        <f t="shared" si="447"/>
        <v>175</v>
      </c>
      <c r="NR14" s="241">
        <f t="shared" si="447"/>
        <v>172</v>
      </c>
      <c r="NS14" s="241">
        <f t="shared" si="447"/>
        <v>254.90909090909091</v>
      </c>
      <c r="NT14" s="241">
        <f t="shared" si="447"/>
        <v>193.75</v>
      </c>
      <c r="NU14" s="241">
        <f t="shared" si="448"/>
        <v>195.04545454545453</v>
      </c>
      <c r="NV14" s="241">
        <f t="shared" si="448"/>
        <v>188.90909090909091</v>
      </c>
      <c r="NW14" s="241">
        <f t="shared" si="448"/>
        <v>264.45</v>
      </c>
      <c r="NX14" s="241">
        <f t="shared" si="448"/>
        <v>672.82608695652175</v>
      </c>
      <c r="NY14" s="241">
        <f t="shared" si="448"/>
        <v>357.61111111111109</v>
      </c>
      <c r="NZ14" s="241">
        <f t="shared" si="448"/>
        <v>283.10526315789474</v>
      </c>
      <c r="OA14" s="241">
        <f t="shared" si="448"/>
        <v>281.47619047619048</v>
      </c>
      <c r="OB14" s="241">
        <f t="shared" si="448"/>
        <v>207.5</v>
      </c>
      <c r="OC14" s="241">
        <f t="shared" si="448"/>
        <v>186.47619047619048</v>
      </c>
      <c r="OD14" s="241">
        <f t="shared" si="448"/>
        <v>176.52380952380952</v>
      </c>
      <c r="OE14" s="241">
        <f t="shared" si="448"/>
        <v>160.59090909090909</v>
      </c>
      <c r="OF14" s="241">
        <f t="shared" si="448"/>
        <v>177.42857142857142</v>
      </c>
      <c r="OG14" s="697">
        <f t="shared" si="449"/>
        <v>181.86363636363637</v>
      </c>
      <c r="OH14" s="697">
        <f t="shared" si="449"/>
        <v>179</v>
      </c>
      <c r="OI14" s="697">
        <f t="shared" si="449"/>
        <v>200.95238095238096</v>
      </c>
      <c r="OJ14" s="697">
        <f t="shared" si="449"/>
        <v>504.95652173913044</v>
      </c>
      <c r="OK14" s="697">
        <f t="shared" si="449"/>
        <v>218.8235294117647</v>
      </c>
      <c r="OL14" s="697">
        <f t="shared" si="449"/>
        <v>195.8</v>
      </c>
      <c r="OM14" s="697">
        <f t="shared" si="449"/>
        <v>250.05</v>
      </c>
      <c r="ON14" s="697">
        <f t="shared" si="449"/>
        <v>195.8</v>
      </c>
      <c r="OO14" s="697">
        <f t="shared" si="449"/>
        <v>192.36363636363637</v>
      </c>
      <c r="OP14" s="697">
        <f t="shared" si="449"/>
        <v>236.0952380952381</v>
      </c>
      <c r="OQ14" s="697">
        <f t="shared" si="449"/>
        <v>175.35</v>
      </c>
      <c r="OR14" s="697">
        <f t="shared" si="449"/>
        <v>160</v>
      </c>
      <c r="OS14" s="800">
        <f t="shared" si="450"/>
        <v>152.09090909090909</v>
      </c>
      <c r="OT14" s="800">
        <f t="shared" si="450"/>
        <v>144.8095238095238</v>
      </c>
      <c r="OU14" s="800">
        <f t="shared" si="450"/>
        <v>162.47619047619048</v>
      </c>
      <c r="OV14" s="800">
        <f t="shared" si="450"/>
        <v>181.40909090909091</v>
      </c>
      <c r="OW14" s="800">
        <f t="shared" si="450"/>
        <v>204.44444444444446</v>
      </c>
      <c r="OX14" s="800">
        <f t="shared" si="450"/>
        <v>180.45</v>
      </c>
      <c r="OY14" s="800">
        <f t="shared" si="450"/>
        <v>192.15789473684211</v>
      </c>
      <c r="OZ14" s="800">
        <f t="shared" si="450"/>
        <v>188.85714285714286</v>
      </c>
      <c r="PA14" s="800">
        <f t="shared" si="450"/>
        <v>165</v>
      </c>
      <c r="PB14" s="800">
        <f t="shared" si="450"/>
        <v>151.52380952380952</v>
      </c>
      <c r="PC14" s="800">
        <f t="shared" si="450"/>
        <v>144.71428571428572</v>
      </c>
      <c r="PD14" s="800">
        <f t="shared" si="450"/>
        <v>150.81818181818181</v>
      </c>
      <c r="PE14" s="853">
        <f t="shared" si="451"/>
        <v>153.75</v>
      </c>
      <c r="PF14" s="853">
        <f t="shared" si="451"/>
        <v>147.47826086956522</v>
      </c>
      <c r="PG14" s="853">
        <f t="shared" si="451"/>
        <v>165.0952380952381</v>
      </c>
      <c r="PH14" s="853">
        <f t="shared" si="451"/>
        <v>177.38095238095238</v>
      </c>
      <c r="PI14" s="853">
        <f t="shared" si="451"/>
        <v>165.36842105263159</v>
      </c>
      <c r="PJ14" s="853">
        <f t="shared" si="451"/>
        <v>155.94736842105263</v>
      </c>
      <c r="PK14" s="853">
        <f t="shared" si="451"/>
        <v>173.65</v>
      </c>
      <c r="PL14" s="853">
        <f t="shared" si="451"/>
        <v>174.15</v>
      </c>
      <c r="PM14" s="853">
        <f t="shared" si="451"/>
        <v>119</v>
      </c>
      <c r="PN14" s="853">
        <f t="shared" si="451"/>
        <v>125.89473684210526</v>
      </c>
      <c r="PO14" s="853">
        <f t="shared" si="451"/>
        <v>114.68181818181819</v>
      </c>
      <c r="PP14" s="853">
        <f t="shared" si="451"/>
        <v>105.13636363636364</v>
      </c>
      <c r="PQ14" s="1039">
        <f t="shared" si="452"/>
        <v>113.15</v>
      </c>
      <c r="PR14" s="1039">
        <f t="shared" si="452"/>
        <v>104.73913043478261</v>
      </c>
      <c r="PS14" s="1039">
        <f t="shared" si="452"/>
        <v>95.15</v>
      </c>
      <c r="PT14" s="1039">
        <f t="shared" si="452"/>
        <v>111.54545454545455</v>
      </c>
      <c r="PU14" s="1039">
        <f t="shared" si="452"/>
        <v>105.52631578947368</v>
      </c>
      <c r="PV14" s="1039">
        <f t="shared" si="452"/>
        <v>107.94444444444444</v>
      </c>
      <c r="PW14" s="1039">
        <f t="shared" si="452"/>
        <v>157.33333333333334</v>
      </c>
      <c r="PX14" s="1039">
        <f t="shared" si="452"/>
        <v>149.69999999999999</v>
      </c>
      <c r="PY14" s="1039">
        <f t="shared" si="452"/>
        <v>117.33333333333333</v>
      </c>
      <c r="PZ14" s="1039">
        <f t="shared" si="452"/>
        <v>114.52380952380952</v>
      </c>
      <c r="QA14" s="1039">
        <f t="shared" si="452"/>
        <v>96.954545454545453</v>
      </c>
      <c r="QB14" s="1039">
        <f t="shared" si="452"/>
        <v>109.28571428571429</v>
      </c>
      <c r="QC14" s="1061">
        <f t="shared" si="453"/>
        <v>107.52380952380952</v>
      </c>
      <c r="QD14" s="1061">
        <f t="shared" si="453"/>
        <v>109.91304347826087</v>
      </c>
      <c r="QE14" s="1061">
        <f t="shared" si="453"/>
        <v>97.89473684210526</v>
      </c>
      <c r="QF14" s="1061">
        <f t="shared" si="453"/>
        <v>121.56521739130434</v>
      </c>
      <c r="QG14" s="1061">
        <f t="shared" si="453"/>
        <v>105.36842105263158</v>
      </c>
      <c r="QH14" s="1061">
        <f t="shared" si="453"/>
        <v>108.11111111111111</v>
      </c>
      <c r="QI14" s="1061">
        <f t="shared" si="453"/>
        <v>184.71428571428572</v>
      </c>
      <c r="QJ14" s="1061">
        <f t="shared" si="453"/>
        <v>168.25</v>
      </c>
      <c r="QK14" s="1061">
        <f t="shared" si="453"/>
        <v>134.0952380952381</v>
      </c>
      <c r="QL14" s="1061">
        <f t="shared" si="453"/>
        <v>121.0952380952381</v>
      </c>
      <c r="QM14" s="1061">
        <f t="shared" si="453"/>
        <v>97.13636363636364</v>
      </c>
      <c r="QN14" s="1061">
        <f t="shared" si="453"/>
        <v>101.95</v>
      </c>
      <c r="QO14" s="1118">
        <f t="shared" si="454"/>
        <v>110.86363636363636</v>
      </c>
      <c r="QP14" s="1118">
        <f t="shared" si="454"/>
        <v>94.227272727272734</v>
      </c>
      <c r="QQ14" s="1118">
        <f t="shared" si="454"/>
        <v>91.95</v>
      </c>
      <c r="QR14" s="1118">
        <f t="shared" si="454"/>
        <v>92.652173913043484</v>
      </c>
      <c r="QS14" s="1118">
        <f t="shared" si="454"/>
        <v>116.66666666666667</v>
      </c>
      <c r="QT14" s="1118">
        <f t="shared" si="454"/>
        <v>99.473684210526315</v>
      </c>
      <c r="QU14" s="1118">
        <f t="shared" si="454"/>
        <v>158.85714285714286</v>
      </c>
      <c r="QV14" s="1118">
        <f t="shared" si="454"/>
        <v>165.9</v>
      </c>
      <c r="QW14" s="1118">
        <f t="shared" si="454"/>
        <v>124.04545454545455</v>
      </c>
      <c r="QX14" s="1118">
        <f t="shared" si="454"/>
        <v>111.76190476190476</v>
      </c>
      <c r="QY14" s="1118">
        <f t="shared" si="454"/>
        <v>112.8</v>
      </c>
      <c r="QZ14" s="1118">
        <f t="shared" si="454"/>
        <v>108</v>
      </c>
      <c r="RA14" s="1210">
        <f t="shared" si="455"/>
        <v>124.5</v>
      </c>
      <c r="RB14" s="1210">
        <f t="shared" si="456"/>
        <v>118.33333333333333</v>
      </c>
      <c r="RC14" s="1210">
        <f t="shared" si="457"/>
        <v>146.1904761904762</v>
      </c>
      <c r="RD14" s="1210">
        <f t="shared" si="458"/>
        <v>146.95454545454547</v>
      </c>
      <c r="RE14" s="1210">
        <f t="shared" si="459"/>
        <v>140.38888888888889</v>
      </c>
      <c r="RF14" s="1210">
        <f t="shared" si="460"/>
        <v>131.65</v>
      </c>
      <c r="RG14" s="1210">
        <f t="shared" si="461"/>
        <v>167.68421052631578</v>
      </c>
      <c r="RH14" s="1210">
        <f t="shared" si="462"/>
        <v>0</v>
      </c>
      <c r="RI14" s="1210">
        <f t="shared" si="463"/>
        <v>0</v>
      </c>
      <c r="RJ14" s="1210">
        <f t="shared" si="464"/>
        <v>0</v>
      </c>
      <c r="RK14" s="1210">
        <f t="shared" si="465"/>
        <v>0</v>
      </c>
      <c r="RL14" s="1210">
        <f t="shared" si="466"/>
        <v>0</v>
      </c>
    </row>
    <row r="15" spans="1:480" x14ac:dyDescent="0.3">
      <c r="A15" s="675"/>
      <c r="B15" s="50">
        <v>2.2999999999999998</v>
      </c>
      <c r="C15" s="10"/>
      <c r="D15" s="10"/>
      <c r="E15" s="1271" t="s">
        <v>30</v>
      </c>
      <c r="F15" s="1271"/>
      <c r="G15" s="1272"/>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43"/>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244"/>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245"/>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246"/>
        <v>0.40166666666666662</v>
      </c>
      <c r="CN15" s="165">
        <v>0.17</v>
      </c>
      <c r="CO15" s="76">
        <v>0.14000000000000001</v>
      </c>
      <c r="CP15" s="340">
        <v>0.17</v>
      </c>
      <c r="CQ15" s="76">
        <v>0.15</v>
      </c>
      <c r="CR15" s="75">
        <v>0.08</v>
      </c>
      <c r="CS15" s="76">
        <v>0.08</v>
      </c>
      <c r="CT15" s="165">
        <v>0.08</v>
      </c>
      <c r="CU15" s="76">
        <v>7.0000000000000007E-2</v>
      </c>
      <c r="CV15" s="165">
        <v>7.0000000000000007E-2</v>
      </c>
      <c r="CW15" s="946">
        <v>7.0000000000000007E-2</v>
      </c>
      <c r="CX15" s="165">
        <v>0.09</v>
      </c>
      <c r="CY15" s="76">
        <v>0.09</v>
      </c>
      <c r="CZ15" s="120" t="s">
        <v>29</v>
      </c>
      <c r="DA15" s="137">
        <f t="shared" si="247"/>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248"/>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249"/>
        <v>0.10666666666666669</v>
      </c>
      <c r="ED15" s="165">
        <v>0.1</v>
      </c>
      <c r="EE15" s="76">
        <v>0.11</v>
      </c>
      <c r="EF15" s="340">
        <v>0.11</v>
      </c>
      <c r="EG15" s="76">
        <v>0.1</v>
      </c>
      <c r="EH15" s="75">
        <v>0.11</v>
      </c>
      <c r="EI15" s="76">
        <v>0.11</v>
      </c>
      <c r="EJ15" s="165">
        <v>0.1</v>
      </c>
      <c r="EK15" s="76">
        <v>0.11</v>
      </c>
      <c r="EL15" s="165">
        <v>0.11</v>
      </c>
      <c r="EM15" s="76">
        <v>0.13</v>
      </c>
      <c r="EN15" s="165">
        <v>0.14000000000000001</v>
      </c>
      <c r="EO15" s="76">
        <v>0.14000000000000001</v>
      </c>
      <c r="EP15" s="120" t="s">
        <v>29</v>
      </c>
      <c r="EQ15" s="137">
        <f t="shared" si="250"/>
        <v>0.11416666666666668</v>
      </c>
      <c r="ER15" s="165">
        <v>0.14000000000000001</v>
      </c>
      <c r="ES15" s="76">
        <v>0.14000000000000001</v>
      </c>
      <c r="ET15" s="340">
        <v>0.15</v>
      </c>
      <c r="EU15" s="76">
        <v>0.15</v>
      </c>
      <c r="EV15" s="75">
        <v>0.19</v>
      </c>
      <c r="EW15" s="76">
        <v>0.23</v>
      </c>
      <c r="EX15" s="165">
        <v>0.28999999999999998</v>
      </c>
      <c r="EY15" s="76"/>
      <c r="EZ15" s="165"/>
      <c r="FA15" s="76"/>
      <c r="FB15" s="165"/>
      <c r="FC15" s="76"/>
      <c r="FD15" s="120" t="s">
        <v>29</v>
      </c>
      <c r="FE15" s="137">
        <f t="shared" si="251"/>
        <v>0.1842857142857143</v>
      </c>
      <c r="FF15" s="113">
        <f t="shared" si="252"/>
        <v>-3</v>
      </c>
      <c r="FG15" s="367">
        <f t="shared" si="253"/>
        <v>-0.25</v>
      </c>
      <c r="FH15" s="113">
        <f t="shared" si="254"/>
        <v>3</v>
      </c>
      <c r="FI15" s="367">
        <f t="shared" si="255"/>
        <v>0.33333333333333331</v>
      </c>
      <c r="FJ15" s="113">
        <f t="shared" si="256"/>
        <v>14</v>
      </c>
      <c r="FK15" s="367">
        <f t="shared" si="257"/>
        <v>1.1666666666666667</v>
      </c>
      <c r="FL15" s="113">
        <f t="shared" si="258"/>
        <v>380</v>
      </c>
      <c r="FM15" s="367">
        <f t="shared" si="259"/>
        <v>14.615384615384615</v>
      </c>
      <c r="FN15" s="113">
        <f t="shared" si="260"/>
        <v>-206</v>
      </c>
      <c r="FO15" s="367">
        <f t="shared" si="261"/>
        <v>-0.5073891625615764</v>
      </c>
      <c r="FP15" s="113">
        <f t="shared" si="262"/>
        <v>-129</v>
      </c>
      <c r="FQ15" s="367">
        <f t="shared" si="263"/>
        <v>-0.64500000000000002</v>
      </c>
      <c r="FR15" s="113">
        <f t="shared" si="264"/>
        <v>-40</v>
      </c>
      <c r="FS15" s="367">
        <f t="shared" si="265"/>
        <v>-0.56338028169014087</v>
      </c>
      <c r="FT15" s="113">
        <f t="shared" si="266"/>
        <v>-5</v>
      </c>
      <c r="FU15" s="367">
        <f t="shared" si="267"/>
        <v>-0.16129032258064516</v>
      </c>
      <c r="FV15" s="113">
        <f t="shared" si="268"/>
        <v>-15</v>
      </c>
      <c r="FW15" s="367">
        <f t="shared" si="269"/>
        <v>-0.57692307692307687</v>
      </c>
      <c r="FX15" s="113">
        <f t="shared" si="270"/>
        <v>-2</v>
      </c>
      <c r="FY15" s="100">
        <f t="shared" si="271"/>
        <v>-0.18181818181818182</v>
      </c>
      <c r="FZ15" s="113">
        <f t="shared" si="272"/>
        <v>4</v>
      </c>
      <c r="GA15" s="367">
        <f t="shared" si="273"/>
        <v>0.44444444444444442</v>
      </c>
      <c r="GB15" s="113">
        <f t="shared" si="274"/>
        <v>2</v>
      </c>
      <c r="GC15" s="367">
        <f t="shared" si="275"/>
        <v>0.15384615384615385</v>
      </c>
      <c r="GD15" s="113">
        <f t="shared" si="276"/>
        <v>-2</v>
      </c>
      <c r="GE15" s="367">
        <f t="shared" si="277"/>
        <v>-0.13333333333333333</v>
      </c>
      <c r="GF15" s="292">
        <f t="shared" si="278"/>
        <v>-1</v>
      </c>
      <c r="GG15" s="370">
        <f t="shared" si="279"/>
        <v>-7.6923076923076927E-2</v>
      </c>
      <c r="GH15" s="292">
        <f t="shared" si="280"/>
        <v>-2</v>
      </c>
      <c r="GI15" s="370">
        <f t="shared" si="281"/>
        <v>-0.16666666666666666</v>
      </c>
      <c r="GJ15" s="292">
        <f t="shared" si="282"/>
        <v>-2.88</v>
      </c>
      <c r="GK15" s="370">
        <f t="shared" si="283"/>
        <v>-0.28799999999999998</v>
      </c>
      <c r="GL15" s="292">
        <f t="shared" si="284"/>
        <v>-6.94</v>
      </c>
      <c r="GM15" s="370">
        <f t="shared" si="285"/>
        <v>-0.9747191011235955</v>
      </c>
      <c r="GN15" s="292">
        <f t="shared" si="286"/>
        <v>-9.9999999999999811E-3</v>
      </c>
      <c r="GO15" s="370">
        <f t="shared" si="287"/>
        <v>-5.5555555555555455E-2</v>
      </c>
      <c r="GP15" s="292">
        <f t="shared" si="288"/>
        <v>0.19999999999999998</v>
      </c>
      <c r="GQ15" s="370">
        <f t="shared" si="289"/>
        <v>1.1764705882352939</v>
      </c>
      <c r="GR15" s="292">
        <f t="shared" si="290"/>
        <v>0.10999999999999999</v>
      </c>
      <c r="GS15" s="370">
        <f t="shared" si="291"/>
        <v>0.29729729729729726</v>
      </c>
      <c r="GT15" s="292">
        <f t="shared" si="292"/>
        <v>-0.24</v>
      </c>
      <c r="GU15" s="370">
        <f t="shared" si="293"/>
        <v>-0.5</v>
      </c>
      <c r="GV15" s="292">
        <f t="shared" si="294"/>
        <v>7.0000000000000007E-2</v>
      </c>
      <c r="GW15" s="370">
        <f t="shared" si="295"/>
        <v>0.29166666666666669</v>
      </c>
      <c r="GX15" s="292">
        <f t="shared" si="296"/>
        <v>-0.13999999999999999</v>
      </c>
      <c r="GY15" s="370">
        <f t="shared" si="297"/>
        <v>-0.45161290322580638</v>
      </c>
      <c r="GZ15" s="292">
        <f t="shared" si="298"/>
        <v>7.9999999999999988E-2</v>
      </c>
      <c r="HA15" s="370">
        <f t="shared" si="299"/>
        <v>0.47058823529411753</v>
      </c>
      <c r="HB15" s="292">
        <f t="shared" si="300"/>
        <v>0.10999999999999999</v>
      </c>
      <c r="HC15" s="370">
        <f t="shared" si="301"/>
        <v>0.43999999999999995</v>
      </c>
      <c r="HD15" s="292">
        <f t="shared" si="302"/>
        <v>-0.12999999999999998</v>
      </c>
      <c r="HE15" s="370">
        <f t="shared" si="303"/>
        <v>-0.36111111111111105</v>
      </c>
      <c r="HF15" s="292">
        <f t="shared" si="304"/>
        <v>0.21</v>
      </c>
      <c r="HG15" s="370">
        <f t="shared" si="305"/>
        <v>0.91304347826086951</v>
      </c>
      <c r="HH15" s="292">
        <f t="shared" si="306"/>
        <v>0.81</v>
      </c>
      <c r="HI15" s="370">
        <f t="shared" si="307"/>
        <v>1.8409090909090911</v>
      </c>
      <c r="HJ15" s="292">
        <f t="shared" si="308"/>
        <v>2.0000000000000018E-2</v>
      </c>
      <c r="HK15" s="370">
        <f t="shared" si="309"/>
        <v>1.6000000000000014E-2</v>
      </c>
      <c r="HL15" s="292">
        <f t="shared" si="310"/>
        <v>-0.92</v>
      </c>
      <c r="HM15" s="370">
        <f t="shared" si="311"/>
        <v>-0.72440944881889768</v>
      </c>
      <c r="HN15" s="292">
        <f t="shared" si="312"/>
        <v>-8.9999999999999969E-2</v>
      </c>
      <c r="HO15" s="370">
        <f t="shared" si="313"/>
        <v>-0.25714285714285706</v>
      </c>
      <c r="HP15" s="292">
        <f t="shared" si="314"/>
        <v>-0.09</v>
      </c>
      <c r="HQ15" s="370">
        <f t="shared" si="315"/>
        <v>-0.34615384615384615</v>
      </c>
      <c r="HR15" s="292">
        <f t="shared" si="316"/>
        <v>9.9999999999999811E-3</v>
      </c>
      <c r="HS15" s="370">
        <f t="shared" si="317"/>
        <v>5.8823529411764594E-2</v>
      </c>
      <c r="HT15" s="292">
        <f t="shared" si="318"/>
        <v>-0.06</v>
      </c>
      <c r="HU15" s="370">
        <f t="shared" si="319"/>
        <v>-0.33333333333333331</v>
      </c>
      <c r="HV15" s="292">
        <f t="shared" si="320"/>
        <v>-0.03</v>
      </c>
      <c r="HW15" s="370">
        <f t="shared" si="321"/>
        <v>-0.25</v>
      </c>
      <c r="HX15" s="292">
        <f t="shared" si="322"/>
        <v>1.0000000000000009E-2</v>
      </c>
      <c r="HY15" s="370">
        <f t="shared" si="323"/>
        <v>0.11111111111111122</v>
      </c>
      <c r="HZ15" s="292">
        <f t="shared" si="324"/>
        <v>7.0000000000000007E-2</v>
      </c>
      <c r="IA15" s="370">
        <f t="shared" si="325"/>
        <v>0.70000000000000007</v>
      </c>
      <c r="IB15" s="292">
        <f t="shared" si="326"/>
        <v>-0.03</v>
      </c>
      <c r="IC15" s="370">
        <f t="shared" si="327"/>
        <v>-0.1764705882352941</v>
      </c>
      <c r="ID15" s="292">
        <f t="shared" si="328"/>
        <v>0.03</v>
      </c>
      <c r="IE15" s="370">
        <f t="shared" si="329"/>
        <v>0.21428571428571425</v>
      </c>
      <c r="IF15" s="292">
        <f t="shared" si="330"/>
        <v>-2.0000000000000018E-2</v>
      </c>
      <c r="IG15" s="370">
        <f t="shared" si="331"/>
        <v>-0.11764705882352951</v>
      </c>
      <c r="IH15" s="292">
        <f t="shared" si="332"/>
        <v>-6.9999999999999993E-2</v>
      </c>
      <c r="II15" s="370">
        <f t="shared" si="333"/>
        <v>-0.46666666666666662</v>
      </c>
      <c r="IJ15" s="292">
        <f t="shared" si="334"/>
        <v>0</v>
      </c>
      <c r="IK15" s="370">
        <f t="shared" si="335"/>
        <v>0</v>
      </c>
      <c r="IL15" s="292">
        <f t="shared" si="336"/>
        <v>0</v>
      </c>
      <c r="IM15" s="370">
        <f t="shared" si="337"/>
        <v>0</v>
      </c>
      <c r="IN15" s="292">
        <f t="shared" si="338"/>
        <v>-9.999999999999995E-3</v>
      </c>
      <c r="IO15" s="370">
        <f t="shared" si="339"/>
        <v>-0.12499999999999993</v>
      </c>
      <c r="IP15" s="292">
        <f t="shared" si="340"/>
        <v>0</v>
      </c>
      <c r="IQ15" s="370">
        <f t="shared" si="341"/>
        <v>0</v>
      </c>
      <c r="IR15" s="292">
        <f t="shared" si="342"/>
        <v>0</v>
      </c>
      <c r="IS15" s="370">
        <f t="shared" si="343"/>
        <v>0</v>
      </c>
      <c r="IT15" s="292">
        <f t="shared" si="344"/>
        <v>1.999999999999999E-2</v>
      </c>
      <c r="IU15" s="370">
        <f t="shared" si="345"/>
        <v>0.28571428571428553</v>
      </c>
      <c r="IV15" s="292">
        <f t="shared" si="346"/>
        <v>0</v>
      </c>
      <c r="IW15" s="370">
        <f t="shared" si="347"/>
        <v>0</v>
      </c>
      <c r="IX15" s="292">
        <f t="shared" si="348"/>
        <v>0</v>
      </c>
      <c r="IY15" s="370">
        <f t="shared" si="349"/>
        <v>0</v>
      </c>
      <c r="IZ15" s="292">
        <f t="shared" si="350"/>
        <v>1.0000000000000009E-2</v>
      </c>
      <c r="JA15" s="370">
        <f t="shared" si="351"/>
        <v>0.11111111111111122</v>
      </c>
      <c r="JB15" s="292">
        <f t="shared" si="352"/>
        <v>1.999999999999999E-2</v>
      </c>
      <c r="JC15" s="370">
        <f t="shared" si="353"/>
        <v>0.1666666666666666</v>
      </c>
      <c r="JD15" s="292">
        <f t="shared" si="354"/>
        <v>-0.03</v>
      </c>
      <c r="JE15" s="370">
        <f t="shared" si="355"/>
        <v>-0.25</v>
      </c>
      <c r="JF15" s="292">
        <f t="shared" si="356"/>
        <v>2.0000000000000004E-2</v>
      </c>
      <c r="JG15" s="370">
        <f t="shared" si="357"/>
        <v>0.21052631578947376</v>
      </c>
      <c r="JH15" s="292">
        <f t="shared" si="358"/>
        <v>-9.999999999999995E-3</v>
      </c>
      <c r="JI15" s="370">
        <f t="shared" si="359"/>
        <v>-9.090909090909087E-2</v>
      </c>
      <c r="JJ15" s="292">
        <f t="shared" si="360"/>
        <v>-0.03</v>
      </c>
      <c r="JK15" s="370">
        <f t="shared" si="361"/>
        <v>-0.3</v>
      </c>
      <c r="JL15" s="292">
        <f t="shared" si="362"/>
        <v>9.999999999999995E-3</v>
      </c>
      <c r="JM15" s="370">
        <f t="shared" si="363"/>
        <v>0.14285714285714277</v>
      </c>
      <c r="JN15" s="292">
        <f t="shared" si="364"/>
        <v>9.999999999999995E-3</v>
      </c>
      <c r="JO15" s="370">
        <f t="shared" si="365"/>
        <v>0.12499999999999993</v>
      </c>
      <c r="JP15" s="292">
        <f t="shared" si="366"/>
        <v>-9.999999999999995E-3</v>
      </c>
      <c r="JQ15" s="370">
        <f t="shared" si="367"/>
        <v>-0.11111111111111106</v>
      </c>
      <c r="JR15" s="292">
        <f t="shared" si="368"/>
        <v>0.03</v>
      </c>
      <c r="JS15" s="370">
        <f t="shared" si="369"/>
        <v>0.375</v>
      </c>
      <c r="JT15" s="292">
        <f t="shared" si="370"/>
        <v>-9.999999999999995E-3</v>
      </c>
      <c r="JU15" s="370">
        <f t="shared" si="371"/>
        <v>-9.090909090909087E-2</v>
      </c>
      <c r="JV15" s="292">
        <f t="shared" si="372"/>
        <v>0</v>
      </c>
      <c r="JW15" s="370">
        <f t="shared" si="373"/>
        <v>0</v>
      </c>
      <c r="JX15" s="292">
        <f t="shared" si="374"/>
        <v>0</v>
      </c>
      <c r="JY15" s="370">
        <f t="shared" si="375"/>
        <v>0</v>
      </c>
      <c r="JZ15" s="292">
        <f t="shared" si="376"/>
        <v>9.999999999999995E-3</v>
      </c>
      <c r="KA15" s="370">
        <f t="shared" si="377"/>
        <v>9.999999999999995E-2</v>
      </c>
      <c r="KB15" s="292">
        <f t="shared" si="378"/>
        <v>-9.999999999999995E-3</v>
      </c>
      <c r="KC15" s="370">
        <f t="shared" si="379"/>
        <v>-9.090909090909087E-2</v>
      </c>
      <c r="KD15" s="292">
        <f t="shared" si="380"/>
        <v>9.999999999999995E-3</v>
      </c>
      <c r="KE15" s="370">
        <f t="shared" si="381"/>
        <v>9.999999999999995E-2</v>
      </c>
      <c r="KF15" s="292">
        <f t="shared" si="382"/>
        <v>0</v>
      </c>
      <c r="KG15" s="370">
        <f t="shared" si="383"/>
        <v>0</v>
      </c>
      <c r="KH15" s="292">
        <f t="shared" si="384"/>
        <v>0</v>
      </c>
      <c r="KI15" s="370">
        <f t="shared" si="385"/>
        <v>0</v>
      </c>
      <c r="KJ15" s="292">
        <f t="shared" si="386"/>
        <v>-9.999999999999995E-3</v>
      </c>
      <c r="KK15" s="370">
        <f t="shared" si="387"/>
        <v>-9.090909090909087E-2</v>
      </c>
      <c r="KL15" s="292">
        <f t="shared" si="388"/>
        <v>1.999999999999999E-2</v>
      </c>
      <c r="KM15" s="370">
        <f t="shared" si="389"/>
        <v>0.1999999999999999</v>
      </c>
      <c r="KN15" s="292">
        <f t="shared" si="390"/>
        <v>-9.999999999999995E-3</v>
      </c>
      <c r="KO15" s="370">
        <f t="shared" si="391"/>
        <v>-8.3333333333333301E-2</v>
      </c>
      <c r="KP15" s="292">
        <f t="shared" si="392"/>
        <v>-9.999999999999995E-3</v>
      </c>
      <c r="KQ15" s="370">
        <f t="shared" si="393"/>
        <v>-9.090909090909087E-2</v>
      </c>
      <c r="KR15" s="292">
        <f t="shared" si="394"/>
        <v>9.999999999999995E-3</v>
      </c>
      <c r="KS15" s="370">
        <f t="shared" si="395"/>
        <v>9.999999999999995E-2</v>
      </c>
      <c r="KT15" s="292">
        <f t="shared" si="396"/>
        <v>-9.999999999999995E-3</v>
      </c>
      <c r="KU15" s="375">
        <f t="shared" si="397"/>
        <v>-9.090909090909087E-2</v>
      </c>
      <c r="KV15" s="292">
        <f t="shared" si="398"/>
        <v>9.999999999999995E-3</v>
      </c>
      <c r="KW15" s="370">
        <f t="shared" si="399"/>
        <v>9.999999999999995E-2</v>
      </c>
      <c r="KX15" s="292">
        <f t="shared" si="400"/>
        <v>0</v>
      </c>
      <c r="KY15" s="370">
        <f t="shared" si="401"/>
        <v>0</v>
      </c>
      <c r="KZ15" s="292">
        <f t="shared" si="402"/>
        <v>-9.999999999999995E-3</v>
      </c>
      <c r="LA15" s="370">
        <f t="shared" si="403"/>
        <v>-9.090909090909087E-2</v>
      </c>
      <c r="LB15" s="292">
        <f t="shared" si="404"/>
        <v>9.999999999999995E-3</v>
      </c>
      <c r="LC15" s="370">
        <f t="shared" si="405"/>
        <v>9.999999999999995E-2</v>
      </c>
      <c r="LD15" s="292">
        <f t="shared" si="406"/>
        <v>0</v>
      </c>
      <c r="LE15" s="370">
        <f t="shared" si="407"/>
        <v>0</v>
      </c>
      <c r="LF15" s="292">
        <f t="shared" si="408"/>
        <v>-9.999999999999995E-3</v>
      </c>
      <c r="LG15" s="370">
        <f t="shared" si="409"/>
        <v>-9.090909090909087E-2</v>
      </c>
      <c r="LH15" s="292">
        <f t="shared" si="410"/>
        <v>9.999999999999995E-3</v>
      </c>
      <c r="LI15" s="370">
        <f t="shared" si="411"/>
        <v>9.999999999999995E-2</v>
      </c>
      <c r="LJ15" s="292">
        <f t="shared" si="412"/>
        <v>0</v>
      </c>
      <c r="LK15" s="370">
        <f t="shared" si="413"/>
        <v>0</v>
      </c>
      <c r="LL15" s="292">
        <f t="shared" si="414"/>
        <v>2.0000000000000004E-2</v>
      </c>
      <c r="LM15" s="370">
        <f t="shared" si="415"/>
        <v>0.18181818181818185</v>
      </c>
      <c r="LN15" s="292">
        <f t="shared" si="416"/>
        <v>1.0000000000000009E-2</v>
      </c>
      <c r="LO15" s="370">
        <f t="shared" si="417"/>
        <v>7.6923076923076983E-2</v>
      </c>
      <c r="LP15" s="292">
        <f t="shared" si="418"/>
        <v>0</v>
      </c>
      <c r="LQ15" s="370">
        <f t="shared" si="419"/>
        <v>0</v>
      </c>
      <c r="LR15" s="292">
        <f t="shared" si="420"/>
        <v>0</v>
      </c>
      <c r="LS15" s="1195">
        <f t="shared" si="421"/>
        <v>0</v>
      </c>
      <c r="LT15" s="292">
        <f t="shared" si="509"/>
        <v>0</v>
      </c>
      <c r="LU15" s="1191">
        <f t="shared" si="422"/>
        <v>0</v>
      </c>
      <c r="LV15" s="292">
        <f t="shared" si="423"/>
        <v>9.9999999999999811E-3</v>
      </c>
      <c r="LW15" s="1191">
        <f t="shared" si="424"/>
        <v>7.1428571428571286E-2</v>
      </c>
      <c r="LX15" s="292">
        <f t="shared" si="425"/>
        <v>0</v>
      </c>
      <c r="LY15" s="1191">
        <f t="shared" si="426"/>
        <v>0</v>
      </c>
      <c r="LZ15" s="292">
        <f t="shared" si="427"/>
        <v>4.0000000000000008E-2</v>
      </c>
      <c r="MA15" s="1191">
        <f t="shared" si="428"/>
        <v>0.26666666666666672</v>
      </c>
      <c r="MB15" s="292">
        <f t="shared" si="429"/>
        <v>4.0000000000000008E-2</v>
      </c>
      <c r="MC15" s="1191">
        <f t="shared" si="430"/>
        <v>0.21052631578947373</v>
      </c>
      <c r="MD15" s="292">
        <f t="shared" si="431"/>
        <v>5.999999999999997E-2</v>
      </c>
      <c r="ME15" s="1249">
        <f t="shared" si="432"/>
        <v>0.26086956521739119</v>
      </c>
      <c r="MF15" s="292">
        <f t="shared" si="433"/>
        <v>-0.28999999999999998</v>
      </c>
      <c r="MG15" s="1191">
        <f t="shared" si="434"/>
        <v>-1</v>
      </c>
      <c r="MH15" s="292">
        <f t="shared" si="435"/>
        <v>0</v>
      </c>
      <c r="MI15" s="1191" t="e">
        <f t="shared" si="436"/>
        <v>#DIV/0!</v>
      </c>
      <c r="MJ15" s="292">
        <f t="shared" si="437"/>
        <v>0</v>
      </c>
      <c r="MK15" s="1191" t="e">
        <f t="shared" si="438"/>
        <v>#DIV/0!</v>
      </c>
      <c r="ML15" s="292">
        <f t="shared" si="439"/>
        <v>0</v>
      </c>
      <c r="MM15" s="1191" t="e">
        <f t="shared" si="440"/>
        <v>#DIV/0!</v>
      </c>
      <c r="MN15" s="292">
        <f t="shared" si="441"/>
        <v>0</v>
      </c>
      <c r="MO15" s="1191" t="e">
        <f t="shared" si="442"/>
        <v>#DIV/0!</v>
      </c>
      <c r="MP15" s="165">
        <f t="shared" si="443"/>
        <v>0.1</v>
      </c>
      <c r="MQ15" s="946">
        <f t="shared" si="444"/>
        <v>0.28999999999999998</v>
      </c>
      <c r="MR15" s="590">
        <f>MQ15-MP15</f>
        <v>0.18999999999999997</v>
      </c>
      <c r="MS15" s="100">
        <f t="shared" si="445"/>
        <v>1.8999999999999997</v>
      </c>
      <c r="MT15" s="614"/>
      <c r="MU15" s="614"/>
      <c r="MV15" s="614"/>
      <c r="MW15" t="str">
        <f t="shared" si="446"/>
        <v>Average Speed of Answer (Seconds)</v>
      </c>
      <c r="MX15" s="242" t="e">
        <f>#REF!</f>
        <v>#REF!</v>
      </c>
      <c r="MY15" s="242" t="e">
        <f>#REF!</f>
        <v>#REF!</v>
      </c>
      <c r="MZ15" s="242" t="e">
        <f>#REF!</f>
        <v>#REF!</v>
      </c>
      <c r="NA15" s="242" t="e">
        <f>#REF!</f>
        <v>#REF!</v>
      </c>
      <c r="NB15" s="242" t="e">
        <f>#REF!</f>
        <v>#REF!</v>
      </c>
      <c r="NC15" s="242" t="e">
        <f>#REF!</f>
        <v>#REF!</v>
      </c>
      <c r="ND15" s="242" t="e">
        <f>#REF!</f>
        <v>#REF!</v>
      </c>
      <c r="NE15" s="242" t="e">
        <f>#REF!</f>
        <v>#REF!</v>
      </c>
      <c r="NF15" s="242" t="e">
        <f>#REF!</f>
        <v>#REF!</v>
      </c>
      <c r="NG15" s="242" t="e">
        <f>#REF!</f>
        <v>#REF!</v>
      </c>
      <c r="NH15" s="242" t="e">
        <f>#REF!</f>
        <v>#REF!</v>
      </c>
      <c r="NI15" s="243">
        <f t="shared" si="447"/>
        <v>13</v>
      </c>
      <c r="NJ15" s="243">
        <f t="shared" si="447"/>
        <v>13</v>
      </c>
      <c r="NK15" s="243">
        <f t="shared" si="447"/>
        <v>18</v>
      </c>
      <c r="NL15" s="243">
        <f t="shared" si="447"/>
        <v>80</v>
      </c>
      <c r="NM15" s="243">
        <f t="shared" si="447"/>
        <v>18</v>
      </c>
      <c r="NN15" s="243">
        <f t="shared" si="447"/>
        <v>15</v>
      </c>
      <c r="NO15" s="243">
        <f t="shared" si="447"/>
        <v>12</v>
      </c>
      <c r="NP15" s="243">
        <f t="shared" si="447"/>
        <v>9</v>
      </c>
      <c r="NQ15" s="243">
        <f t="shared" si="447"/>
        <v>8</v>
      </c>
      <c r="NR15" s="243">
        <f t="shared" si="447"/>
        <v>9</v>
      </c>
      <c r="NS15" s="243">
        <f t="shared" si="447"/>
        <v>22</v>
      </c>
      <c r="NT15" s="243">
        <f t="shared" si="447"/>
        <v>12</v>
      </c>
      <c r="NU15" s="243">
        <f t="shared" si="448"/>
        <v>9</v>
      </c>
      <c r="NV15" s="243">
        <f t="shared" si="448"/>
        <v>12</v>
      </c>
      <c r="NW15" s="243">
        <f t="shared" si="448"/>
        <v>26</v>
      </c>
      <c r="NX15" s="243">
        <f t="shared" si="448"/>
        <v>406</v>
      </c>
      <c r="NY15" s="243">
        <f t="shared" si="448"/>
        <v>200</v>
      </c>
      <c r="NZ15" s="243">
        <f t="shared" si="448"/>
        <v>71</v>
      </c>
      <c r="OA15" s="243">
        <f t="shared" si="448"/>
        <v>31</v>
      </c>
      <c r="OB15" s="243">
        <f t="shared" si="448"/>
        <v>26</v>
      </c>
      <c r="OC15" s="243">
        <f t="shared" si="448"/>
        <v>11</v>
      </c>
      <c r="OD15" s="243">
        <f t="shared" si="448"/>
        <v>9</v>
      </c>
      <c r="OE15" s="243">
        <f t="shared" si="448"/>
        <v>13</v>
      </c>
      <c r="OF15" s="243">
        <f t="shared" si="448"/>
        <v>15</v>
      </c>
      <c r="OG15" s="698">
        <f t="shared" si="449"/>
        <v>13</v>
      </c>
      <c r="OH15" s="698">
        <f t="shared" si="449"/>
        <v>12</v>
      </c>
      <c r="OI15" s="698">
        <f t="shared" si="449"/>
        <v>10</v>
      </c>
      <c r="OJ15" s="698">
        <f t="shared" si="449"/>
        <v>7.12</v>
      </c>
      <c r="OK15" s="698">
        <f t="shared" si="449"/>
        <v>0.18</v>
      </c>
      <c r="OL15" s="698">
        <f t="shared" si="449"/>
        <v>0.17</v>
      </c>
      <c r="OM15" s="698">
        <f t="shared" si="449"/>
        <v>0.37</v>
      </c>
      <c r="ON15" s="698">
        <f t="shared" si="449"/>
        <v>0.48</v>
      </c>
      <c r="OO15" s="698">
        <f t="shared" si="449"/>
        <v>0.24</v>
      </c>
      <c r="OP15" s="698">
        <f t="shared" si="449"/>
        <v>0.31</v>
      </c>
      <c r="OQ15" s="698">
        <f t="shared" si="449"/>
        <v>0.17</v>
      </c>
      <c r="OR15" s="698">
        <f t="shared" si="449"/>
        <v>0.25</v>
      </c>
      <c r="OS15" s="801">
        <f t="shared" si="450"/>
        <v>0.36</v>
      </c>
      <c r="OT15" s="801">
        <f t="shared" si="450"/>
        <v>0.23</v>
      </c>
      <c r="OU15" s="801">
        <f t="shared" si="450"/>
        <v>0.44</v>
      </c>
      <c r="OV15" s="801">
        <f t="shared" si="450"/>
        <v>1.25</v>
      </c>
      <c r="OW15" s="801">
        <f t="shared" si="450"/>
        <v>1.27</v>
      </c>
      <c r="OX15" s="801">
        <f t="shared" si="450"/>
        <v>0.35</v>
      </c>
      <c r="OY15" s="801">
        <f t="shared" si="450"/>
        <v>0.26</v>
      </c>
      <c r="OZ15" s="801">
        <f t="shared" si="450"/>
        <v>0.17</v>
      </c>
      <c r="PA15" s="801">
        <f t="shared" si="450"/>
        <v>0.18</v>
      </c>
      <c r="PB15" s="801">
        <f t="shared" si="450"/>
        <v>0.12</v>
      </c>
      <c r="PC15" s="801">
        <f t="shared" si="450"/>
        <v>0.09</v>
      </c>
      <c r="PD15" s="801">
        <f t="shared" si="450"/>
        <v>0.1</v>
      </c>
      <c r="PE15" s="854">
        <f t="shared" si="451"/>
        <v>0.17</v>
      </c>
      <c r="PF15" s="854">
        <f t="shared" si="451"/>
        <v>0.14000000000000001</v>
      </c>
      <c r="PG15" s="854">
        <f t="shared" si="451"/>
        <v>0.17</v>
      </c>
      <c r="PH15" s="854">
        <f t="shared" si="451"/>
        <v>0.15</v>
      </c>
      <c r="PI15" s="854">
        <f t="shared" si="451"/>
        <v>0.08</v>
      </c>
      <c r="PJ15" s="854">
        <f t="shared" si="451"/>
        <v>0.08</v>
      </c>
      <c r="PK15" s="854">
        <f t="shared" si="451"/>
        <v>0.08</v>
      </c>
      <c r="PL15" s="854">
        <f t="shared" si="451"/>
        <v>7.0000000000000007E-2</v>
      </c>
      <c r="PM15" s="854">
        <f t="shared" si="451"/>
        <v>7.0000000000000007E-2</v>
      </c>
      <c r="PN15" s="854">
        <f t="shared" si="451"/>
        <v>7.0000000000000007E-2</v>
      </c>
      <c r="PO15" s="854">
        <f t="shared" si="451"/>
        <v>0.09</v>
      </c>
      <c r="PP15" s="854">
        <f t="shared" si="451"/>
        <v>0.09</v>
      </c>
      <c r="PQ15" s="1040">
        <f t="shared" si="452"/>
        <v>0.09</v>
      </c>
      <c r="PR15" s="1040">
        <f t="shared" si="452"/>
        <v>0.1</v>
      </c>
      <c r="PS15" s="1040">
        <f t="shared" si="452"/>
        <v>0.12</v>
      </c>
      <c r="PT15" s="1040">
        <f t="shared" si="452"/>
        <v>0.09</v>
      </c>
      <c r="PU15" s="1040">
        <f t="shared" si="452"/>
        <v>0.11</v>
      </c>
      <c r="PV15" s="1040">
        <f t="shared" si="452"/>
        <v>0.1</v>
      </c>
      <c r="PW15" s="1040">
        <f t="shared" si="452"/>
        <v>7.0000000000000007E-2</v>
      </c>
      <c r="PX15" s="1040">
        <f t="shared" si="452"/>
        <v>0.08</v>
      </c>
      <c r="PY15" s="1040">
        <f t="shared" si="452"/>
        <v>0.09</v>
      </c>
      <c r="PZ15" s="1040">
        <f t="shared" si="452"/>
        <v>0.08</v>
      </c>
      <c r="QA15" s="1040">
        <f t="shared" si="452"/>
        <v>0.11</v>
      </c>
      <c r="QB15" s="1040">
        <f t="shared" si="452"/>
        <v>0.1</v>
      </c>
      <c r="QC15" s="1062">
        <f t="shared" si="453"/>
        <v>0.1</v>
      </c>
      <c r="QD15" s="1062">
        <f t="shared" si="453"/>
        <v>0.1</v>
      </c>
      <c r="QE15" s="1062">
        <f t="shared" si="453"/>
        <v>0.11</v>
      </c>
      <c r="QF15" s="1062">
        <f t="shared" si="453"/>
        <v>0.1</v>
      </c>
      <c r="QG15" s="1062">
        <f t="shared" si="453"/>
        <v>0.11</v>
      </c>
      <c r="QH15" s="1062">
        <f t="shared" si="453"/>
        <v>0.11</v>
      </c>
      <c r="QI15" s="1062">
        <f t="shared" si="453"/>
        <v>0.11</v>
      </c>
      <c r="QJ15" s="1062">
        <f t="shared" si="453"/>
        <v>0.1</v>
      </c>
      <c r="QK15" s="1062">
        <f t="shared" si="453"/>
        <v>0.12</v>
      </c>
      <c r="QL15" s="1062">
        <f t="shared" si="453"/>
        <v>0.11</v>
      </c>
      <c r="QM15" s="1062">
        <f t="shared" si="453"/>
        <v>0.1</v>
      </c>
      <c r="QN15" s="1062">
        <f t="shared" si="453"/>
        <v>0.11</v>
      </c>
      <c r="QO15" s="1119">
        <f t="shared" si="454"/>
        <v>0.1</v>
      </c>
      <c r="QP15" s="1119">
        <f t="shared" si="454"/>
        <v>0.11</v>
      </c>
      <c r="QQ15" s="1119">
        <f t="shared" si="454"/>
        <v>0.11</v>
      </c>
      <c r="QR15" s="1119">
        <f t="shared" si="454"/>
        <v>0.1</v>
      </c>
      <c r="QS15" s="1119">
        <f t="shared" si="454"/>
        <v>0.11</v>
      </c>
      <c r="QT15" s="1119">
        <f t="shared" si="454"/>
        <v>0.11</v>
      </c>
      <c r="QU15" s="1119">
        <f t="shared" si="454"/>
        <v>0.1</v>
      </c>
      <c r="QV15" s="1119">
        <f t="shared" si="454"/>
        <v>0.11</v>
      </c>
      <c r="QW15" s="1119">
        <f t="shared" si="454"/>
        <v>0.11</v>
      </c>
      <c r="QX15" s="1119">
        <f t="shared" si="454"/>
        <v>0.13</v>
      </c>
      <c r="QY15" s="1119">
        <f t="shared" si="454"/>
        <v>0.14000000000000001</v>
      </c>
      <c r="QZ15" s="1119">
        <f t="shared" si="454"/>
        <v>0.14000000000000001</v>
      </c>
      <c r="RA15" s="1211">
        <f t="shared" si="455"/>
        <v>0.14000000000000001</v>
      </c>
      <c r="RB15" s="1211">
        <f t="shared" si="456"/>
        <v>0.14000000000000001</v>
      </c>
      <c r="RC15" s="1211">
        <f t="shared" si="457"/>
        <v>0.15</v>
      </c>
      <c r="RD15" s="1211">
        <f t="shared" si="458"/>
        <v>0.15</v>
      </c>
      <c r="RE15" s="1211">
        <f t="shared" si="459"/>
        <v>0.19</v>
      </c>
      <c r="RF15" s="1211">
        <f t="shared" si="460"/>
        <v>0.23</v>
      </c>
      <c r="RG15" s="1211">
        <f t="shared" si="461"/>
        <v>0.28999999999999998</v>
      </c>
      <c r="RH15" s="1211">
        <f t="shared" si="462"/>
        <v>0</v>
      </c>
      <c r="RI15" s="1211">
        <f t="shared" si="463"/>
        <v>0</v>
      </c>
      <c r="RJ15" s="1211">
        <f t="shared" si="464"/>
        <v>0</v>
      </c>
      <c r="RK15" s="1211">
        <f t="shared" si="465"/>
        <v>0</v>
      </c>
      <c r="RL15" s="1211">
        <f t="shared" si="466"/>
        <v>0</v>
      </c>
    </row>
    <row r="16" spans="1:480" x14ac:dyDescent="0.3">
      <c r="A16" s="675"/>
      <c r="B16" s="50">
        <v>2.4</v>
      </c>
      <c r="C16" s="10"/>
      <c r="D16" s="10"/>
      <c r="E16" s="1271" t="s">
        <v>31</v>
      </c>
      <c r="F16" s="1271"/>
      <c r="G16" s="1272"/>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43"/>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44"/>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245"/>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246"/>
        <v>18.45</v>
      </c>
      <c r="CN16" s="165">
        <v>13.47</v>
      </c>
      <c r="CO16" s="76">
        <v>11.04</v>
      </c>
      <c r="CP16" s="165">
        <v>18.5</v>
      </c>
      <c r="CQ16" s="76">
        <v>8.4</v>
      </c>
      <c r="CR16" s="165">
        <v>13.4</v>
      </c>
      <c r="CS16" s="76">
        <v>8.1300000000000008</v>
      </c>
      <c r="CT16" s="165">
        <v>13.28</v>
      </c>
      <c r="CU16" s="76">
        <v>23.09</v>
      </c>
      <c r="CV16" s="165">
        <v>11.58</v>
      </c>
      <c r="CW16" s="946">
        <v>11.05</v>
      </c>
      <c r="CX16" s="165">
        <v>21.33</v>
      </c>
      <c r="CY16" s="76">
        <v>7.45</v>
      </c>
      <c r="CZ16" s="120" t="s">
        <v>29</v>
      </c>
      <c r="DA16" s="137">
        <f t="shared" si="247"/>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248"/>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249"/>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250"/>
        <v>14.935000000000002</v>
      </c>
      <c r="ER16" s="165">
        <v>10.25</v>
      </c>
      <c r="ES16" s="76">
        <v>8.4600000000000009</v>
      </c>
      <c r="ET16" s="165">
        <v>7.45</v>
      </c>
      <c r="EU16" s="76">
        <v>7.57</v>
      </c>
      <c r="EV16" s="165">
        <v>10.029999999999999</v>
      </c>
      <c r="EW16" s="76">
        <v>12.51</v>
      </c>
      <c r="EX16" s="165">
        <v>36.479999999999997</v>
      </c>
      <c r="EY16" s="76"/>
      <c r="EZ16" s="165"/>
      <c r="FA16" s="76"/>
      <c r="FB16" s="165"/>
      <c r="FC16" s="76"/>
      <c r="FD16" s="120" t="s">
        <v>29</v>
      </c>
      <c r="FE16" s="137">
        <f t="shared" si="251"/>
        <v>13.25</v>
      </c>
      <c r="FF16" s="590">
        <f t="shared" si="252"/>
        <v>-8.32</v>
      </c>
      <c r="FG16" s="367">
        <f t="shared" si="253"/>
        <v>-0.47926267281105994</v>
      </c>
      <c r="FH16" s="590">
        <f t="shared" si="254"/>
        <v>-1.4999999999999991</v>
      </c>
      <c r="FI16" s="367">
        <f t="shared" si="255"/>
        <v>-0.16592920353982293</v>
      </c>
      <c r="FJ16" s="590">
        <f t="shared" si="256"/>
        <v>7.96</v>
      </c>
      <c r="FK16" s="367">
        <f t="shared" si="257"/>
        <v>1.0557029177718833</v>
      </c>
      <c r="FL16" s="590">
        <f t="shared" si="258"/>
        <v>172.07</v>
      </c>
      <c r="FM16" s="367">
        <f t="shared" si="259"/>
        <v>11.101290322580645</v>
      </c>
      <c r="FN16" s="590">
        <f t="shared" si="260"/>
        <v>-27.560000000000002</v>
      </c>
      <c r="FO16" s="367">
        <f t="shared" si="261"/>
        <v>-0.14693181212347392</v>
      </c>
      <c r="FP16" s="590">
        <f t="shared" si="262"/>
        <v>-70.429999999999993</v>
      </c>
      <c r="FQ16" s="367">
        <f t="shared" si="263"/>
        <v>-0.44015999000062495</v>
      </c>
      <c r="FR16" s="590">
        <f t="shared" si="264"/>
        <v>-66.22999999999999</v>
      </c>
      <c r="FS16" s="367">
        <f t="shared" si="265"/>
        <v>-0.73933913820049113</v>
      </c>
      <c r="FT16" s="590">
        <f t="shared" si="266"/>
        <v>-11.090000000000002</v>
      </c>
      <c r="FU16" s="367">
        <f t="shared" si="267"/>
        <v>-0.47494646680942187</v>
      </c>
      <c r="FV16" s="590">
        <f t="shared" si="268"/>
        <v>4.24</v>
      </c>
      <c r="FW16" s="367">
        <f t="shared" si="269"/>
        <v>0.34584013050570966</v>
      </c>
      <c r="FX16" s="590">
        <f t="shared" si="270"/>
        <v>-5.3599999999999994</v>
      </c>
      <c r="FY16" s="100">
        <f t="shared" si="271"/>
        <v>-0.32484848484848483</v>
      </c>
      <c r="FZ16" s="590">
        <f t="shared" si="272"/>
        <v>-3.7200000000000006</v>
      </c>
      <c r="GA16" s="367">
        <f t="shared" si="273"/>
        <v>-0.33393177737881513</v>
      </c>
      <c r="GB16" s="590">
        <f t="shared" si="274"/>
        <v>4.1300000000000008</v>
      </c>
      <c r="GC16" s="367">
        <f t="shared" si="275"/>
        <v>0.55660377358490576</v>
      </c>
      <c r="GD16" s="590">
        <f t="shared" si="276"/>
        <v>-0.29000000000000092</v>
      </c>
      <c r="GE16" s="367">
        <f t="shared" si="277"/>
        <v>-2.5108225108225187E-2</v>
      </c>
      <c r="GF16" s="293">
        <f t="shared" si="278"/>
        <v>-2.2300000000000004</v>
      </c>
      <c r="GG16" s="370">
        <f t="shared" si="279"/>
        <v>-0.19804618117229134</v>
      </c>
      <c r="GH16" s="293">
        <f t="shared" si="280"/>
        <v>2.3100000000000005</v>
      </c>
      <c r="GI16" s="370">
        <f t="shared" si="281"/>
        <v>0.25581395348837216</v>
      </c>
      <c r="GJ16" s="293">
        <f t="shared" si="282"/>
        <v>10.832999999999998</v>
      </c>
      <c r="GK16" s="370">
        <f t="shared" si="283"/>
        <v>0.95529100529100519</v>
      </c>
      <c r="GL16" s="293">
        <f t="shared" si="284"/>
        <v>-9.6129999999999978</v>
      </c>
      <c r="GM16" s="370">
        <f t="shared" si="285"/>
        <v>-0.43354530284580339</v>
      </c>
      <c r="GN16" s="293">
        <f t="shared" si="286"/>
        <v>-1.0600000000000005</v>
      </c>
      <c r="GO16" s="370">
        <f t="shared" si="287"/>
        <v>-8.4394904458598763E-2</v>
      </c>
      <c r="GP16" s="293">
        <f t="shared" si="288"/>
        <v>32.79</v>
      </c>
      <c r="GQ16" s="370">
        <f t="shared" si="289"/>
        <v>2.8513043478260869</v>
      </c>
      <c r="GR16" s="293">
        <f t="shared" si="290"/>
        <v>-8.93</v>
      </c>
      <c r="GS16" s="370">
        <f t="shared" si="291"/>
        <v>-0.20162564913072928</v>
      </c>
      <c r="GT16" s="293">
        <f t="shared" si="292"/>
        <v>-5.1400000000000006</v>
      </c>
      <c r="GU16" s="370">
        <f t="shared" si="293"/>
        <v>-0.14536199095022626</v>
      </c>
      <c r="GV16" s="293">
        <f t="shared" si="294"/>
        <v>-19.689999999999998</v>
      </c>
      <c r="GW16" s="370">
        <f t="shared" si="295"/>
        <v>-0.65155526141628051</v>
      </c>
      <c r="GX16" s="293">
        <f t="shared" si="296"/>
        <v>-4.2799999999999994</v>
      </c>
      <c r="GY16" s="370">
        <f t="shared" si="297"/>
        <v>-0.40645773979107308</v>
      </c>
      <c r="GZ16" s="293">
        <f t="shared" si="298"/>
        <v>6.8599999999999994</v>
      </c>
      <c r="HA16" s="370">
        <f t="shared" si="299"/>
        <v>1.0975999999999999</v>
      </c>
      <c r="HB16" s="293">
        <f t="shared" si="300"/>
        <v>5.4499999999999993</v>
      </c>
      <c r="HC16" s="370">
        <f t="shared" si="301"/>
        <v>0.4157131960335621</v>
      </c>
      <c r="HD16" s="293">
        <f t="shared" si="302"/>
        <v>-9.1599999999999984</v>
      </c>
      <c r="HE16" s="370">
        <f t="shared" si="303"/>
        <v>-0.49353448275862066</v>
      </c>
      <c r="HF16" s="293">
        <f t="shared" si="304"/>
        <v>11.929999999999998</v>
      </c>
      <c r="HG16" s="370">
        <f t="shared" si="305"/>
        <v>1.2691489361702124</v>
      </c>
      <c r="HH16" s="293">
        <f t="shared" si="306"/>
        <v>13.86</v>
      </c>
      <c r="HI16" s="370">
        <f t="shared" si="307"/>
        <v>0.64978902953586504</v>
      </c>
      <c r="HJ16" s="293">
        <f t="shared" si="308"/>
        <v>3.8599999999999994</v>
      </c>
      <c r="HK16" s="370">
        <f t="shared" si="309"/>
        <v>0.1096902529127593</v>
      </c>
      <c r="HL16" s="293">
        <f t="shared" si="310"/>
        <v>-6.9399999999999977</v>
      </c>
      <c r="HM16" s="370">
        <f t="shared" si="311"/>
        <v>-0.17772087067861711</v>
      </c>
      <c r="HN16" s="293">
        <f t="shared" si="312"/>
        <v>-15.96</v>
      </c>
      <c r="HO16" s="370">
        <f t="shared" si="313"/>
        <v>-0.49704142011834324</v>
      </c>
      <c r="HP16" s="293">
        <f t="shared" si="314"/>
        <v>-6.0699999999999985</v>
      </c>
      <c r="HQ16" s="370">
        <f t="shared" si="315"/>
        <v>-0.37585139318885441</v>
      </c>
      <c r="HR16" s="293">
        <f t="shared" si="316"/>
        <v>4.4599999999999991</v>
      </c>
      <c r="HS16" s="370">
        <f t="shared" si="317"/>
        <v>0.44246031746031739</v>
      </c>
      <c r="HT16" s="293">
        <f t="shared" si="318"/>
        <v>-6.9899999999999993</v>
      </c>
      <c r="HU16" s="370">
        <f t="shared" si="319"/>
        <v>-0.48074277854195324</v>
      </c>
      <c r="HV16" s="293">
        <f t="shared" si="320"/>
        <v>-1.5499999999999998</v>
      </c>
      <c r="HW16" s="370">
        <f t="shared" si="321"/>
        <v>-0.20529801324503311</v>
      </c>
      <c r="HX16" s="293">
        <f t="shared" si="322"/>
        <v>5.4399999999999995</v>
      </c>
      <c r="HY16" s="370">
        <f t="shared" si="323"/>
        <v>0.90666666666666662</v>
      </c>
      <c r="HZ16" s="293">
        <f t="shared" si="324"/>
        <v>2.0300000000000011</v>
      </c>
      <c r="IA16" s="370">
        <f t="shared" si="325"/>
        <v>0.17744755244755256</v>
      </c>
      <c r="IB16" s="293">
        <f t="shared" si="326"/>
        <v>-2.4300000000000015</v>
      </c>
      <c r="IC16" s="370">
        <f t="shared" si="327"/>
        <v>-0.18040089086859698</v>
      </c>
      <c r="ID16" s="293">
        <f t="shared" si="328"/>
        <v>7.4600000000000009</v>
      </c>
      <c r="IE16" s="370">
        <f t="shared" si="329"/>
        <v>0.67572463768115953</v>
      </c>
      <c r="IF16" s="293">
        <f t="shared" si="330"/>
        <v>-10.1</v>
      </c>
      <c r="IG16" s="370">
        <f t="shared" si="331"/>
        <v>-0.54594594594594592</v>
      </c>
      <c r="IH16" s="293">
        <f t="shared" si="332"/>
        <v>5</v>
      </c>
      <c r="II16" s="370">
        <f t="shared" si="333"/>
        <v>0.59523809523809523</v>
      </c>
      <c r="IJ16" s="293">
        <f t="shared" si="334"/>
        <v>-5.27</v>
      </c>
      <c r="IK16" s="370">
        <f t="shared" si="335"/>
        <v>-0.39328358208955222</v>
      </c>
      <c r="IL16" s="293">
        <f t="shared" si="336"/>
        <v>5.1499999999999986</v>
      </c>
      <c r="IM16" s="370">
        <f t="shared" si="337"/>
        <v>0.63345633456334538</v>
      </c>
      <c r="IN16" s="293">
        <f t="shared" si="338"/>
        <v>9.81</v>
      </c>
      <c r="IO16" s="370">
        <f t="shared" si="339"/>
        <v>0.73870481927710852</v>
      </c>
      <c r="IP16" s="293">
        <f t="shared" si="340"/>
        <v>-11.51</v>
      </c>
      <c r="IQ16" s="370">
        <f t="shared" si="341"/>
        <v>-0.49848419229103508</v>
      </c>
      <c r="IR16" s="293">
        <f t="shared" si="342"/>
        <v>-0.52999999999999936</v>
      </c>
      <c r="IS16" s="370">
        <f t="shared" si="343"/>
        <v>-4.576856649395504E-2</v>
      </c>
      <c r="IT16" s="293">
        <f t="shared" si="344"/>
        <v>10.279999999999998</v>
      </c>
      <c r="IU16" s="370">
        <f t="shared" si="345"/>
        <v>0.93031674208144766</v>
      </c>
      <c r="IV16" s="293">
        <f t="shared" si="346"/>
        <v>-13.879999999999999</v>
      </c>
      <c r="IW16" s="370">
        <f t="shared" si="347"/>
        <v>-0.65072667604313172</v>
      </c>
      <c r="IX16" s="293">
        <f t="shared" si="348"/>
        <v>9.9999999999997868E-3</v>
      </c>
      <c r="IY16" s="370">
        <f t="shared" si="349"/>
        <v>1.3422818791946022E-3</v>
      </c>
      <c r="IZ16" s="293">
        <f t="shared" si="350"/>
        <v>-1.08</v>
      </c>
      <c r="JA16" s="370">
        <f t="shared" si="351"/>
        <v>-0.1447721179624665</v>
      </c>
      <c r="JB16" s="293">
        <f t="shared" si="352"/>
        <v>3.1700000000000008</v>
      </c>
      <c r="JC16" s="370">
        <f t="shared" si="353"/>
        <v>0.33193717277486917</v>
      </c>
      <c r="JD16" s="293">
        <f t="shared" si="354"/>
        <v>-1.2000000000000011</v>
      </c>
      <c r="JE16" s="370">
        <f t="shared" si="355"/>
        <v>-0.12565445026178021</v>
      </c>
      <c r="JF16" s="293">
        <f t="shared" si="356"/>
        <v>0.71000000000000085</v>
      </c>
      <c r="JG16" s="370">
        <f t="shared" si="357"/>
        <v>6.5162523900573685E-2</v>
      </c>
      <c r="JH16" s="293">
        <f t="shared" si="358"/>
        <v>-4.49</v>
      </c>
      <c r="JI16" s="370">
        <f t="shared" si="359"/>
        <v>-0.49558498896247238</v>
      </c>
      <c r="JJ16" s="293">
        <f t="shared" si="360"/>
        <v>9.68</v>
      </c>
      <c r="JK16" s="370">
        <f t="shared" si="361"/>
        <v>2.1181619256017505</v>
      </c>
      <c r="JL16" s="293">
        <f t="shared" si="362"/>
        <v>17.3</v>
      </c>
      <c r="JM16" s="370">
        <f t="shared" si="363"/>
        <v>1.2140350877192982</v>
      </c>
      <c r="JN16" s="293">
        <f t="shared" si="364"/>
        <v>-23.17</v>
      </c>
      <c r="JO16" s="370">
        <f t="shared" si="365"/>
        <v>-0.73438985736925522</v>
      </c>
      <c r="JP16" s="293">
        <f t="shared" si="366"/>
        <v>3.0199999999999996</v>
      </c>
      <c r="JQ16" s="370">
        <f t="shared" si="367"/>
        <v>0.36038186157517893</v>
      </c>
      <c r="JR16" s="293">
        <f t="shared" si="368"/>
        <v>-2.9000000000000004</v>
      </c>
      <c r="JS16" s="370">
        <f t="shared" si="369"/>
        <v>-0.25438596491228072</v>
      </c>
      <c r="JT16" s="293">
        <f t="shared" si="370"/>
        <v>2.8000000000000007</v>
      </c>
      <c r="JU16" s="370">
        <f t="shared" si="371"/>
        <v>0.32941176470588246</v>
      </c>
      <c r="JV16" s="293">
        <f t="shared" si="372"/>
        <v>0.23999999999999844</v>
      </c>
      <c r="JW16" s="370">
        <f t="shared" si="373"/>
        <v>2.1238938053097206E-2</v>
      </c>
      <c r="JX16" s="293">
        <f t="shared" si="374"/>
        <v>-4.129999999999999</v>
      </c>
      <c r="JY16" s="370">
        <f t="shared" si="375"/>
        <v>-0.35788561525129975</v>
      </c>
      <c r="JZ16" s="293">
        <f t="shared" si="376"/>
        <v>0</v>
      </c>
      <c r="KA16" s="370">
        <f t="shared" si="377"/>
        <v>0</v>
      </c>
      <c r="KB16" s="293">
        <f t="shared" si="378"/>
        <v>9.16</v>
      </c>
      <c r="KC16" s="370">
        <f t="shared" si="379"/>
        <v>1.2361673414304992</v>
      </c>
      <c r="KD16" s="293">
        <f t="shared" si="380"/>
        <v>39.78</v>
      </c>
      <c r="KE16" s="370">
        <f t="shared" si="381"/>
        <v>2.4007242003621001</v>
      </c>
      <c r="KF16" s="293">
        <f t="shared" si="382"/>
        <v>-10.79</v>
      </c>
      <c r="KG16" s="370">
        <f t="shared" si="383"/>
        <v>-0.19148181011535048</v>
      </c>
      <c r="KH16" s="293">
        <f t="shared" si="384"/>
        <v>-29.320000000000004</v>
      </c>
      <c r="KI16" s="370">
        <f t="shared" si="385"/>
        <v>-0.64354697102721692</v>
      </c>
      <c r="KJ16" s="293">
        <f t="shared" si="386"/>
        <v>6.240000000000002</v>
      </c>
      <c r="KK16" s="370">
        <f t="shared" si="387"/>
        <v>0.38423645320197058</v>
      </c>
      <c r="KL16" s="293">
        <f t="shared" si="388"/>
        <v>-1.4299999999999997</v>
      </c>
      <c r="KM16" s="370">
        <f t="shared" si="389"/>
        <v>-6.3612099644128103E-2</v>
      </c>
      <c r="KN16" s="293">
        <f t="shared" si="390"/>
        <v>-6.5200000000000014</v>
      </c>
      <c r="KO16" s="370">
        <f t="shared" si="391"/>
        <v>-0.30973871733966751</v>
      </c>
      <c r="KP16" s="293">
        <f t="shared" si="392"/>
        <v>-4.2999999999999989</v>
      </c>
      <c r="KQ16" s="370">
        <f t="shared" si="393"/>
        <v>-0.29593943565037845</v>
      </c>
      <c r="KR16" s="293">
        <f t="shared" si="394"/>
        <v>1.2199999999999989</v>
      </c>
      <c r="KS16" s="370">
        <f t="shared" si="395"/>
        <v>0.11925708699902236</v>
      </c>
      <c r="KT16" s="293">
        <f t="shared" si="396"/>
        <v>9.8100000000000023</v>
      </c>
      <c r="KU16" s="375">
        <f t="shared" si="397"/>
        <v>0.85676855895196535</v>
      </c>
      <c r="KV16" s="293">
        <f t="shared" si="398"/>
        <v>-13.220000000000002</v>
      </c>
      <c r="KW16" s="370">
        <f t="shared" si="399"/>
        <v>-0.62182502351834434</v>
      </c>
      <c r="KX16" s="293">
        <f t="shared" si="400"/>
        <v>9.4700000000000024</v>
      </c>
      <c r="KY16" s="370">
        <f t="shared" si="401"/>
        <v>1.1778606965174134</v>
      </c>
      <c r="KZ16" s="293">
        <f t="shared" si="402"/>
        <v>-6.1700000000000017</v>
      </c>
      <c r="LA16" s="370">
        <f t="shared" si="403"/>
        <v>-0.35237007424328959</v>
      </c>
      <c r="LB16" s="293">
        <f t="shared" si="404"/>
        <v>-2.83</v>
      </c>
      <c r="LC16" s="370">
        <f t="shared" si="405"/>
        <v>-0.24955908289241624</v>
      </c>
      <c r="LD16" s="293">
        <f t="shared" si="406"/>
        <v>13.959999999999999</v>
      </c>
      <c r="LE16" s="370">
        <f t="shared" si="407"/>
        <v>1.6404230317273796</v>
      </c>
      <c r="LF16" s="293">
        <f t="shared" si="408"/>
        <v>-0.11999999999999744</v>
      </c>
      <c r="LG16" s="370">
        <f t="shared" si="409"/>
        <v>-5.3404539385846659E-3</v>
      </c>
      <c r="LH16" s="293">
        <f t="shared" si="410"/>
        <v>-6.07</v>
      </c>
      <c r="LI16" s="370">
        <f t="shared" si="411"/>
        <v>-0.27158836689038029</v>
      </c>
      <c r="LJ16" s="293">
        <f t="shared" si="412"/>
        <v>-3.0400000000000009</v>
      </c>
      <c r="LK16" s="370">
        <f t="shared" si="413"/>
        <v>-0.18673218673218678</v>
      </c>
      <c r="LL16" s="293">
        <f t="shared" si="414"/>
        <v>11.87</v>
      </c>
      <c r="LM16" s="370">
        <f t="shared" si="415"/>
        <v>0.8965256797583081</v>
      </c>
      <c r="LN16" s="293">
        <f t="shared" si="416"/>
        <v>-19.11</v>
      </c>
      <c r="LO16" s="370">
        <f t="shared" si="417"/>
        <v>-0.76105137395459976</v>
      </c>
      <c r="LP16" s="293">
        <f t="shared" si="418"/>
        <v>1.1100000000000003</v>
      </c>
      <c r="LQ16" s="370">
        <f t="shared" si="419"/>
        <v>0.18500000000000005</v>
      </c>
      <c r="LR16" s="293">
        <f t="shared" si="420"/>
        <v>3.1399999999999997</v>
      </c>
      <c r="LS16" s="1195">
        <f t="shared" si="421"/>
        <v>0.44163150492264408</v>
      </c>
      <c r="LT16" s="293">
        <f t="shared" si="509"/>
        <v>-1.7899999999999991</v>
      </c>
      <c r="LU16" s="1191">
        <f t="shared" si="422"/>
        <v>-0.17463414634146332</v>
      </c>
      <c r="LV16" s="293">
        <f t="shared" si="423"/>
        <v>-1.0100000000000007</v>
      </c>
      <c r="LW16" s="1191">
        <f t="shared" si="424"/>
        <v>-0.11938534278959817</v>
      </c>
      <c r="LX16" s="293">
        <f t="shared" si="425"/>
        <v>0.12000000000000011</v>
      </c>
      <c r="LY16" s="1191">
        <f t="shared" si="426"/>
        <v>1.6107382550335586E-2</v>
      </c>
      <c r="LZ16" s="293">
        <f t="shared" si="427"/>
        <v>2.4599999999999991</v>
      </c>
      <c r="MA16" s="1191">
        <f t="shared" si="428"/>
        <v>0.32496697490092458</v>
      </c>
      <c r="MB16" s="293">
        <f t="shared" si="429"/>
        <v>2.4800000000000004</v>
      </c>
      <c r="MC16" s="1191">
        <f t="shared" si="430"/>
        <v>0.24725822532402797</v>
      </c>
      <c r="MD16" s="293">
        <f t="shared" si="431"/>
        <v>23.97</v>
      </c>
      <c r="ME16" s="1249">
        <f t="shared" si="432"/>
        <v>1.9160671462829735</v>
      </c>
      <c r="MF16" s="293">
        <f t="shared" si="433"/>
        <v>-36.479999999999997</v>
      </c>
      <c r="MG16" s="1191">
        <f t="shared" si="434"/>
        <v>-1</v>
      </c>
      <c r="MH16" s="293">
        <f t="shared" si="435"/>
        <v>0</v>
      </c>
      <c r="MI16" s="1191" t="e">
        <f t="shared" si="436"/>
        <v>#DIV/0!</v>
      </c>
      <c r="MJ16" s="293">
        <f t="shared" si="437"/>
        <v>0</v>
      </c>
      <c r="MK16" s="1191" t="e">
        <f t="shared" si="438"/>
        <v>#DIV/0!</v>
      </c>
      <c r="ML16" s="293">
        <f t="shared" si="439"/>
        <v>0</v>
      </c>
      <c r="MM16" s="1191" t="e">
        <f t="shared" si="440"/>
        <v>#DIV/0!</v>
      </c>
      <c r="MN16" s="293">
        <f t="shared" si="441"/>
        <v>0</v>
      </c>
      <c r="MO16" s="1191" t="e">
        <f t="shared" si="442"/>
        <v>#DIV/0!</v>
      </c>
      <c r="MP16" s="165">
        <f t="shared" si="443"/>
        <v>22.35</v>
      </c>
      <c r="MQ16" s="946">
        <f t="shared" si="444"/>
        <v>36.479999999999997</v>
      </c>
      <c r="MR16" s="590">
        <f>MQ16-MP16</f>
        <v>14.129999999999995</v>
      </c>
      <c r="MS16" s="100">
        <f t="shared" si="445"/>
        <v>0.63221476510067087</v>
      </c>
      <c r="MT16" s="614"/>
      <c r="MU16" s="614"/>
      <c r="MV16" s="614"/>
      <c r="MW16" t="str">
        <f t="shared" si="446"/>
        <v>Maximum Wait Time (Minutes)</v>
      </c>
      <c r="MX16" s="242" t="e">
        <f>#REF!</f>
        <v>#REF!</v>
      </c>
      <c r="MY16" s="242" t="e">
        <f>#REF!</f>
        <v>#REF!</v>
      </c>
      <c r="MZ16" s="242" t="e">
        <f>#REF!</f>
        <v>#REF!</v>
      </c>
      <c r="NA16" s="242" t="e">
        <f>#REF!</f>
        <v>#REF!</v>
      </c>
      <c r="NB16" s="242" t="e">
        <f>#REF!</f>
        <v>#REF!</v>
      </c>
      <c r="NC16" s="242" t="e">
        <f>#REF!</f>
        <v>#REF!</v>
      </c>
      <c r="ND16" s="242" t="e">
        <f>#REF!</f>
        <v>#REF!</v>
      </c>
      <c r="NE16" s="242" t="e">
        <f>#REF!</f>
        <v>#REF!</v>
      </c>
      <c r="NF16" s="242" t="e">
        <f>#REF!</f>
        <v>#REF!</v>
      </c>
      <c r="NG16" s="242" t="e">
        <f>#REF!</f>
        <v>#REF!</v>
      </c>
      <c r="NH16" s="242" t="e">
        <f>#REF!</f>
        <v>#REF!</v>
      </c>
      <c r="NI16" s="243">
        <f t="shared" si="447"/>
        <v>7.47</v>
      </c>
      <c r="NJ16" s="243">
        <f t="shared" si="447"/>
        <v>9.3000000000000007</v>
      </c>
      <c r="NK16" s="243">
        <f t="shared" si="447"/>
        <v>10.01</v>
      </c>
      <c r="NL16" s="243">
        <f t="shared" si="447"/>
        <v>105.27</v>
      </c>
      <c r="NM16" s="243">
        <f t="shared" si="447"/>
        <v>10.1</v>
      </c>
      <c r="NN16" s="243">
        <f t="shared" si="447"/>
        <v>10.130000000000001</v>
      </c>
      <c r="NO16" s="243">
        <f t="shared" si="447"/>
        <v>8.02</v>
      </c>
      <c r="NP16" s="243">
        <f t="shared" si="447"/>
        <v>7.51</v>
      </c>
      <c r="NQ16" s="243">
        <f t="shared" si="447"/>
        <v>3.37</v>
      </c>
      <c r="NR16" s="243">
        <f t="shared" si="447"/>
        <v>3.15</v>
      </c>
      <c r="NS16" s="243">
        <f t="shared" si="447"/>
        <v>19.55</v>
      </c>
      <c r="NT16" s="243">
        <f t="shared" si="447"/>
        <v>17.36</v>
      </c>
      <c r="NU16" s="243">
        <f t="shared" si="448"/>
        <v>9.0399999999999991</v>
      </c>
      <c r="NV16" s="243">
        <f t="shared" si="448"/>
        <v>7.54</v>
      </c>
      <c r="NW16" s="243">
        <f t="shared" si="448"/>
        <v>15.5</v>
      </c>
      <c r="NX16" s="243">
        <f t="shared" si="448"/>
        <v>187.57</v>
      </c>
      <c r="NY16" s="243">
        <f t="shared" si="448"/>
        <v>160.01</v>
      </c>
      <c r="NZ16" s="243">
        <f t="shared" si="448"/>
        <v>89.58</v>
      </c>
      <c r="OA16" s="243">
        <f t="shared" si="448"/>
        <v>23.35</v>
      </c>
      <c r="OB16" s="243">
        <f t="shared" si="448"/>
        <v>12.26</v>
      </c>
      <c r="OC16" s="243">
        <f t="shared" si="448"/>
        <v>16.5</v>
      </c>
      <c r="OD16" s="243">
        <f t="shared" si="448"/>
        <v>11.14</v>
      </c>
      <c r="OE16" s="243">
        <f t="shared" si="448"/>
        <v>7.42</v>
      </c>
      <c r="OF16" s="243">
        <f t="shared" si="448"/>
        <v>11.55</v>
      </c>
      <c r="OG16" s="698">
        <f t="shared" si="449"/>
        <v>11.26</v>
      </c>
      <c r="OH16" s="698">
        <f t="shared" si="449"/>
        <v>9.0299999999999994</v>
      </c>
      <c r="OI16" s="698">
        <f t="shared" si="449"/>
        <v>11.34</v>
      </c>
      <c r="OJ16" s="698">
        <f t="shared" si="449"/>
        <v>22.172999999999998</v>
      </c>
      <c r="OK16" s="698">
        <f t="shared" si="449"/>
        <v>12.56</v>
      </c>
      <c r="OL16" s="698">
        <f t="shared" si="449"/>
        <v>11.5</v>
      </c>
      <c r="OM16" s="698">
        <f t="shared" si="449"/>
        <v>44.29</v>
      </c>
      <c r="ON16" s="698">
        <f t="shared" si="449"/>
        <v>35.36</v>
      </c>
      <c r="OO16" s="698">
        <f t="shared" si="449"/>
        <v>30.22</v>
      </c>
      <c r="OP16" s="698">
        <f t="shared" si="449"/>
        <v>10.53</v>
      </c>
      <c r="OQ16" s="698">
        <f t="shared" si="449"/>
        <v>6.25</v>
      </c>
      <c r="OR16" s="698">
        <f t="shared" si="449"/>
        <v>13.11</v>
      </c>
      <c r="OS16" s="801">
        <f t="shared" si="450"/>
        <v>18.559999999999999</v>
      </c>
      <c r="OT16" s="801">
        <f t="shared" si="450"/>
        <v>9.4</v>
      </c>
      <c r="OU16" s="801">
        <f t="shared" si="450"/>
        <v>21.33</v>
      </c>
      <c r="OV16" s="801">
        <f t="shared" si="450"/>
        <v>35.19</v>
      </c>
      <c r="OW16" s="801">
        <f t="shared" si="450"/>
        <v>39.049999999999997</v>
      </c>
      <c r="OX16" s="801">
        <f t="shared" si="450"/>
        <v>32.11</v>
      </c>
      <c r="OY16" s="801">
        <f t="shared" si="450"/>
        <v>16.149999999999999</v>
      </c>
      <c r="OZ16" s="801">
        <f t="shared" si="450"/>
        <v>10.08</v>
      </c>
      <c r="PA16" s="801">
        <f t="shared" si="450"/>
        <v>14.54</v>
      </c>
      <c r="PB16" s="801">
        <f t="shared" si="450"/>
        <v>7.55</v>
      </c>
      <c r="PC16" s="801">
        <f t="shared" si="450"/>
        <v>6</v>
      </c>
      <c r="PD16" s="801">
        <f t="shared" si="450"/>
        <v>11.44</v>
      </c>
      <c r="PE16" s="854">
        <f t="shared" si="451"/>
        <v>13.47</v>
      </c>
      <c r="PF16" s="854">
        <f t="shared" si="451"/>
        <v>11.04</v>
      </c>
      <c r="PG16" s="854">
        <f t="shared" si="451"/>
        <v>18.5</v>
      </c>
      <c r="PH16" s="854">
        <f t="shared" si="451"/>
        <v>8.4</v>
      </c>
      <c r="PI16" s="854">
        <f t="shared" si="451"/>
        <v>13.4</v>
      </c>
      <c r="PJ16" s="854">
        <f t="shared" si="451"/>
        <v>8.1300000000000008</v>
      </c>
      <c r="PK16" s="854">
        <f t="shared" si="451"/>
        <v>13.28</v>
      </c>
      <c r="PL16" s="854">
        <f t="shared" si="451"/>
        <v>23.09</v>
      </c>
      <c r="PM16" s="854">
        <f t="shared" si="451"/>
        <v>11.58</v>
      </c>
      <c r="PN16" s="854">
        <f t="shared" si="451"/>
        <v>11.05</v>
      </c>
      <c r="PO16" s="854">
        <f t="shared" si="451"/>
        <v>21.33</v>
      </c>
      <c r="PP16" s="854">
        <f t="shared" si="451"/>
        <v>7.45</v>
      </c>
      <c r="PQ16" s="1040">
        <f t="shared" si="452"/>
        <v>7.46</v>
      </c>
      <c r="PR16" s="1040">
        <f t="shared" si="452"/>
        <v>6.38</v>
      </c>
      <c r="PS16" s="1040">
        <f t="shared" si="452"/>
        <v>9.5500000000000007</v>
      </c>
      <c r="PT16" s="1040">
        <f t="shared" si="452"/>
        <v>8.35</v>
      </c>
      <c r="PU16" s="1040">
        <f t="shared" si="452"/>
        <v>9.06</v>
      </c>
      <c r="PV16" s="1040">
        <f t="shared" si="452"/>
        <v>4.57</v>
      </c>
      <c r="PW16" s="1040">
        <f t="shared" si="452"/>
        <v>14.25</v>
      </c>
      <c r="PX16" s="1040">
        <f t="shared" si="452"/>
        <v>31.55</v>
      </c>
      <c r="PY16" s="1040">
        <f t="shared" si="452"/>
        <v>8.3800000000000008</v>
      </c>
      <c r="PZ16" s="1040">
        <f t="shared" si="452"/>
        <v>11.4</v>
      </c>
      <c r="QA16" s="1040">
        <f t="shared" si="452"/>
        <v>8.5</v>
      </c>
      <c r="QB16" s="1040">
        <f t="shared" si="452"/>
        <v>11.3</v>
      </c>
      <c r="QC16" s="1062">
        <f t="shared" si="453"/>
        <v>11.54</v>
      </c>
      <c r="QD16" s="1062">
        <f t="shared" si="453"/>
        <v>7.41</v>
      </c>
      <c r="QE16" s="1062">
        <f t="shared" si="453"/>
        <v>7.41</v>
      </c>
      <c r="QF16" s="1062">
        <f t="shared" si="453"/>
        <v>16.57</v>
      </c>
      <c r="QG16" s="1062">
        <f t="shared" si="453"/>
        <v>56.35</v>
      </c>
      <c r="QH16" s="1062">
        <f t="shared" si="453"/>
        <v>45.56</v>
      </c>
      <c r="QI16" s="1062">
        <f t="shared" si="453"/>
        <v>16.239999999999998</v>
      </c>
      <c r="QJ16" s="1062">
        <f t="shared" si="453"/>
        <v>22.48</v>
      </c>
      <c r="QK16" s="1062">
        <f t="shared" si="453"/>
        <v>21.05</v>
      </c>
      <c r="QL16" s="1062">
        <f t="shared" si="453"/>
        <v>14.53</v>
      </c>
      <c r="QM16" s="1062">
        <f t="shared" si="453"/>
        <v>10.23</v>
      </c>
      <c r="QN16" s="1062">
        <f t="shared" si="453"/>
        <v>11.45</v>
      </c>
      <c r="QO16" s="1119">
        <f t="shared" si="454"/>
        <v>21.26</v>
      </c>
      <c r="QP16" s="1119">
        <f t="shared" si="454"/>
        <v>8.0399999999999991</v>
      </c>
      <c r="QQ16" s="1119">
        <f t="shared" si="454"/>
        <v>17.510000000000002</v>
      </c>
      <c r="QR16" s="1119">
        <f t="shared" si="454"/>
        <v>11.34</v>
      </c>
      <c r="QS16" s="1119">
        <f t="shared" si="454"/>
        <v>8.51</v>
      </c>
      <c r="QT16" s="1119">
        <f t="shared" si="454"/>
        <v>22.47</v>
      </c>
      <c r="QU16" s="1119">
        <f t="shared" si="454"/>
        <v>22.35</v>
      </c>
      <c r="QV16" s="1119">
        <f t="shared" si="454"/>
        <v>16.28</v>
      </c>
      <c r="QW16" s="1119">
        <f t="shared" si="454"/>
        <v>13.24</v>
      </c>
      <c r="QX16" s="1119">
        <f t="shared" si="454"/>
        <v>25.11</v>
      </c>
      <c r="QY16" s="1119">
        <f t="shared" si="454"/>
        <v>6</v>
      </c>
      <c r="QZ16" s="1119">
        <f t="shared" si="454"/>
        <v>7.11</v>
      </c>
      <c r="RA16" s="1211">
        <f t="shared" si="455"/>
        <v>10.25</v>
      </c>
      <c r="RB16" s="1211">
        <f t="shared" si="456"/>
        <v>8.4600000000000009</v>
      </c>
      <c r="RC16" s="1211">
        <f t="shared" si="457"/>
        <v>7.45</v>
      </c>
      <c r="RD16" s="1211">
        <f t="shared" si="458"/>
        <v>7.57</v>
      </c>
      <c r="RE16" s="1211">
        <f t="shared" si="459"/>
        <v>10.029999999999999</v>
      </c>
      <c r="RF16" s="1211">
        <f t="shared" si="460"/>
        <v>12.51</v>
      </c>
      <c r="RG16" s="1211">
        <f t="shared" si="461"/>
        <v>36.479999999999997</v>
      </c>
      <c r="RH16" s="1211">
        <f t="shared" si="462"/>
        <v>0</v>
      </c>
      <c r="RI16" s="1211">
        <f t="shared" si="463"/>
        <v>0</v>
      </c>
      <c r="RJ16" s="1211">
        <f t="shared" si="464"/>
        <v>0</v>
      </c>
      <c r="RK16" s="1211">
        <f t="shared" si="465"/>
        <v>0</v>
      </c>
      <c r="RL16" s="1211">
        <f t="shared" si="466"/>
        <v>0</v>
      </c>
    </row>
    <row r="17" spans="1:480" x14ac:dyDescent="0.3">
      <c r="A17" s="675"/>
      <c r="B17" s="50">
        <v>2.5</v>
      </c>
      <c r="C17" s="10"/>
      <c r="D17" s="10"/>
      <c r="E17" s="1271" t="s">
        <v>3</v>
      </c>
      <c r="F17" s="1271"/>
      <c r="G17" s="1272"/>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43"/>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44"/>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245"/>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246"/>
        <v>4.3099999999999996</v>
      </c>
      <c r="CN17" s="165">
        <v>4.34</v>
      </c>
      <c r="CO17" s="76">
        <v>4.3</v>
      </c>
      <c r="CP17" s="75">
        <v>4.22</v>
      </c>
      <c r="CQ17" s="76">
        <v>4.1399999999999997</v>
      </c>
      <c r="CR17" s="75">
        <v>4.08</v>
      </c>
      <c r="CS17" s="76">
        <v>4.46</v>
      </c>
      <c r="CT17" s="165">
        <v>5.03</v>
      </c>
      <c r="CU17" s="76">
        <v>12.07</v>
      </c>
      <c r="CV17" s="165">
        <v>9.52</v>
      </c>
      <c r="CW17" s="946">
        <v>4.4000000000000004</v>
      </c>
      <c r="CX17" s="165">
        <v>3.51</v>
      </c>
      <c r="CY17" s="76">
        <v>3.15</v>
      </c>
      <c r="CZ17" s="121" t="s">
        <v>29</v>
      </c>
      <c r="DA17" s="137">
        <f t="shared" si="247"/>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248"/>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249"/>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250"/>
        <v>4.7283333333333335</v>
      </c>
      <c r="ER17" s="165">
        <v>5.22</v>
      </c>
      <c r="ES17" s="76">
        <v>4.59</v>
      </c>
      <c r="ET17" s="75">
        <v>4.5599999999999996</v>
      </c>
      <c r="EU17" s="76">
        <v>5.18</v>
      </c>
      <c r="EV17" s="75">
        <v>5.13</v>
      </c>
      <c r="EW17" s="76">
        <v>5.36</v>
      </c>
      <c r="EX17" s="165">
        <v>5.22</v>
      </c>
      <c r="EY17" s="76"/>
      <c r="EZ17" s="165"/>
      <c r="FA17" s="76"/>
      <c r="FB17" s="165"/>
      <c r="FC17" s="76"/>
      <c r="FD17" s="121" t="s">
        <v>29</v>
      </c>
      <c r="FE17" s="137">
        <f t="shared" si="251"/>
        <v>5.0371428571428565</v>
      </c>
      <c r="FF17" s="590">
        <f t="shared" si="252"/>
        <v>-5.24</v>
      </c>
      <c r="FG17" s="367">
        <f t="shared" si="253"/>
        <v>-0.5562632696390658</v>
      </c>
      <c r="FH17" s="590">
        <f t="shared" si="254"/>
        <v>0.14000000000000057</v>
      </c>
      <c r="FI17" s="367">
        <f t="shared" si="255"/>
        <v>3.3492822966507317E-2</v>
      </c>
      <c r="FJ17" s="590">
        <f t="shared" si="256"/>
        <v>1.7199999999999998</v>
      </c>
      <c r="FK17" s="367">
        <f t="shared" si="257"/>
        <v>0.39814814814814808</v>
      </c>
      <c r="FL17" s="590">
        <f t="shared" si="258"/>
        <v>1.3200000000000003</v>
      </c>
      <c r="FM17" s="367">
        <f t="shared" si="259"/>
        <v>0.21854304635761593</v>
      </c>
      <c r="FN17" s="590">
        <f t="shared" si="260"/>
        <v>-4.08</v>
      </c>
      <c r="FO17" s="367">
        <f t="shared" si="261"/>
        <v>-0.55434782608695654</v>
      </c>
      <c r="FP17" s="590">
        <f t="shared" si="262"/>
        <v>1.73</v>
      </c>
      <c r="FQ17" s="367">
        <f t="shared" si="263"/>
        <v>0.52743902439024393</v>
      </c>
      <c r="FR17" s="590">
        <f t="shared" si="264"/>
        <v>0</v>
      </c>
      <c r="FS17" s="367">
        <f t="shared" si="265"/>
        <v>0</v>
      </c>
      <c r="FT17" s="590">
        <f t="shared" si="266"/>
        <v>0.10000000000000053</v>
      </c>
      <c r="FU17" s="367">
        <f t="shared" si="267"/>
        <v>1.9960079840319469E-2</v>
      </c>
      <c r="FV17" s="590">
        <f t="shared" si="268"/>
        <v>-4.0000000000000036E-2</v>
      </c>
      <c r="FW17" s="367">
        <f t="shared" si="269"/>
        <v>-7.8277886497064644E-3</v>
      </c>
      <c r="FX17" s="590">
        <f t="shared" si="270"/>
        <v>6.9999999999999396E-2</v>
      </c>
      <c r="FY17" s="100">
        <f t="shared" si="271"/>
        <v>1.3806706114398302E-2</v>
      </c>
      <c r="FZ17" s="590">
        <f t="shared" si="272"/>
        <v>-0.12000000000000011</v>
      </c>
      <c r="GA17" s="367">
        <f t="shared" si="273"/>
        <v>-2.3346303501945546E-2</v>
      </c>
      <c r="GB17" s="590">
        <f t="shared" si="274"/>
        <v>0.1800000000000006</v>
      </c>
      <c r="GC17" s="367">
        <f t="shared" si="275"/>
        <v>3.5856573705179404E-2</v>
      </c>
      <c r="GD17" s="590">
        <f t="shared" si="276"/>
        <v>-0.15000000000000036</v>
      </c>
      <c r="GE17" s="367">
        <f t="shared" si="277"/>
        <v>-2.8846153846153914E-2</v>
      </c>
      <c r="GF17" s="293">
        <f t="shared" si="278"/>
        <v>3.0000000000000249E-2</v>
      </c>
      <c r="GG17" s="370">
        <f t="shared" si="279"/>
        <v>5.9405940594059901E-3</v>
      </c>
      <c r="GH17" s="293">
        <f t="shared" si="280"/>
        <v>-2.0000000000000462E-2</v>
      </c>
      <c r="GI17" s="370">
        <f t="shared" si="281"/>
        <v>-3.937007874015839E-3</v>
      </c>
      <c r="GJ17" s="293">
        <f t="shared" si="282"/>
        <v>0.32000000000000028</v>
      </c>
      <c r="GK17" s="370">
        <f t="shared" si="283"/>
        <v>6.3241106719367654E-2</v>
      </c>
      <c r="GL17" s="293">
        <f t="shared" si="284"/>
        <v>-0.36000000000000032</v>
      </c>
      <c r="GM17" s="370">
        <f t="shared" si="285"/>
        <v>-6.6914498141264003E-2</v>
      </c>
      <c r="GN17" s="293">
        <f t="shared" si="286"/>
        <v>1.0000000000000675E-2</v>
      </c>
      <c r="GO17" s="370">
        <f t="shared" si="287"/>
        <v>1.992031872510095E-3</v>
      </c>
      <c r="GP17" s="293">
        <f t="shared" si="288"/>
        <v>-2.0000000000000462E-2</v>
      </c>
      <c r="GQ17" s="370">
        <f t="shared" si="289"/>
        <v>-3.976143141153173E-3</v>
      </c>
      <c r="GR17" s="293">
        <f t="shared" si="290"/>
        <v>-0.55999999999999961</v>
      </c>
      <c r="GS17" s="370">
        <f t="shared" si="291"/>
        <v>-0.11177644710578835</v>
      </c>
      <c r="GT17" s="293">
        <f t="shared" si="292"/>
        <v>-0.25999999999999979</v>
      </c>
      <c r="GU17" s="370">
        <f t="shared" si="293"/>
        <v>-5.8426966292134778E-2</v>
      </c>
      <c r="GV17" s="293">
        <f t="shared" si="294"/>
        <v>-4.0000000000000036E-2</v>
      </c>
      <c r="GW17" s="370">
        <f t="shared" si="295"/>
        <v>-9.5465393794749477E-3</v>
      </c>
      <c r="GX17" s="293">
        <f t="shared" si="296"/>
        <v>5.9999999999999609E-2</v>
      </c>
      <c r="GY17" s="370">
        <f t="shared" si="297"/>
        <v>1.445783132530111E-2</v>
      </c>
      <c r="GZ17" s="293">
        <f t="shared" si="298"/>
        <v>-7.0000000000000284E-2</v>
      </c>
      <c r="HA17" s="370">
        <f t="shared" si="299"/>
        <v>-1.6627078384798169E-2</v>
      </c>
      <c r="HB17" s="293">
        <f t="shared" si="300"/>
        <v>1.0000000000000675E-2</v>
      </c>
      <c r="HC17" s="370">
        <f t="shared" si="301"/>
        <v>2.415458937198231E-3</v>
      </c>
      <c r="HD17" s="293">
        <f t="shared" si="302"/>
        <v>5.9999999999999609E-2</v>
      </c>
      <c r="HE17" s="370">
        <f t="shared" si="303"/>
        <v>1.445783132530111E-2</v>
      </c>
      <c r="HF17" s="293">
        <f t="shared" si="304"/>
        <v>-3.0000000000000249E-2</v>
      </c>
      <c r="HG17" s="370">
        <f t="shared" si="305"/>
        <v>-7.1258907363421021E-3</v>
      </c>
      <c r="HH17" s="293">
        <f t="shared" si="306"/>
        <v>0.37999999999999989</v>
      </c>
      <c r="HI17" s="370">
        <f t="shared" si="307"/>
        <v>9.0909090909090884E-2</v>
      </c>
      <c r="HJ17" s="293">
        <f t="shared" si="308"/>
        <v>0.45999999999999996</v>
      </c>
      <c r="HK17" s="370">
        <f t="shared" si="309"/>
        <v>0.10087719298245613</v>
      </c>
      <c r="HL17" s="293">
        <f t="shared" si="310"/>
        <v>-0.5</v>
      </c>
      <c r="HM17" s="370">
        <f t="shared" si="311"/>
        <v>-9.9601593625498017E-2</v>
      </c>
      <c r="HN17" s="293">
        <f t="shared" si="312"/>
        <v>-4.9999999999999822E-2</v>
      </c>
      <c r="HO17" s="370">
        <f t="shared" si="313"/>
        <v>-1.1061946902654829E-2</v>
      </c>
      <c r="HP17" s="293">
        <f t="shared" si="314"/>
        <v>-0.10999999999999943</v>
      </c>
      <c r="HQ17" s="370">
        <f t="shared" si="315"/>
        <v>-2.4608501118568108E-2</v>
      </c>
      <c r="HR17" s="293">
        <f t="shared" si="316"/>
        <v>-8.0000000000000071E-2</v>
      </c>
      <c r="HS17" s="370">
        <f t="shared" si="317"/>
        <v>-1.8348623853211024E-2</v>
      </c>
      <c r="HT17" s="293">
        <f t="shared" si="318"/>
        <v>0.12000000000000011</v>
      </c>
      <c r="HU17" s="370">
        <f t="shared" si="319"/>
        <v>2.8037383177570117E-2</v>
      </c>
      <c r="HV17" s="293">
        <f t="shared" si="320"/>
        <v>-0.22000000000000064</v>
      </c>
      <c r="HW17" s="370">
        <f t="shared" si="321"/>
        <v>-5.0000000000000142E-2</v>
      </c>
      <c r="HX17" s="293">
        <f t="shared" si="322"/>
        <v>-0.78999999999999959</v>
      </c>
      <c r="HY17" s="370">
        <f t="shared" si="323"/>
        <v>-0.18899521531100469</v>
      </c>
      <c r="HZ17" s="293">
        <f t="shared" si="324"/>
        <v>0.94999999999999973</v>
      </c>
      <c r="IA17" s="370">
        <f t="shared" si="325"/>
        <v>0.28023598820058987</v>
      </c>
      <c r="IB17" s="293">
        <f t="shared" si="326"/>
        <v>-4.0000000000000036E-2</v>
      </c>
      <c r="IC17" s="370">
        <f t="shared" si="327"/>
        <v>-9.2165898617511607E-3</v>
      </c>
      <c r="ID17" s="293">
        <f t="shared" si="328"/>
        <v>-8.0000000000000071E-2</v>
      </c>
      <c r="IE17" s="370">
        <f t="shared" si="329"/>
        <v>-1.8604651162790715E-2</v>
      </c>
      <c r="IF17" s="293">
        <f t="shared" si="330"/>
        <v>-8.0000000000000071E-2</v>
      </c>
      <c r="IG17" s="370">
        <f t="shared" si="331"/>
        <v>-1.8957345971564E-2</v>
      </c>
      <c r="IH17" s="293">
        <f t="shared" si="332"/>
        <v>-5.9999999999999609E-2</v>
      </c>
      <c r="II17" s="370">
        <f t="shared" si="333"/>
        <v>-1.4492753623188312E-2</v>
      </c>
      <c r="IJ17" s="293">
        <f t="shared" si="334"/>
        <v>0.37999999999999989</v>
      </c>
      <c r="IK17" s="370">
        <f t="shared" si="335"/>
        <v>9.3137254901960759E-2</v>
      </c>
      <c r="IL17" s="293">
        <f t="shared" si="336"/>
        <v>0.57000000000000028</v>
      </c>
      <c r="IM17" s="370">
        <f t="shared" si="337"/>
        <v>0.1278026905829597</v>
      </c>
      <c r="IN17" s="293">
        <f t="shared" si="338"/>
        <v>7.04</v>
      </c>
      <c r="IO17" s="370">
        <f t="shared" si="339"/>
        <v>1.3996023856858846</v>
      </c>
      <c r="IP17" s="293">
        <f t="shared" si="340"/>
        <v>-2.5500000000000007</v>
      </c>
      <c r="IQ17" s="370">
        <f t="shared" si="341"/>
        <v>-0.21126760563380287</v>
      </c>
      <c r="IR17" s="293">
        <f t="shared" si="342"/>
        <v>-5.1199999999999992</v>
      </c>
      <c r="IS17" s="370">
        <f t="shared" si="343"/>
        <v>-0.53781512605042014</v>
      </c>
      <c r="IT17" s="293">
        <f t="shared" si="344"/>
        <v>-0.89000000000000057</v>
      </c>
      <c r="IU17" s="370">
        <f t="shared" si="345"/>
        <v>-0.20227272727272738</v>
      </c>
      <c r="IV17" s="293">
        <f t="shared" si="346"/>
        <v>-0.35999999999999988</v>
      </c>
      <c r="IW17" s="370">
        <f t="shared" si="347"/>
        <v>-0.10256410256410253</v>
      </c>
      <c r="IX17" s="293">
        <f t="shared" si="348"/>
        <v>-0.60000000000000009</v>
      </c>
      <c r="IY17" s="370">
        <f t="shared" si="349"/>
        <v>-0.19047619047619052</v>
      </c>
      <c r="IZ17" s="293">
        <f t="shared" si="350"/>
        <v>0.16000000000000014</v>
      </c>
      <c r="JA17" s="370">
        <f t="shared" si="351"/>
        <v>6.2745098039215741E-2</v>
      </c>
      <c r="JB17" s="293">
        <f t="shared" si="352"/>
        <v>8.0000000000000071E-2</v>
      </c>
      <c r="JC17" s="370">
        <f t="shared" si="353"/>
        <v>2.8673835125448053E-2</v>
      </c>
      <c r="JD17" s="293">
        <f t="shared" si="354"/>
        <v>-0.14999999999999991</v>
      </c>
      <c r="JE17" s="370">
        <f t="shared" si="355"/>
        <v>-5.376344086021502E-2</v>
      </c>
      <c r="JF17" s="293">
        <f t="shared" si="356"/>
        <v>-0.14000000000000012</v>
      </c>
      <c r="JG17" s="370">
        <f t="shared" si="357"/>
        <v>-3.1788079470198703E-2</v>
      </c>
      <c r="JH17" s="293">
        <f t="shared" si="358"/>
        <v>0.22999999999999998</v>
      </c>
      <c r="JI17" s="370">
        <f t="shared" si="359"/>
        <v>9.1999999999999998E-2</v>
      </c>
      <c r="JJ17" s="293">
        <f t="shared" si="360"/>
        <v>0.5299999999999998</v>
      </c>
      <c r="JK17" s="370">
        <f t="shared" si="361"/>
        <v>0.19413919413919406</v>
      </c>
      <c r="JL17" s="293">
        <f t="shared" si="362"/>
        <v>2.95</v>
      </c>
      <c r="JM17" s="370">
        <f t="shared" si="363"/>
        <v>0.9049079754601228</v>
      </c>
      <c r="JN17" s="293">
        <f t="shared" si="364"/>
        <v>-1.2800000000000002</v>
      </c>
      <c r="JO17" s="370">
        <f t="shared" si="365"/>
        <v>-0.20611916264090183</v>
      </c>
      <c r="JP17" s="293">
        <f t="shared" si="366"/>
        <v>-0.52999999999999936</v>
      </c>
      <c r="JQ17" s="370">
        <f t="shared" si="367"/>
        <v>-0.10750507099391468</v>
      </c>
      <c r="JR17" s="293">
        <f t="shared" si="368"/>
        <v>9.23</v>
      </c>
      <c r="JS17" s="370">
        <f t="shared" si="369"/>
        <v>2.0977272727272727</v>
      </c>
      <c r="JT17" s="293">
        <f t="shared" si="370"/>
        <v>-9.1300000000000008</v>
      </c>
      <c r="JU17" s="370">
        <f t="shared" si="371"/>
        <v>-0.66984592809977994</v>
      </c>
      <c r="JV17" s="293">
        <f t="shared" si="372"/>
        <v>0.15000000000000036</v>
      </c>
      <c r="JW17" s="370">
        <f t="shared" si="373"/>
        <v>3.3333333333333409E-2</v>
      </c>
      <c r="JX17" s="293">
        <f t="shared" si="374"/>
        <v>-0.30000000000000071</v>
      </c>
      <c r="JY17" s="370">
        <f t="shared" si="375"/>
        <v>-6.4516129032258215E-2</v>
      </c>
      <c r="JZ17" s="293">
        <f t="shared" si="376"/>
        <v>0.70000000000000018</v>
      </c>
      <c r="KA17" s="370">
        <f t="shared" si="377"/>
        <v>0.16091954022988511</v>
      </c>
      <c r="KB17" s="293">
        <f t="shared" si="378"/>
        <v>-1.0099999999999998</v>
      </c>
      <c r="KC17" s="370">
        <f t="shared" si="379"/>
        <v>-0.19999999999999996</v>
      </c>
      <c r="KD17" s="293">
        <f t="shared" si="380"/>
        <v>4.8500000000000005</v>
      </c>
      <c r="KE17" s="370">
        <f t="shared" si="381"/>
        <v>1.2004950495049507</v>
      </c>
      <c r="KF17" s="293">
        <f t="shared" si="382"/>
        <v>-1.7500000000000009</v>
      </c>
      <c r="KG17" s="370">
        <f t="shared" si="383"/>
        <v>-0.1968503937007875</v>
      </c>
      <c r="KH17" s="293">
        <f t="shared" si="384"/>
        <v>5.14</v>
      </c>
      <c r="KI17" s="370">
        <f t="shared" si="385"/>
        <v>0.71988795518207283</v>
      </c>
      <c r="KJ17" s="293">
        <f t="shared" si="386"/>
        <v>-6.1</v>
      </c>
      <c r="KK17" s="370">
        <f t="shared" si="387"/>
        <v>-0.49674267100977199</v>
      </c>
      <c r="KL17" s="293">
        <f t="shared" si="388"/>
        <v>-1.6999999999999993</v>
      </c>
      <c r="KM17" s="370">
        <f t="shared" si="389"/>
        <v>-0.27508090614886721</v>
      </c>
      <c r="KN17" s="293">
        <f t="shared" si="390"/>
        <v>3.6199999999999992</v>
      </c>
      <c r="KO17" s="370">
        <f t="shared" si="391"/>
        <v>0.80803571428571408</v>
      </c>
      <c r="KP17" s="293">
        <f t="shared" si="392"/>
        <v>-2.8599999999999994</v>
      </c>
      <c r="KQ17" s="370">
        <f t="shared" si="393"/>
        <v>-0.35308641975308636</v>
      </c>
      <c r="KR17" s="293">
        <f t="shared" si="394"/>
        <v>-3.0300000000000002</v>
      </c>
      <c r="KS17" s="370">
        <f t="shared" si="395"/>
        <v>-0.5782442748091603</v>
      </c>
      <c r="KT17" s="293">
        <f t="shared" si="396"/>
        <v>1</v>
      </c>
      <c r="KU17" s="375">
        <f t="shared" si="397"/>
        <v>0.45248868778280543</v>
      </c>
      <c r="KV17" s="293">
        <f t="shared" si="398"/>
        <v>0.35999999999999988</v>
      </c>
      <c r="KW17" s="370">
        <f t="shared" si="399"/>
        <v>0.11214953271028033</v>
      </c>
      <c r="KX17" s="293">
        <f t="shared" si="400"/>
        <v>-1.54</v>
      </c>
      <c r="KY17" s="370">
        <f t="shared" si="401"/>
        <v>-0.43137254901960786</v>
      </c>
      <c r="KZ17" s="293">
        <f t="shared" si="402"/>
        <v>5.99</v>
      </c>
      <c r="LA17" s="370">
        <f t="shared" si="403"/>
        <v>2.9507389162561579</v>
      </c>
      <c r="LB17" s="293">
        <f t="shared" si="404"/>
        <v>-5.47</v>
      </c>
      <c r="LC17" s="370">
        <f t="shared" si="405"/>
        <v>-0.68204488778054861</v>
      </c>
      <c r="LD17" s="293">
        <f t="shared" si="406"/>
        <v>6.54</v>
      </c>
      <c r="LE17" s="370">
        <f t="shared" si="407"/>
        <v>2.5647058823529414</v>
      </c>
      <c r="LF17" s="293">
        <f t="shared" si="408"/>
        <v>-5.8100000000000005</v>
      </c>
      <c r="LG17" s="370">
        <f t="shared" si="409"/>
        <v>-0.63916391639163928</v>
      </c>
      <c r="LH17" s="293">
        <f t="shared" si="410"/>
        <v>2.1</v>
      </c>
      <c r="LI17" s="370">
        <f t="shared" si="411"/>
        <v>0.6402439024390244</v>
      </c>
      <c r="LJ17" s="293">
        <f t="shared" si="412"/>
        <v>-2.19</v>
      </c>
      <c r="LK17" s="370">
        <f t="shared" si="413"/>
        <v>-0.40706319702602228</v>
      </c>
      <c r="LL17" s="293">
        <f t="shared" si="414"/>
        <v>2.8299999999999996</v>
      </c>
      <c r="LM17" s="370">
        <f t="shared" si="415"/>
        <v>0.88714733542319735</v>
      </c>
      <c r="LN17" s="293">
        <f t="shared" si="416"/>
        <v>-0.80999999999999961</v>
      </c>
      <c r="LO17" s="370">
        <f t="shared" si="417"/>
        <v>-0.13455149501661123</v>
      </c>
      <c r="LP17" s="293">
        <f t="shared" si="418"/>
        <v>-1.9999999999999574E-2</v>
      </c>
      <c r="LQ17" s="370">
        <f t="shared" si="419"/>
        <v>-3.8387715930901295E-3</v>
      </c>
      <c r="LR17" s="293">
        <f t="shared" si="420"/>
        <v>2.9999999999999361E-2</v>
      </c>
      <c r="LS17" s="1195">
        <f t="shared" si="421"/>
        <v>5.7803468208091251E-3</v>
      </c>
      <c r="LT17" s="293">
        <f t="shared" si="509"/>
        <v>-0.62999999999999989</v>
      </c>
      <c r="LU17" s="1191">
        <f t="shared" si="422"/>
        <v>-0.12068965517241378</v>
      </c>
      <c r="LV17" s="293">
        <f t="shared" si="423"/>
        <v>-3.0000000000000249E-2</v>
      </c>
      <c r="LW17" s="1191">
        <f t="shared" si="424"/>
        <v>-6.5359477124183546E-3</v>
      </c>
      <c r="LX17" s="293">
        <f t="shared" si="425"/>
        <v>0.62000000000000011</v>
      </c>
      <c r="LY17" s="1191">
        <f t="shared" si="426"/>
        <v>0.13596491228070179</v>
      </c>
      <c r="LZ17" s="293">
        <f t="shared" si="427"/>
        <v>-4.9999999999999822E-2</v>
      </c>
      <c r="MA17" s="1191">
        <f t="shared" si="428"/>
        <v>-9.6525096525096193E-3</v>
      </c>
      <c r="MB17" s="293">
        <f t="shared" si="429"/>
        <v>0.23000000000000043</v>
      </c>
      <c r="MC17" s="1191">
        <f t="shared" si="430"/>
        <v>4.483430799220281E-2</v>
      </c>
      <c r="MD17" s="293">
        <f t="shared" si="431"/>
        <v>-0.14000000000000057</v>
      </c>
      <c r="ME17" s="1249">
        <f t="shared" si="432"/>
        <v>-2.611940298507473E-2</v>
      </c>
      <c r="MF17" s="293">
        <f t="shared" si="433"/>
        <v>-5.22</v>
      </c>
      <c r="MG17" s="1191">
        <f t="shared" si="434"/>
        <v>-1</v>
      </c>
      <c r="MH17" s="293">
        <f t="shared" si="435"/>
        <v>0</v>
      </c>
      <c r="MI17" s="1191" t="e">
        <f t="shared" si="436"/>
        <v>#DIV/0!</v>
      </c>
      <c r="MJ17" s="293">
        <f t="shared" si="437"/>
        <v>0</v>
      </c>
      <c r="MK17" s="1191" t="e">
        <f t="shared" si="438"/>
        <v>#DIV/0!</v>
      </c>
      <c r="ML17" s="293">
        <f t="shared" si="439"/>
        <v>0</v>
      </c>
      <c r="MM17" s="1191" t="e">
        <f t="shared" si="440"/>
        <v>#DIV/0!</v>
      </c>
      <c r="MN17" s="293">
        <f t="shared" si="441"/>
        <v>0</v>
      </c>
      <c r="MO17" s="1191" t="e">
        <f t="shared" si="442"/>
        <v>#DIV/0!</v>
      </c>
      <c r="MP17" s="165">
        <f t="shared" si="443"/>
        <v>3.28</v>
      </c>
      <c r="MQ17" s="946">
        <f t="shared" si="444"/>
        <v>5.22</v>
      </c>
      <c r="MR17" s="590">
        <f>MQ17-MP17</f>
        <v>1.94</v>
      </c>
      <c r="MS17" s="100">
        <f t="shared" si="445"/>
        <v>0.59146341463414631</v>
      </c>
      <c r="MT17" s="614"/>
      <c r="MU17" s="614"/>
      <c r="MV17" s="614"/>
      <c r="MW17" s="77" t="str">
        <f t="shared" si="446"/>
        <v>Average Call Length (Minutes)</v>
      </c>
      <c r="MX17" s="242" t="e">
        <f>#REF!</f>
        <v>#REF!</v>
      </c>
      <c r="MY17" s="242" t="e">
        <f>#REF!</f>
        <v>#REF!</v>
      </c>
      <c r="MZ17" s="242" t="e">
        <f>#REF!</f>
        <v>#REF!</v>
      </c>
      <c r="NA17" s="242" t="e">
        <f>#REF!</f>
        <v>#REF!</v>
      </c>
      <c r="NB17" s="242" t="e">
        <f>#REF!</f>
        <v>#REF!</v>
      </c>
      <c r="NC17" s="242" t="e">
        <f>#REF!</f>
        <v>#REF!</v>
      </c>
      <c r="ND17" s="242" t="e">
        <f>#REF!</f>
        <v>#REF!</v>
      </c>
      <c r="NE17" s="242" t="e">
        <f>#REF!</f>
        <v>#REF!</v>
      </c>
      <c r="NF17" s="242" t="e">
        <f>#REF!</f>
        <v>#REF!</v>
      </c>
      <c r="NG17" s="242" t="e">
        <f>#REF!</f>
        <v>#REF!</v>
      </c>
      <c r="NH17" s="242" t="e">
        <f>#REF!</f>
        <v>#REF!</v>
      </c>
      <c r="NI17" s="243">
        <f t="shared" si="447"/>
        <v>9.33</v>
      </c>
      <c r="NJ17" s="243">
        <f t="shared" si="447"/>
        <v>9.42</v>
      </c>
      <c r="NK17" s="243">
        <f t="shared" si="447"/>
        <v>10.24</v>
      </c>
      <c r="NL17" s="243">
        <f t="shared" si="447"/>
        <v>11.29</v>
      </c>
      <c r="NM17" s="243">
        <f t="shared" si="447"/>
        <v>10.3</v>
      </c>
      <c r="NN17" s="243">
        <f t="shared" si="447"/>
        <v>10.06</v>
      </c>
      <c r="NO17" s="243">
        <f t="shared" si="447"/>
        <v>9.41</v>
      </c>
      <c r="NP17" s="243">
        <f t="shared" si="447"/>
        <v>9.06</v>
      </c>
      <c r="NQ17" s="243">
        <f t="shared" si="447"/>
        <v>9.2899999999999991</v>
      </c>
      <c r="NR17" s="243">
        <f t="shared" si="447"/>
        <v>9.49</v>
      </c>
      <c r="NS17" s="243">
        <f t="shared" si="447"/>
        <v>10.130000000000001</v>
      </c>
      <c r="NT17" s="243">
        <f t="shared" si="447"/>
        <v>9.42</v>
      </c>
      <c r="NU17" s="243">
        <f t="shared" si="448"/>
        <v>4.18</v>
      </c>
      <c r="NV17" s="243">
        <f t="shared" si="448"/>
        <v>4.32</v>
      </c>
      <c r="NW17" s="243">
        <f t="shared" si="448"/>
        <v>6.04</v>
      </c>
      <c r="NX17" s="243">
        <f t="shared" si="448"/>
        <v>7.36</v>
      </c>
      <c r="NY17" s="243">
        <f t="shared" si="448"/>
        <v>3.28</v>
      </c>
      <c r="NZ17" s="243">
        <f t="shared" si="448"/>
        <v>5.01</v>
      </c>
      <c r="OA17" s="243">
        <f t="shared" si="448"/>
        <v>5.01</v>
      </c>
      <c r="OB17" s="243">
        <f t="shared" si="448"/>
        <v>5.1100000000000003</v>
      </c>
      <c r="OC17" s="243">
        <f t="shared" si="448"/>
        <v>5.07</v>
      </c>
      <c r="OD17" s="243">
        <f t="shared" si="448"/>
        <v>5.14</v>
      </c>
      <c r="OE17" s="243">
        <f t="shared" si="448"/>
        <v>5.0199999999999996</v>
      </c>
      <c r="OF17" s="243">
        <f t="shared" si="448"/>
        <v>5.2</v>
      </c>
      <c r="OG17" s="698">
        <f t="shared" si="449"/>
        <v>5.05</v>
      </c>
      <c r="OH17" s="698">
        <f t="shared" si="449"/>
        <v>5.08</v>
      </c>
      <c r="OI17" s="698">
        <f t="shared" si="449"/>
        <v>5.0599999999999996</v>
      </c>
      <c r="OJ17" s="698">
        <f t="shared" si="449"/>
        <v>5.38</v>
      </c>
      <c r="OK17" s="698">
        <f t="shared" si="449"/>
        <v>5.0199999999999996</v>
      </c>
      <c r="OL17" s="698">
        <f t="shared" si="449"/>
        <v>5.03</v>
      </c>
      <c r="OM17" s="698">
        <f t="shared" si="449"/>
        <v>5.01</v>
      </c>
      <c r="ON17" s="698">
        <f t="shared" si="449"/>
        <v>4.45</v>
      </c>
      <c r="OO17" s="698">
        <f t="shared" si="449"/>
        <v>4.1900000000000004</v>
      </c>
      <c r="OP17" s="698">
        <f t="shared" si="449"/>
        <v>4.1500000000000004</v>
      </c>
      <c r="OQ17" s="698">
        <f t="shared" si="449"/>
        <v>4.21</v>
      </c>
      <c r="OR17" s="698">
        <f t="shared" si="449"/>
        <v>4.1399999999999997</v>
      </c>
      <c r="OS17" s="801">
        <f t="shared" si="450"/>
        <v>4.1500000000000004</v>
      </c>
      <c r="OT17" s="801">
        <f t="shared" si="450"/>
        <v>4.21</v>
      </c>
      <c r="OU17" s="801">
        <f t="shared" si="450"/>
        <v>4.18</v>
      </c>
      <c r="OV17" s="801">
        <f t="shared" si="450"/>
        <v>4.5599999999999996</v>
      </c>
      <c r="OW17" s="801">
        <f t="shared" si="450"/>
        <v>5.0199999999999996</v>
      </c>
      <c r="OX17" s="801">
        <f t="shared" si="450"/>
        <v>4.5199999999999996</v>
      </c>
      <c r="OY17" s="801">
        <f t="shared" si="450"/>
        <v>4.47</v>
      </c>
      <c r="OZ17" s="801">
        <f t="shared" si="450"/>
        <v>4.3600000000000003</v>
      </c>
      <c r="PA17" s="801">
        <f t="shared" si="450"/>
        <v>4.28</v>
      </c>
      <c r="PB17" s="801">
        <f t="shared" si="450"/>
        <v>4.4000000000000004</v>
      </c>
      <c r="PC17" s="801">
        <f t="shared" si="450"/>
        <v>4.18</v>
      </c>
      <c r="PD17" s="801">
        <f t="shared" si="450"/>
        <v>3.39</v>
      </c>
      <c r="PE17" s="854">
        <f t="shared" si="451"/>
        <v>4.34</v>
      </c>
      <c r="PF17" s="854">
        <f t="shared" si="451"/>
        <v>4.3</v>
      </c>
      <c r="PG17" s="854">
        <f t="shared" si="451"/>
        <v>4.22</v>
      </c>
      <c r="PH17" s="854">
        <f t="shared" si="451"/>
        <v>4.1399999999999997</v>
      </c>
      <c r="PI17" s="854">
        <f t="shared" si="451"/>
        <v>4.08</v>
      </c>
      <c r="PJ17" s="854">
        <f t="shared" si="451"/>
        <v>4.46</v>
      </c>
      <c r="PK17" s="854">
        <f t="shared" si="451"/>
        <v>5.03</v>
      </c>
      <c r="PL17" s="854">
        <f t="shared" si="451"/>
        <v>12.07</v>
      </c>
      <c r="PM17" s="854">
        <f t="shared" si="451"/>
        <v>9.52</v>
      </c>
      <c r="PN17" s="854">
        <f t="shared" si="451"/>
        <v>4.4000000000000004</v>
      </c>
      <c r="PO17" s="854">
        <f t="shared" si="451"/>
        <v>3.51</v>
      </c>
      <c r="PP17" s="854">
        <f t="shared" si="451"/>
        <v>3.15</v>
      </c>
      <c r="PQ17" s="1040">
        <f t="shared" si="452"/>
        <v>2.5499999999999998</v>
      </c>
      <c r="PR17" s="1040">
        <f t="shared" si="452"/>
        <v>2.71</v>
      </c>
      <c r="PS17" s="1040">
        <f t="shared" si="452"/>
        <v>2.79</v>
      </c>
      <c r="PT17" s="1040">
        <f t="shared" si="452"/>
        <v>2.64</v>
      </c>
      <c r="PU17" s="1040">
        <f t="shared" si="452"/>
        <v>2.5</v>
      </c>
      <c r="PV17" s="1040">
        <f t="shared" si="452"/>
        <v>2.73</v>
      </c>
      <c r="PW17" s="1040">
        <f t="shared" si="452"/>
        <v>3.26</v>
      </c>
      <c r="PX17" s="1040">
        <f t="shared" si="452"/>
        <v>6.21</v>
      </c>
      <c r="PY17" s="1040">
        <f t="shared" si="452"/>
        <v>4.93</v>
      </c>
      <c r="PZ17" s="1040">
        <f t="shared" si="452"/>
        <v>4.4000000000000004</v>
      </c>
      <c r="QA17" s="1040">
        <f t="shared" si="452"/>
        <v>13.63</v>
      </c>
      <c r="QB17" s="1040">
        <f t="shared" si="452"/>
        <v>4.5</v>
      </c>
      <c r="QC17" s="1062">
        <f t="shared" si="453"/>
        <v>4.6500000000000004</v>
      </c>
      <c r="QD17" s="1062">
        <f t="shared" si="453"/>
        <v>4.3499999999999996</v>
      </c>
      <c r="QE17" s="1062">
        <f t="shared" si="453"/>
        <v>5.05</v>
      </c>
      <c r="QF17" s="1062">
        <f t="shared" si="453"/>
        <v>4.04</v>
      </c>
      <c r="QG17" s="1062">
        <f t="shared" si="453"/>
        <v>8.89</v>
      </c>
      <c r="QH17" s="1062">
        <f t="shared" si="453"/>
        <v>7.14</v>
      </c>
      <c r="QI17" s="1062">
        <f t="shared" si="453"/>
        <v>12.28</v>
      </c>
      <c r="QJ17" s="1062">
        <f t="shared" si="453"/>
        <v>6.18</v>
      </c>
      <c r="QK17" s="1062">
        <f t="shared" si="453"/>
        <v>4.4800000000000004</v>
      </c>
      <c r="QL17" s="1062">
        <f t="shared" si="453"/>
        <v>8.1</v>
      </c>
      <c r="QM17" s="1062">
        <f t="shared" si="453"/>
        <v>5.24</v>
      </c>
      <c r="QN17" s="1062">
        <f t="shared" si="453"/>
        <v>2.21</v>
      </c>
      <c r="QO17" s="1119">
        <f t="shared" si="454"/>
        <v>3.21</v>
      </c>
      <c r="QP17" s="1119">
        <f t="shared" si="454"/>
        <v>3.57</v>
      </c>
      <c r="QQ17" s="1119">
        <f t="shared" si="454"/>
        <v>2.0299999999999998</v>
      </c>
      <c r="QR17" s="1119">
        <f t="shared" si="454"/>
        <v>8.02</v>
      </c>
      <c r="QS17" s="1119">
        <f t="shared" si="454"/>
        <v>2.5499999999999998</v>
      </c>
      <c r="QT17" s="1119">
        <f t="shared" si="454"/>
        <v>9.09</v>
      </c>
      <c r="QU17" s="1119">
        <f t="shared" si="454"/>
        <v>3.28</v>
      </c>
      <c r="QV17" s="1119">
        <f t="shared" si="454"/>
        <v>5.38</v>
      </c>
      <c r="QW17" s="1119">
        <f t="shared" si="454"/>
        <v>3.19</v>
      </c>
      <c r="QX17" s="1119">
        <f t="shared" si="454"/>
        <v>6.02</v>
      </c>
      <c r="QY17" s="1119">
        <f t="shared" si="454"/>
        <v>5.21</v>
      </c>
      <c r="QZ17" s="1119">
        <f t="shared" si="454"/>
        <v>5.19</v>
      </c>
      <c r="RA17" s="1211">
        <f t="shared" si="455"/>
        <v>5.22</v>
      </c>
      <c r="RB17" s="1211">
        <f t="shared" si="456"/>
        <v>4.59</v>
      </c>
      <c r="RC17" s="1211">
        <f t="shared" si="457"/>
        <v>4.5599999999999996</v>
      </c>
      <c r="RD17" s="1211">
        <f t="shared" si="458"/>
        <v>5.18</v>
      </c>
      <c r="RE17" s="1211">
        <f t="shared" si="459"/>
        <v>5.13</v>
      </c>
      <c r="RF17" s="1211">
        <f t="shared" si="460"/>
        <v>5.36</v>
      </c>
      <c r="RG17" s="1211">
        <f t="shared" si="461"/>
        <v>5.22</v>
      </c>
      <c r="RH17" s="1211">
        <f t="shared" si="462"/>
        <v>0</v>
      </c>
      <c r="RI17" s="1211">
        <f t="shared" si="463"/>
        <v>0</v>
      </c>
      <c r="RJ17" s="1211">
        <f t="shared" si="464"/>
        <v>0</v>
      </c>
      <c r="RK17" s="1211">
        <f t="shared" si="465"/>
        <v>0</v>
      </c>
      <c r="RL17" s="1211">
        <f t="shared" si="466"/>
        <v>0</v>
      </c>
    </row>
    <row r="18" spans="1:480" ht="15.75" customHeight="1" x14ac:dyDescent="0.3">
      <c r="A18" s="675"/>
      <c r="B18" s="50">
        <v>2.6</v>
      </c>
      <c r="C18" s="10"/>
      <c r="D18" s="10"/>
      <c r="E18" s="1271" t="s">
        <v>19</v>
      </c>
      <c r="F18" s="1271"/>
      <c r="G18" s="1272"/>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510">AJ6/AJ23</f>
        <v>0.77232704402515728</v>
      </c>
      <c r="AK18" s="93">
        <f t="shared" si="510"/>
        <v>0.77253478523895946</v>
      </c>
      <c r="AL18" s="96">
        <f t="shared" si="510"/>
        <v>0.77591973244147161</v>
      </c>
      <c r="AM18" s="93">
        <f t="shared" si="510"/>
        <v>0.62030618139803584</v>
      </c>
      <c r="AN18" s="561">
        <f t="shared" si="510"/>
        <v>0.6971653101319113</v>
      </c>
      <c r="AO18" s="559">
        <f t="shared" si="510"/>
        <v>0.78608159067535144</v>
      </c>
      <c r="AP18" s="561">
        <f t="shared" si="510"/>
        <v>0.80538999740865513</v>
      </c>
      <c r="AQ18" s="559">
        <f t="shared" si="510"/>
        <v>0.75041276829939463</v>
      </c>
      <c r="AR18" s="561">
        <f t="shared" si="510"/>
        <v>0.7453598176489743</v>
      </c>
      <c r="AS18" s="559">
        <f t="shared" si="510"/>
        <v>0.7677880321524263</v>
      </c>
      <c r="AT18" s="561">
        <f t="shared" si="510"/>
        <v>0.84904935663529868</v>
      </c>
      <c r="AU18" s="559">
        <f t="shared" si="510"/>
        <v>0.84341342170671085</v>
      </c>
      <c r="AV18" s="120" t="s">
        <v>29</v>
      </c>
      <c r="AW18" s="138">
        <f t="shared" ref="AW18:BH18" si="511">AW6/AW23</f>
        <v>0.75769875584576019</v>
      </c>
      <c r="AX18" s="342">
        <f t="shared" si="511"/>
        <v>0.75583530028848678</v>
      </c>
      <c r="AY18" s="93">
        <f t="shared" si="511"/>
        <v>0.80518763796909487</v>
      </c>
      <c r="AZ18" s="96">
        <f t="shared" si="511"/>
        <v>0.88291354663036081</v>
      </c>
      <c r="BA18" s="93">
        <f t="shared" si="511"/>
        <v>0.75817538012913976</v>
      </c>
      <c r="BB18" s="561">
        <f t="shared" si="511"/>
        <v>0.73613921489275602</v>
      </c>
      <c r="BC18" s="559">
        <f t="shared" si="511"/>
        <v>0.81668978270920023</v>
      </c>
      <c r="BD18" s="561">
        <f t="shared" si="511"/>
        <v>0.87134842329270656</v>
      </c>
      <c r="BE18" s="559">
        <f t="shared" si="511"/>
        <v>0.74945054945054945</v>
      </c>
      <c r="BF18" s="561">
        <f t="shared" si="511"/>
        <v>0.79167838065785778</v>
      </c>
      <c r="BG18" s="559">
        <f t="shared" si="511"/>
        <v>0.78853465925709276</v>
      </c>
      <c r="BH18" s="561">
        <f t="shared" si="511"/>
        <v>0.80824427480916028</v>
      </c>
      <c r="BI18" s="559">
        <f t="shared" ref="BI18" si="512">BI6/BI23</f>
        <v>0.77518528685149601</v>
      </c>
      <c r="BJ18" s="120" t="s">
        <v>29</v>
      </c>
      <c r="BK18" s="138">
        <f t="shared" ref="BK18" si="513">BK6/BK23</f>
        <v>0.79294980998558506</v>
      </c>
      <c r="BL18" s="342">
        <f t="shared" ref="BL18:BM18" si="514">BL6/BL23</f>
        <v>0.8029530201342282</v>
      </c>
      <c r="BM18" s="93">
        <f t="shared" si="514"/>
        <v>0.80376193149915776</v>
      </c>
      <c r="BN18" s="96">
        <f t="shared" ref="BN18:BO18" si="515">BN6/BN23</f>
        <v>0.8103843217103589</v>
      </c>
      <c r="BO18" s="93">
        <f t="shared" si="515"/>
        <v>0.79752969121140138</v>
      </c>
      <c r="BP18" s="188">
        <f t="shared" ref="BP18:BQ18" si="516">BP6/BP23</f>
        <v>0.77758670106047578</v>
      </c>
      <c r="BQ18" s="559">
        <f t="shared" si="516"/>
        <v>0.79762889440308793</v>
      </c>
      <c r="BR18" s="561">
        <f t="shared" ref="BR18" si="517">BR6/BR23</f>
        <v>0.79673721340388004</v>
      </c>
      <c r="BS18" s="559">
        <f t="shared" ref="BS18:BT18" si="518">BS6/BS23</f>
        <v>0.82875511396843948</v>
      </c>
      <c r="BT18" s="561">
        <f t="shared" si="518"/>
        <v>0.79397373165078544</v>
      </c>
      <c r="BU18" s="561">
        <f t="shared" ref="BU18:BV18" si="519">BU6/BU23</f>
        <v>0.87698686938493431</v>
      </c>
      <c r="BV18" s="561">
        <f t="shared" si="519"/>
        <v>0.81928094177537381</v>
      </c>
      <c r="BW18" s="561">
        <f t="shared" ref="BW18" si="520">BW6/BW23</f>
        <v>0.81280627245998038</v>
      </c>
      <c r="BX18" s="120" t="s">
        <v>29</v>
      </c>
      <c r="BY18" s="138">
        <f t="shared" si="245"/>
        <v>0.80986539188850848</v>
      </c>
      <c r="BZ18" s="561">
        <f t="shared" ref="BZ18:CA18" si="521">BZ6/BZ23</f>
        <v>0.80508191240387827</v>
      </c>
      <c r="CA18" s="93">
        <f t="shared" si="521"/>
        <v>0.80260006842285325</v>
      </c>
      <c r="CB18" s="96">
        <f t="shared" ref="CB18:CC18" si="522">CB6/CB23</f>
        <v>0.82493040519641203</v>
      </c>
      <c r="CC18" s="93">
        <f t="shared" si="522"/>
        <v>0.79093333333333338</v>
      </c>
      <c r="CD18" s="188">
        <f t="shared" ref="CD18:CE18" si="523">CD6/CD23</f>
        <v>0.82323381613952118</v>
      </c>
      <c r="CE18" s="559">
        <f t="shared" si="523"/>
        <v>0.80509841884478861</v>
      </c>
      <c r="CF18" s="561">
        <f t="shared" ref="CF18:CG18" si="524">CF6/CF23</f>
        <v>0.78941141674060933</v>
      </c>
      <c r="CG18" s="559">
        <f t="shared" si="524"/>
        <v>0.72947430596574125</v>
      </c>
      <c r="CH18" s="561">
        <f t="shared" ref="CH18:CI18" si="525">CH6/CH23</f>
        <v>0.77548428072403941</v>
      </c>
      <c r="CI18" s="561">
        <f t="shared" si="525"/>
        <v>0.78251445086705207</v>
      </c>
      <c r="CJ18" s="561">
        <f t="shared" ref="CJ18:CK18" si="526">CJ6/CJ23</f>
        <v>0.82499059089198346</v>
      </c>
      <c r="CK18" s="561">
        <f t="shared" si="526"/>
        <v>0.82329182093571185</v>
      </c>
      <c r="CL18" s="120" t="s">
        <v>29</v>
      </c>
      <c r="CM18" s="138">
        <f t="shared" si="246"/>
        <v>0.79808706837216026</v>
      </c>
      <c r="CN18" s="561">
        <f t="shared" ref="CN18:CO18" si="527">CN6/CN23</f>
        <v>0.82967786154900613</v>
      </c>
      <c r="CO18" s="93">
        <f t="shared" si="527"/>
        <v>0.83506070476754513</v>
      </c>
      <c r="CP18" s="96">
        <f t="shared" ref="CP18:CQ18" si="528">CP6/CP23</f>
        <v>0.8337604099935938</v>
      </c>
      <c r="CQ18" s="93">
        <f t="shared" si="528"/>
        <v>0.86089164785553052</v>
      </c>
      <c r="CR18" s="188">
        <f t="shared" ref="CR18:CS18" si="529">CR6/CR23</f>
        <v>0.86542515811665499</v>
      </c>
      <c r="CS18" s="559">
        <f t="shared" si="529"/>
        <v>0.8438177874186551</v>
      </c>
      <c r="CT18" s="918">
        <f t="shared" ref="CT18:CU18" si="530">CT6/CT23</f>
        <v>0.76860313315926898</v>
      </c>
      <c r="CU18" s="559">
        <f t="shared" si="530"/>
        <v>0.76763080922976923</v>
      </c>
      <c r="CV18" s="561">
        <f t="shared" ref="CV18:CW18" si="531">CV6/CV23</f>
        <v>0.76278893520272828</v>
      </c>
      <c r="CW18" s="982">
        <f t="shared" si="531"/>
        <v>0.7916473317865429</v>
      </c>
      <c r="CX18" s="561">
        <f t="shared" ref="CX18:CY18" si="532">CX6/CX23</f>
        <v>0.8</v>
      </c>
      <c r="CY18" s="93">
        <f t="shared" si="532"/>
        <v>0.80472003701989825</v>
      </c>
      <c r="CZ18" s="120" t="s">
        <v>29</v>
      </c>
      <c r="DA18" s="138">
        <f>SUM(CN18:CY18)/$CZ$4</f>
        <v>0.81366865134159949</v>
      </c>
      <c r="DB18" s="561">
        <f t="shared" ref="DB18:DC18" si="533">DB6/DB23</f>
        <v>0.82594339622641511</v>
      </c>
      <c r="DC18" s="93">
        <f t="shared" si="533"/>
        <v>0.79422066549912429</v>
      </c>
      <c r="DD18" s="96">
        <f t="shared" ref="DD18:DE18" si="534">DD6/DD23</f>
        <v>0.85079539221064182</v>
      </c>
      <c r="DE18" s="93">
        <f t="shared" si="534"/>
        <v>0.89111214518380644</v>
      </c>
      <c r="DF18" s="188">
        <f t="shared" ref="DF18:DG18" si="535">DF6/DF23</f>
        <v>0.80172879524581309</v>
      </c>
      <c r="DG18" s="559">
        <f t="shared" si="535"/>
        <v>0.77765785213167837</v>
      </c>
      <c r="DH18" s="918">
        <f t="shared" ref="DH18:DM18" si="536">DH6/DH23</f>
        <v>0.79259753251083698</v>
      </c>
      <c r="DI18" s="559">
        <f t="shared" si="536"/>
        <v>0.7621097954790097</v>
      </c>
      <c r="DJ18" s="561">
        <f t="shared" si="536"/>
        <v>0.7777305567360816</v>
      </c>
      <c r="DK18" s="559">
        <f t="shared" si="536"/>
        <v>0.79731485491554788</v>
      </c>
      <c r="DL18" s="561">
        <f t="shared" si="536"/>
        <v>0.79640718562874246</v>
      </c>
      <c r="DM18" s="559">
        <f t="shared" si="536"/>
        <v>0.80861678004535142</v>
      </c>
      <c r="DN18" s="120" t="s">
        <v>29</v>
      </c>
      <c r="DO18" s="138">
        <f t="shared" si="248"/>
        <v>0.80635291265108744</v>
      </c>
      <c r="DP18" s="561">
        <f t="shared" ref="DP18:DQ18" si="537">DP6/DP23</f>
        <v>0.77584708948740222</v>
      </c>
      <c r="DQ18" s="93">
        <f t="shared" si="537"/>
        <v>0.76638065522620902</v>
      </c>
      <c r="DR18" s="96">
        <f t="shared" ref="DR18:DS18" si="538">DR6/DR23</f>
        <v>0.76890975482524782</v>
      </c>
      <c r="DS18" s="93">
        <f t="shared" si="538"/>
        <v>0.81371428571428572</v>
      </c>
      <c r="DT18" s="188">
        <f>DT6/DT23</f>
        <v>0.82686084142394822</v>
      </c>
      <c r="DU18" s="559">
        <f t="shared" ref="DU18:DV18" si="539">DU6/DU23</f>
        <v>0.75950782997762867</v>
      </c>
      <c r="DV18" s="918">
        <f t="shared" si="539"/>
        <v>0.77517282837391044</v>
      </c>
      <c r="DW18" s="559">
        <f t="shared" ref="DW18" si="540">DW6/DW23</f>
        <v>0.78801369863013704</v>
      </c>
      <c r="DX18" s="561">
        <f t="shared" ref="DX18:DY18" si="541">DX6/DX23</f>
        <v>0.68885619713129831</v>
      </c>
      <c r="DY18" s="559">
        <f t="shared" si="541"/>
        <v>0.79246047831374133</v>
      </c>
      <c r="DZ18" s="561">
        <f t="shared" ref="DZ18:EA18" si="542">DZ6/DZ23</f>
        <v>0.82793620106331556</v>
      </c>
      <c r="EA18" s="559">
        <f t="shared" si="542"/>
        <v>0.81026673376950176</v>
      </c>
      <c r="EB18" s="120" t="s">
        <v>29</v>
      </c>
      <c r="EC18" s="138">
        <f t="shared" si="249"/>
        <v>0.78282721616138551</v>
      </c>
      <c r="ED18" s="561">
        <f t="shared" ref="ED18" si="543">ED6/ED23</f>
        <v>0.8387372013651877</v>
      </c>
      <c r="EE18" s="93">
        <f t="shared" ref="EE18:EF18" si="544">EE6/EE23</f>
        <v>0.84444444444444444</v>
      </c>
      <c r="EF18" s="96">
        <f t="shared" si="544"/>
        <v>0.85041551246537395</v>
      </c>
      <c r="EG18" s="93">
        <f t="shared" ref="EG18:EH18" si="545">EG6/EG23</f>
        <v>0.85392720306513414</v>
      </c>
      <c r="EH18" s="188">
        <f t="shared" si="545"/>
        <v>0.85248296007789681</v>
      </c>
      <c r="EI18" s="559">
        <f t="shared" ref="EI18:EJ18" si="546">EI6/EI23</f>
        <v>0.84676958261863922</v>
      </c>
      <c r="EJ18" s="918">
        <f t="shared" si="546"/>
        <v>0.81357552581261949</v>
      </c>
      <c r="EK18" s="559">
        <f t="shared" ref="EK18:EL18" si="547">EK6/EK23</f>
        <v>0.74864682002706362</v>
      </c>
      <c r="EL18" s="561">
        <f t="shared" si="547"/>
        <v>0.76484194294525831</v>
      </c>
      <c r="EM18" s="559">
        <f t="shared" ref="EM18:EN18" si="548">EM6/EM23</f>
        <v>0.80926564810251356</v>
      </c>
      <c r="EN18" s="561">
        <f t="shared" si="548"/>
        <v>0.81881346873329774</v>
      </c>
      <c r="EO18" s="559">
        <f t="shared" ref="EO18" si="549">EO6/EO23</f>
        <v>0.84102329830973044</v>
      </c>
      <c r="EP18" s="120" t="s">
        <v>29</v>
      </c>
      <c r="EQ18" s="138">
        <f t="shared" si="250"/>
        <v>0.82357863399726339</v>
      </c>
      <c r="ER18" s="561">
        <f t="shared" ref="ER18:ES18" si="550">ER6/ER23</f>
        <v>0.85577342047930283</v>
      </c>
      <c r="ES18" s="93">
        <f t="shared" si="550"/>
        <v>0.87481734047735027</v>
      </c>
      <c r="ET18" s="96">
        <f t="shared" ref="ET18:EU18" si="551">ET6/ET23</f>
        <v>0.87635677206229357</v>
      </c>
      <c r="EU18" s="93">
        <f t="shared" si="551"/>
        <v>0.86825141015310237</v>
      </c>
      <c r="EV18" s="188">
        <f t="shared" ref="EV18" si="552">EV6/EV23</f>
        <v>0.87791563275434248</v>
      </c>
      <c r="EW18" s="559">
        <f t="shared" ref="EW18:EX18" si="553">EW6/EW23</f>
        <v>0.8598756575801052</v>
      </c>
      <c r="EX18" s="918">
        <f t="shared" si="553"/>
        <v>0.83675756443780347</v>
      </c>
      <c r="EY18" s="559"/>
      <c r="EZ18" s="561"/>
      <c r="FA18" s="559"/>
      <c r="FB18" s="561"/>
      <c r="FC18" s="559"/>
      <c r="FD18" s="120" t="s">
        <v>29</v>
      </c>
      <c r="FE18" s="138">
        <f t="shared" si="251"/>
        <v>0.86424968542061442</v>
      </c>
      <c r="FF18" s="591">
        <f t="shared" si="252"/>
        <v>-8.7578121418224075E-2</v>
      </c>
      <c r="FG18" s="367">
        <f t="shared" si="253"/>
        <v>-0.10383771370510457</v>
      </c>
      <c r="FH18" s="591">
        <f t="shared" si="254"/>
        <v>4.9352337680608094E-2</v>
      </c>
      <c r="FI18" s="367">
        <f t="shared" si="255"/>
        <v>6.5295094925801059E-2</v>
      </c>
      <c r="FJ18" s="591">
        <f t="shared" si="256"/>
        <v>7.7725908661265941E-2</v>
      </c>
      <c r="FK18" s="367">
        <f t="shared" si="257"/>
        <v>9.653142323112672E-2</v>
      </c>
      <c r="FL18" s="591">
        <f t="shared" si="258"/>
        <v>-0.12473816650122105</v>
      </c>
      <c r="FM18" s="367">
        <f t="shared" si="259"/>
        <v>-0.14128015928318713</v>
      </c>
      <c r="FN18" s="591">
        <f t="shared" si="260"/>
        <v>-2.2036165236383742E-2</v>
      </c>
      <c r="FO18" s="367">
        <f t="shared" si="261"/>
        <v>-2.9064733324142403E-2</v>
      </c>
      <c r="FP18" s="591">
        <f t="shared" si="262"/>
        <v>8.0550567816444207E-2</v>
      </c>
      <c r="FQ18" s="367">
        <f t="shared" si="263"/>
        <v>0.10942300883696186</v>
      </c>
      <c r="FR18" s="591">
        <f t="shared" si="264"/>
        <v>5.4658640583506335E-2</v>
      </c>
      <c r="FS18" s="367">
        <f t="shared" si="265"/>
        <v>6.6927053259056998E-2</v>
      </c>
      <c r="FT18" s="591">
        <f t="shared" si="266"/>
        <v>-0.12189787384215711</v>
      </c>
      <c r="FU18" s="367">
        <f t="shared" si="267"/>
        <v>-0.13989567271094808</v>
      </c>
      <c r="FV18" s="591">
        <f t="shared" si="268"/>
        <v>4.2227831207308331E-2</v>
      </c>
      <c r="FW18" s="367">
        <f t="shared" si="269"/>
        <v>5.6345053370455395E-2</v>
      </c>
      <c r="FX18" s="591">
        <f t="shared" si="270"/>
        <v>-3.1437214007650205E-3</v>
      </c>
      <c r="FY18" s="100">
        <f t="shared" si="271"/>
        <v>-3.97095774947485E-3</v>
      </c>
      <c r="FZ18" s="591">
        <f t="shared" si="272"/>
        <v>1.9709615552067516E-2</v>
      </c>
      <c r="GA18" s="367">
        <f t="shared" si="273"/>
        <v>2.4995243164880873E-2</v>
      </c>
      <c r="GB18" s="591">
        <f t="shared" si="274"/>
        <v>-3.3058987957664265E-2</v>
      </c>
      <c r="GC18" s="367">
        <f t="shared" si="275"/>
        <v>-4.0902223483698708E-2</v>
      </c>
      <c r="GD18" s="591">
        <f t="shared" si="276"/>
        <v>2.7767733282732188E-2</v>
      </c>
      <c r="GE18" s="367">
        <f t="shared" si="277"/>
        <v>3.5820769245394249E-2</v>
      </c>
      <c r="GF18" s="364">
        <f t="shared" si="278"/>
        <v>8.0891136492955429E-4</v>
      </c>
      <c r="GG18" s="370">
        <f t="shared" si="279"/>
        <v>1.0074205397400835E-3</v>
      </c>
      <c r="GH18" s="364">
        <f t="shared" si="280"/>
        <v>6.6223902112011457E-3</v>
      </c>
      <c r="GI18" s="370">
        <f t="shared" si="281"/>
        <v>8.2392434272785479E-3</v>
      </c>
      <c r="GJ18" s="364">
        <f t="shared" si="282"/>
        <v>-1.285463049895752E-2</v>
      </c>
      <c r="GK18" s="370">
        <f t="shared" si="283"/>
        <v>-1.5862387949247516E-2</v>
      </c>
      <c r="GL18" s="364">
        <f t="shared" si="284"/>
        <v>-1.9942990150925599E-2</v>
      </c>
      <c r="GM18" s="370">
        <f t="shared" si="285"/>
        <v>-2.5005953221168924E-2</v>
      </c>
      <c r="GN18" s="364">
        <f t="shared" si="286"/>
        <v>2.0042193342612147E-2</v>
      </c>
      <c r="GO18" s="370">
        <f t="shared" si="287"/>
        <v>2.5774866410753328E-2</v>
      </c>
      <c r="GP18" s="364">
        <f t="shared" si="288"/>
        <v>-8.916809992078889E-4</v>
      </c>
      <c r="GQ18" s="370">
        <f t="shared" si="289"/>
        <v>-1.1179146160134855E-3</v>
      </c>
      <c r="GR18" s="364">
        <f t="shared" si="290"/>
        <v>3.2017900564559443E-2</v>
      </c>
      <c r="GS18" s="370">
        <f t="shared" si="291"/>
        <v>4.0186274753968354E-2</v>
      </c>
      <c r="GT18" s="364">
        <f t="shared" si="292"/>
        <v>-3.4781382317654042E-2</v>
      </c>
      <c r="GU18" s="370">
        <f t="shared" si="293"/>
        <v>-4.1968226477789895E-2</v>
      </c>
      <c r="GV18" s="364">
        <f t="shared" si="294"/>
        <v>8.3013137734148867E-2</v>
      </c>
      <c r="GW18" s="370">
        <f t="shared" si="295"/>
        <v>0.10455401032166722</v>
      </c>
      <c r="GX18" s="364">
        <f t="shared" si="296"/>
        <v>-5.7705927609560503E-2</v>
      </c>
      <c r="GY18" s="370">
        <f t="shared" si="297"/>
        <v>-6.5800218479932268E-2</v>
      </c>
      <c r="GZ18" s="364">
        <f t="shared" si="298"/>
        <v>-6.4746693153934221E-3</v>
      </c>
      <c r="HA18" s="370">
        <f t="shared" si="299"/>
        <v>-7.9028682168083599E-3</v>
      </c>
      <c r="HB18" s="364">
        <f t="shared" si="300"/>
        <v>-7.7243600561021086E-3</v>
      </c>
      <c r="HC18" s="370">
        <f t="shared" si="301"/>
        <v>-9.5033224002124411E-3</v>
      </c>
      <c r="HD18" s="364">
        <f t="shared" si="302"/>
        <v>-2.4818439810250226E-3</v>
      </c>
      <c r="HE18" s="370">
        <f t="shared" si="303"/>
        <v>-3.0827223202848186E-3</v>
      </c>
      <c r="HF18" s="364">
        <f t="shared" si="304"/>
        <v>2.2330336773558779E-2</v>
      </c>
      <c r="HG18" s="370">
        <f t="shared" si="305"/>
        <v>2.782249547702997E-2</v>
      </c>
      <c r="HH18" s="364">
        <f t="shared" si="306"/>
        <v>-3.3997071863078654E-2</v>
      </c>
      <c r="HI18" s="370">
        <f t="shared" si="307"/>
        <v>-4.1212048493938239E-2</v>
      </c>
      <c r="HJ18" s="364">
        <f t="shared" si="308"/>
        <v>3.2300482806187802E-2</v>
      </c>
      <c r="HK18" s="370">
        <f t="shared" si="309"/>
        <v>4.0838439151451196E-2</v>
      </c>
      <c r="HL18" s="364">
        <f t="shared" si="310"/>
        <v>-1.8135397294732569E-2</v>
      </c>
      <c r="HM18" s="370">
        <f t="shared" si="311"/>
        <v>-2.2029461058556653E-2</v>
      </c>
      <c r="HN18" s="364">
        <f t="shared" si="312"/>
        <v>-1.5687002104179282E-2</v>
      </c>
      <c r="HO18" s="370">
        <f t="shared" si="313"/>
        <v>-1.948457696226517E-2</v>
      </c>
      <c r="HP18" s="364">
        <f t="shared" si="314"/>
        <v>-5.9937110774868074E-2</v>
      </c>
      <c r="HQ18" s="370">
        <f t="shared" si="315"/>
        <v>-7.5926328785998101E-2</v>
      </c>
      <c r="HR18" s="364">
        <f t="shared" si="316"/>
        <v>4.6009974758298156E-2</v>
      </c>
      <c r="HS18" s="370">
        <f t="shared" si="317"/>
        <v>6.30727832111731E-2</v>
      </c>
      <c r="HT18" s="364">
        <f t="shared" si="318"/>
        <v>7.0301701430126595E-3</v>
      </c>
      <c r="HU18" s="370">
        <f t="shared" si="319"/>
        <v>9.065522432574474E-3</v>
      </c>
      <c r="HV18" s="364">
        <f t="shared" si="320"/>
        <v>4.2476140024931386E-2</v>
      </c>
      <c r="HW18" s="370">
        <f t="shared" si="321"/>
        <v>5.4281604611731336E-2</v>
      </c>
      <c r="HX18" s="364">
        <f t="shared" si="322"/>
        <v>-1.6987699562716063E-3</v>
      </c>
      <c r="HY18" s="370">
        <f t="shared" si="323"/>
        <v>-2.0591385829441871E-3</v>
      </c>
      <c r="HZ18" s="364">
        <f t="shared" si="324"/>
        <v>6.386040613294286E-3</v>
      </c>
      <c r="IA18" s="370">
        <f t="shared" si="325"/>
        <v>7.7567157244878681E-3</v>
      </c>
      <c r="IB18" s="364">
        <f t="shared" si="326"/>
        <v>5.3828432185389907E-3</v>
      </c>
      <c r="IC18" s="370">
        <f t="shared" si="327"/>
        <v>6.4878713389908199E-3</v>
      </c>
      <c r="ID18" s="364">
        <f t="shared" si="328"/>
        <v>-1.3002947739513271E-3</v>
      </c>
      <c r="IE18" s="370">
        <f t="shared" si="329"/>
        <v>-1.5571260466785929E-3</v>
      </c>
      <c r="IF18" s="364">
        <f t="shared" si="330"/>
        <v>2.7131237861936719E-2</v>
      </c>
      <c r="IG18" s="370">
        <f t="shared" si="331"/>
        <v>3.2540808530528792E-2</v>
      </c>
      <c r="IH18" s="364">
        <f t="shared" si="332"/>
        <v>4.5335102611244738E-3</v>
      </c>
      <c r="II18" s="370">
        <f t="shared" si="333"/>
        <v>5.2660637054818531E-3</v>
      </c>
      <c r="IJ18" s="364">
        <f t="shared" si="334"/>
        <v>-2.1607370697999895E-2</v>
      </c>
      <c r="IK18" s="370">
        <f t="shared" si="335"/>
        <v>-2.4967347546288144E-2</v>
      </c>
      <c r="IL18" s="364">
        <f t="shared" si="336"/>
        <v>-7.5214654259386116E-2</v>
      </c>
      <c r="IM18" s="370">
        <f t="shared" si="337"/>
        <v>-8.9136132682717223E-2</v>
      </c>
      <c r="IN18" s="364">
        <f t="shared" si="338"/>
        <v>-9.723239294997521E-4</v>
      </c>
      <c r="IO18" s="370">
        <f t="shared" si="339"/>
        <v>-1.2650532993576391E-3</v>
      </c>
      <c r="IP18" s="364">
        <f t="shared" si="340"/>
        <v>-4.8418740270409488E-3</v>
      </c>
      <c r="IQ18" s="370">
        <f t="shared" si="341"/>
        <v>-6.3075556228640983E-3</v>
      </c>
      <c r="IR18" s="364">
        <f t="shared" si="342"/>
        <v>2.8858396583814616E-2</v>
      </c>
      <c r="IS18" s="370">
        <f t="shared" si="343"/>
        <v>3.7832741472770381E-2</v>
      </c>
      <c r="IT18" s="364">
        <f t="shared" si="344"/>
        <v>8.3526682134571484E-3</v>
      </c>
      <c r="IU18" s="370">
        <f t="shared" si="345"/>
        <v>1.0550996483001264E-2</v>
      </c>
      <c r="IV18" s="364">
        <f t="shared" si="346"/>
        <v>4.7200370198982045E-3</v>
      </c>
      <c r="IW18" s="370">
        <f t="shared" si="347"/>
        <v>5.9000462748727556E-3</v>
      </c>
      <c r="IX18" s="364">
        <f t="shared" si="348"/>
        <v>2.1223359206516856E-2</v>
      </c>
      <c r="IY18" s="370">
        <f t="shared" si="349"/>
        <v>2.6373593585556597E-2</v>
      </c>
      <c r="IZ18" s="364">
        <f t="shared" si="350"/>
        <v>-3.1722730727290815E-2</v>
      </c>
      <c r="JA18" s="370">
        <f t="shared" si="351"/>
        <v>-3.84078750096268E-2</v>
      </c>
      <c r="JB18" s="364">
        <f t="shared" si="352"/>
        <v>5.6574726711517531E-2</v>
      </c>
      <c r="JC18" s="370">
        <f t="shared" si="353"/>
        <v>6.6496277753124736E-2</v>
      </c>
      <c r="JD18" s="364">
        <f t="shared" si="354"/>
        <v>4.0316752973164616E-2</v>
      </c>
      <c r="JE18" s="370">
        <f t="shared" si="355"/>
        <v>4.7387131315331461E-2</v>
      </c>
      <c r="JF18" s="364">
        <f t="shared" si="356"/>
        <v>-8.938334993799335E-2</v>
      </c>
      <c r="JG18" s="370">
        <f t="shared" si="357"/>
        <v>-0.11084892053545534</v>
      </c>
      <c r="JH18" s="364">
        <f t="shared" si="358"/>
        <v>-2.4070943114134713E-2</v>
      </c>
      <c r="JI18" s="370">
        <f t="shared" si="359"/>
        <v>-3.0023797644382313E-2</v>
      </c>
      <c r="JJ18" s="364">
        <f t="shared" si="360"/>
        <v>1.4939680379158604E-2</v>
      </c>
      <c r="JK18" s="370">
        <f t="shared" si="361"/>
        <v>1.9211122652727893E-2</v>
      </c>
      <c r="JL18" s="364">
        <f t="shared" si="362"/>
        <v>-3.0487737031827278E-2</v>
      </c>
      <c r="JM18" s="370">
        <f t="shared" si="363"/>
        <v>-3.8465596701072781E-2</v>
      </c>
      <c r="JN18" s="364">
        <f t="shared" si="364"/>
        <v>1.5620761257071902E-2</v>
      </c>
      <c r="JO18" s="370">
        <f t="shared" si="365"/>
        <v>2.0496733344378244E-2</v>
      </c>
      <c r="JP18" s="364">
        <f t="shared" si="366"/>
        <v>1.9584298179466275E-2</v>
      </c>
      <c r="JQ18" s="370">
        <f t="shared" si="367"/>
        <v>2.5181340773925764E-2</v>
      </c>
      <c r="JR18" s="364">
        <f t="shared" si="368"/>
        <v>-9.0766928680541259E-4</v>
      </c>
      <c r="JS18" s="370">
        <f t="shared" si="369"/>
        <v>-1.1384075954555663E-3</v>
      </c>
      <c r="JT18" s="364">
        <f t="shared" si="370"/>
        <v>1.220959441660896E-2</v>
      </c>
      <c r="JU18" s="370">
        <f t="shared" si="371"/>
        <v>1.5330844117095462E-2</v>
      </c>
      <c r="JV18" s="364">
        <f t="shared" si="372"/>
        <v>-3.2769690557949205E-2</v>
      </c>
      <c r="JW18" s="370">
        <f t="shared" si="373"/>
        <v>-4.0525612832461019E-2</v>
      </c>
      <c r="JX18" s="364">
        <f t="shared" si="374"/>
        <v>-9.4664342611932017E-3</v>
      </c>
      <c r="JY18" s="370">
        <f t="shared" si="375"/>
        <v>-1.2201417507988102E-2</v>
      </c>
      <c r="JZ18" s="364">
        <f t="shared" si="376"/>
        <v>2.5290995990387977E-3</v>
      </c>
      <c r="KA18" s="370">
        <f t="shared" si="377"/>
        <v>3.3000566778297593E-3</v>
      </c>
      <c r="KB18" s="364">
        <f t="shared" si="378"/>
        <v>4.4804530889037908E-2</v>
      </c>
      <c r="KC18" s="370">
        <f t="shared" si="379"/>
        <v>5.8270207404535729E-2</v>
      </c>
      <c r="KD18" s="364">
        <f t="shared" si="380"/>
        <v>1.31465557096625E-2</v>
      </c>
      <c r="KE18" s="370">
        <f t="shared" si="381"/>
        <v>1.6156230682520627E-2</v>
      </c>
      <c r="KF18" s="364">
        <f t="shared" si="382"/>
        <v>-6.7353011446319555E-2</v>
      </c>
      <c r="KG18" s="370">
        <f t="shared" si="383"/>
        <v>-8.145628390181113E-2</v>
      </c>
      <c r="KH18" s="364">
        <f t="shared" si="384"/>
        <v>1.5664998396281771E-2</v>
      </c>
      <c r="KI18" s="370">
        <f t="shared" si="385"/>
        <v>2.062519671027379E-2</v>
      </c>
      <c r="KJ18" s="364">
        <f t="shared" si="386"/>
        <v>1.28408702562266E-2</v>
      </c>
      <c r="KK18" s="370">
        <f t="shared" si="387"/>
        <v>1.6565170741553274E-2</v>
      </c>
      <c r="KL18" s="364">
        <f t="shared" si="388"/>
        <v>-9.9157501498838729E-2</v>
      </c>
      <c r="KM18" s="370">
        <f t="shared" si="389"/>
        <v>-0.12583220529187705</v>
      </c>
      <c r="KN18" s="364">
        <f t="shared" si="390"/>
        <v>0.10360428118244303</v>
      </c>
      <c r="KO18" s="370">
        <f t="shared" si="391"/>
        <v>0.15040044876404834</v>
      </c>
      <c r="KP18" s="364">
        <f t="shared" si="392"/>
        <v>3.5475722749574223E-2</v>
      </c>
      <c r="KQ18" s="370">
        <f t="shared" si="393"/>
        <v>4.4766551418516425E-2</v>
      </c>
      <c r="KR18" s="364">
        <f t="shared" si="394"/>
        <v>-1.7669467293813801E-2</v>
      </c>
      <c r="KS18" s="370">
        <f t="shared" si="395"/>
        <v>-2.1341580753590633E-2</v>
      </c>
      <c r="KT18" s="364">
        <f t="shared" si="396"/>
        <v>2.8470467595685944E-2</v>
      </c>
      <c r="KU18" s="375">
        <f t="shared" si="397"/>
        <v>3.5137154728340357E-2</v>
      </c>
      <c r="KV18" s="364">
        <f t="shared" si="398"/>
        <v>5.7072430792567408E-3</v>
      </c>
      <c r="KW18" s="370">
        <f t="shared" si="399"/>
        <v>6.8045665197242122E-3</v>
      </c>
      <c r="KX18" s="364">
        <f t="shared" si="400"/>
        <v>5.9710680209295042E-3</v>
      </c>
      <c r="KY18" s="370">
        <f t="shared" si="401"/>
        <v>7.0710016037323076E-3</v>
      </c>
      <c r="KZ18" s="364">
        <f t="shared" si="402"/>
        <v>3.5116905997601977E-3</v>
      </c>
      <c r="LA18" s="370">
        <f t="shared" si="403"/>
        <v>4.129382105906943E-3</v>
      </c>
      <c r="LB18" s="364">
        <f t="shared" si="404"/>
        <v>-1.4442429872373319E-3</v>
      </c>
      <c r="LC18" s="370">
        <f t="shared" si="405"/>
        <v>-1.6912952088342956E-3</v>
      </c>
      <c r="LD18" s="364">
        <f t="shared" si="406"/>
        <v>-5.7133774592575959E-3</v>
      </c>
      <c r="LE18" s="370">
        <f t="shared" si="407"/>
        <v>-6.702043004748773E-3</v>
      </c>
      <c r="LF18" s="364">
        <f t="shared" si="408"/>
        <v>-3.3194056806019723E-2</v>
      </c>
      <c r="LG18" s="370">
        <f t="shared" si="409"/>
        <v>-3.9200813878277174E-2</v>
      </c>
      <c r="LH18" s="364">
        <f t="shared" si="410"/>
        <v>-6.4928705785555874E-2</v>
      </c>
      <c r="LI18" s="370">
        <f t="shared" si="411"/>
        <v>-7.9806611341588063E-2</v>
      </c>
      <c r="LJ18" s="364">
        <f t="shared" si="412"/>
        <v>1.6195122918194693E-2</v>
      </c>
      <c r="LK18" s="370">
        <f t="shared" si="413"/>
        <v>2.163252749488636E-2</v>
      </c>
      <c r="LL18" s="364">
        <f t="shared" si="414"/>
        <v>4.4423705157255244E-2</v>
      </c>
      <c r="LM18" s="370">
        <f t="shared" si="415"/>
        <v>5.8082203214677469E-2</v>
      </c>
      <c r="LN18" s="364">
        <f t="shared" si="416"/>
        <v>9.5478206307841873E-3</v>
      </c>
      <c r="LO18" s="370">
        <f t="shared" si="417"/>
        <v>1.179812914729666E-2</v>
      </c>
      <c r="LP18" s="364">
        <f t="shared" si="418"/>
        <v>2.2209829576432694E-2</v>
      </c>
      <c r="LQ18" s="370">
        <f t="shared" si="419"/>
        <v>2.712440674771904E-2</v>
      </c>
      <c r="LR18" s="364">
        <f t="shared" si="420"/>
        <v>1.4750122169572388E-2</v>
      </c>
      <c r="LS18" s="1195">
        <f t="shared" si="421"/>
        <v>1.7538303872457337E-2</v>
      </c>
      <c r="LT18" s="364">
        <f t="shared" si="509"/>
        <v>1.9043919998047443E-2</v>
      </c>
      <c r="LU18" s="1191">
        <f t="shared" si="422"/>
        <v>2.2253460486516743E-2</v>
      </c>
      <c r="LV18" s="364">
        <f t="shared" si="423"/>
        <v>1.539431584943296E-3</v>
      </c>
      <c r="LW18" s="1191">
        <f t="shared" si="424"/>
        <v>1.7597177304502151E-3</v>
      </c>
      <c r="LX18" s="364">
        <f t="shared" si="425"/>
        <v>-8.1053619091911999E-3</v>
      </c>
      <c r="LY18" s="1191">
        <f t="shared" si="426"/>
        <v>-9.2489293944944279E-3</v>
      </c>
      <c r="LZ18" s="364">
        <f t="shared" si="427"/>
        <v>9.6642226012401133E-3</v>
      </c>
      <c r="MA18" s="1191">
        <f t="shared" si="428"/>
        <v>1.1130673084119703E-2</v>
      </c>
      <c r="MB18" s="364">
        <f t="shared" si="429"/>
        <v>-1.8039975174237277E-2</v>
      </c>
      <c r="MC18" s="1191">
        <f t="shared" si="430"/>
        <v>-2.054864328778299E-2</v>
      </c>
      <c r="MD18" s="364">
        <f t="shared" si="431"/>
        <v>-2.3118093142301732E-2</v>
      </c>
      <c r="ME18" s="1249">
        <f t="shared" si="432"/>
        <v>-2.688539085681475E-2</v>
      </c>
      <c r="MF18" s="364">
        <f t="shared" si="433"/>
        <v>-0.83675756443780347</v>
      </c>
      <c r="MG18" s="1191">
        <f t="shared" si="434"/>
        <v>-1</v>
      </c>
      <c r="MH18" s="364">
        <f t="shared" si="435"/>
        <v>0</v>
      </c>
      <c r="MI18" s="1191" t="e">
        <f t="shared" si="436"/>
        <v>#DIV/0!</v>
      </c>
      <c r="MJ18" s="364">
        <f t="shared" si="437"/>
        <v>0</v>
      </c>
      <c r="MK18" s="1191" t="e">
        <f t="shared" si="438"/>
        <v>#DIV/0!</v>
      </c>
      <c r="ML18" s="364">
        <f t="shared" si="439"/>
        <v>0</v>
      </c>
      <c r="MM18" s="1191" t="e">
        <f t="shared" si="440"/>
        <v>#DIV/0!</v>
      </c>
      <c r="MN18" s="364">
        <f t="shared" si="441"/>
        <v>0</v>
      </c>
      <c r="MO18" s="1191" t="e">
        <f t="shared" si="442"/>
        <v>#DIV/0!</v>
      </c>
      <c r="MP18" s="561">
        <f t="shared" si="443"/>
        <v>0.81357552581261949</v>
      </c>
      <c r="MQ18" s="947">
        <f t="shared" si="444"/>
        <v>0.83675756443780347</v>
      </c>
      <c r="MR18" s="591">
        <f>(MQ18-MP18)*100</f>
        <v>2.3182038625183976</v>
      </c>
      <c r="MS18" s="100">
        <f>IF(ISERROR((MR18/MP18)/100),0,(MR18/MP18)/100)</f>
        <v>2.8494021623904159E-2</v>
      </c>
      <c r="MT18" s="614"/>
      <c r="MU18" s="614"/>
      <c r="MV18" s="614"/>
      <c r="MW18" t="str">
        <f t="shared" si="446"/>
        <v xml:space="preserve">First Call Resolution </v>
      </c>
      <c r="MX18" s="244" t="e">
        <f>#REF!</f>
        <v>#REF!</v>
      </c>
      <c r="MY18" s="244" t="e">
        <f>#REF!</f>
        <v>#REF!</v>
      </c>
      <c r="MZ18" s="244" t="e">
        <f>#REF!</f>
        <v>#REF!</v>
      </c>
      <c r="NA18" s="244" t="e">
        <f>#REF!</f>
        <v>#REF!</v>
      </c>
      <c r="NB18" s="244" t="e">
        <f>#REF!</f>
        <v>#REF!</v>
      </c>
      <c r="NC18" s="244" t="e">
        <f>#REF!</f>
        <v>#REF!</v>
      </c>
      <c r="ND18" s="244" t="e">
        <f>#REF!</f>
        <v>#REF!</v>
      </c>
      <c r="NE18" s="244" t="e">
        <f>#REF!</f>
        <v>#REF!</v>
      </c>
      <c r="NF18" s="244" t="e">
        <f>#REF!</f>
        <v>#REF!</v>
      </c>
      <c r="NG18" s="244" t="e">
        <f>#REF!</f>
        <v>#REF!</v>
      </c>
      <c r="NH18" s="244" t="e">
        <f>#REF!</f>
        <v>#REF!</v>
      </c>
      <c r="NI18" s="245">
        <f t="shared" si="447"/>
        <v>0.77232704402515728</v>
      </c>
      <c r="NJ18" s="245">
        <f t="shared" si="447"/>
        <v>0.77253478523895946</v>
      </c>
      <c r="NK18" s="245">
        <f t="shared" si="447"/>
        <v>0.77591973244147161</v>
      </c>
      <c r="NL18" s="245">
        <f t="shared" si="447"/>
        <v>0.62030618139803584</v>
      </c>
      <c r="NM18" s="245">
        <f t="shared" si="447"/>
        <v>0.6971653101319113</v>
      </c>
      <c r="NN18" s="245">
        <f t="shared" si="447"/>
        <v>0.78608159067535144</v>
      </c>
      <c r="NO18" s="245">
        <f t="shared" si="447"/>
        <v>0.80538999740865513</v>
      </c>
      <c r="NP18" s="245">
        <f t="shared" si="447"/>
        <v>0.75041276829939463</v>
      </c>
      <c r="NQ18" s="245">
        <f t="shared" si="447"/>
        <v>0.7453598176489743</v>
      </c>
      <c r="NR18" s="245">
        <f t="shared" si="447"/>
        <v>0.7677880321524263</v>
      </c>
      <c r="NS18" s="245">
        <f t="shared" si="447"/>
        <v>0.84904935663529868</v>
      </c>
      <c r="NT18" s="245">
        <f t="shared" si="447"/>
        <v>0.84341342170671085</v>
      </c>
      <c r="NU18" s="245">
        <f t="shared" si="448"/>
        <v>0.75583530028848678</v>
      </c>
      <c r="NV18" s="245">
        <f t="shared" si="448"/>
        <v>0.80518763796909487</v>
      </c>
      <c r="NW18" s="245">
        <f t="shared" si="448"/>
        <v>0.88291354663036081</v>
      </c>
      <c r="NX18" s="245">
        <f t="shared" si="448"/>
        <v>0.75817538012913976</v>
      </c>
      <c r="NY18" s="245">
        <f t="shared" si="448"/>
        <v>0.73613921489275602</v>
      </c>
      <c r="NZ18" s="245">
        <f t="shared" si="448"/>
        <v>0.81668978270920023</v>
      </c>
      <c r="OA18" s="245">
        <f t="shared" si="448"/>
        <v>0.87134842329270656</v>
      </c>
      <c r="OB18" s="245">
        <f t="shared" si="448"/>
        <v>0.74945054945054945</v>
      </c>
      <c r="OC18" s="245">
        <f t="shared" si="448"/>
        <v>0.79167838065785778</v>
      </c>
      <c r="OD18" s="245">
        <f t="shared" si="448"/>
        <v>0.78853465925709276</v>
      </c>
      <c r="OE18" s="245">
        <f t="shared" si="448"/>
        <v>0.80824427480916028</v>
      </c>
      <c r="OF18" s="245">
        <f t="shared" si="448"/>
        <v>0.77518528685149601</v>
      </c>
      <c r="OG18" s="699">
        <f t="shared" si="449"/>
        <v>0.8029530201342282</v>
      </c>
      <c r="OH18" s="699">
        <f t="shared" si="449"/>
        <v>0.80376193149915776</v>
      </c>
      <c r="OI18" s="699">
        <f t="shared" si="449"/>
        <v>0.8103843217103589</v>
      </c>
      <c r="OJ18" s="699">
        <f t="shared" si="449"/>
        <v>0.79752969121140138</v>
      </c>
      <c r="OK18" s="699">
        <f t="shared" si="449"/>
        <v>0.77758670106047578</v>
      </c>
      <c r="OL18" s="699">
        <f t="shared" si="449"/>
        <v>0.79762889440308793</v>
      </c>
      <c r="OM18" s="699">
        <f t="shared" si="449"/>
        <v>0.79673721340388004</v>
      </c>
      <c r="ON18" s="699">
        <f t="shared" si="449"/>
        <v>0.82875511396843948</v>
      </c>
      <c r="OO18" s="699">
        <f t="shared" si="449"/>
        <v>0.79397373165078544</v>
      </c>
      <c r="OP18" s="699">
        <f t="shared" si="449"/>
        <v>0.87698686938493431</v>
      </c>
      <c r="OQ18" s="699">
        <f t="shared" si="449"/>
        <v>0.81928094177537381</v>
      </c>
      <c r="OR18" s="699">
        <f t="shared" si="449"/>
        <v>0.81280627245998038</v>
      </c>
      <c r="OS18" s="802">
        <f t="shared" si="450"/>
        <v>0.80508191240387827</v>
      </c>
      <c r="OT18" s="802">
        <f t="shared" si="450"/>
        <v>0.80260006842285325</v>
      </c>
      <c r="OU18" s="802">
        <f t="shared" si="450"/>
        <v>0.82493040519641203</v>
      </c>
      <c r="OV18" s="802">
        <f t="shared" si="450"/>
        <v>0.79093333333333338</v>
      </c>
      <c r="OW18" s="802">
        <f t="shared" si="450"/>
        <v>0.82323381613952118</v>
      </c>
      <c r="OX18" s="802">
        <f t="shared" si="450"/>
        <v>0.80509841884478861</v>
      </c>
      <c r="OY18" s="802">
        <f t="shared" si="450"/>
        <v>0.78941141674060933</v>
      </c>
      <c r="OZ18" s="802">
        <f t="shared" si="450"/>
        <v>0.72947430596574125</v>
      </c>
      <c r="PA18" s="802">
        <f t="shared" si="450"/>
        <v>0.77548428072403941</v>
      </c>
      <c r="PB18" s="802">
        <f t="shared" si="450"/>
        <v>0.78251445086705207</v>
      </c>
      <c r="PC18" s="802">
        <f t="shared" si="450"/>
        <v>0.82499059089198346</v>
      </c>
      <c r="PD18" s="802">
        <f t="shared" si="450"/>
        <v>0.82329182093571185</v>
      </c>
      <c r="PE18" s="855">
        <f t="shared" si="451"/>
        <v>0.82967786154900613</v>
      </c>
      <c r="PF18" s="855">
        <f t="shared" si="451"/>
        <v>0.83506070476754513</v>
      </c>
      <c r="PG18" s="855">
        <f t="shared" si="451"/>
        <v>0.8337604099935938</v>
      </c>
      <c r="PH18" s="855">
        <f t="shared" si="451"/>
        <v>0.86089164785553052</v>
      </c>
      <c r="PI18" s="855">
        <f t="shared" si="451"/>
        <v>0.86542515811665499</v>
      </c>
      <c r="PJ18" s="855">
        <f t="shared" si="451"/>
        <v>0.8438177874186551</v>
      </c>
      <c r="PK18" s="855">
        <f t="shared" si="451"/>
        <v>0.76860313315926898</v>
      </c>
      <c r="PL18" s="855">
        <f t="shared" si="451"/>
        <v>0.76763080922976923</v>
      </c>
      <c r="PM18" s="855">
        <f t="shared" si="451"/>
        <v>0.76278893520272828</v>
      </c>
      <c r="PN18" s="855">
        <f t="shared" si="451"/>
        <v>0.7916473317865429</v>
      </c>
      <c r="PO18" s="855">
        <f t="shared" si="451"/>
        <v>0.8</v>
      </c>
      <c r="PP18" s="855">
        <f t="shared" si="451"/>
        <v>0.80472003701989825</v>
      </c>
      <c r="PQ18" s="1041">
        <f t="shared" si="452"/>
        <v>0.82594339622641511</v>
      </c>
      <c r="PR18" s="1041">
        <f t="shared" si="452"/>
        <v>0.79422066549912429</v>
      </c>
      <c r="PS18" s="1041">
        <f t="shared" si="452"/>
        <v>0.85079539221064182</v>
      </c>
      <c r="PT18" s="1041">
        <f t="shared" si="452"/>
        <v>0.89111214518380644</v>
      </c>
      <c r="PU18" s="1041">
        <f t="shared" si="452"/>
        <v>0.80172879524581309</v>
      </c>
      <c r="PV18" s="1041">
        <f t="shared" si="452"/>
        <v>0.77765785213167837</v>
      </c>
      <c r="PW18" s="1041">
        <f t="shared" si="452"/>
        <v>0.79259753251083698</v>
      </c>
      <c r="PX18" s="1041">
        <f t="shared" si="452"/>
        <v>0.7621097954790097</v>
      </c>
      <c r="PY18" s="1041">
        <f t="shared" si="452"/>
        <v>0.7777305567360816</v>
      </c>
      <c r="PZ18" s="1041">
        <f t="shared" si="452"/>
        <v>0.79731485491554788</v>
      </c>
      <c r="QA18" s="1041">
        <f t="shared" si="452"/>
        <v>0.79640718562874246</v>
      </c>
      <c r="QB18" s="1041">
        <f t="shared" si="452"/>
        <v>0.80861678004535142</v>
      </c>
      <c r="QC18" s="1063">
        <f t="shared" si="453"/>
        <v>0.77584708948740222</v>
      </c>
      <c r="QD18" s="1063">
        <f t="shared" si="453"/>
        <v>0.76638065522620902</v>
      </c>
      <c r="QE18" s="1063">
        <f t="shared" si="453"/>
        <v>0.76890975482524782</v>
      </c>
      <c r="QF18" s="1063">
        <f t="shared" si="453"/>
        <v>0.81371428571428572</v>
      </c>
      <c r="QG18" s="1063">
        <f t="shared" si="453"/>
        <v>0.82686084142394822</v>
      </c>
      <c r="QH18" s="1063">
        <f t="shared" si="453"/>
        <v>0.75950782997762867</v>
      </c>
      <c r="QI18" s="1063">
        <f t="shared" si="453"/>
        <v>0.77517282837391044</v>
      </c>
      <c r="QJ18" s="1063">
        <f t="shared" si="453"/>
        <v>0.78801369863013704</v>
      </c>
      <c r="QK18" s="1063">
        <f t="shared" si="453"/>
        <v>0.68885619713129831</v>
      </c>
      <c r="QL18" s="1063">
        <f t="shared" si="453"/>
        <v>0.79246047831374133</v>
      </c>
      <c r="QM18" s="1063">
        <f t="shared" si="453"/>
        <v>0.82793620106331556</v>
      </c>
      <c r="QN18" s="1063">
        <f t="shared" si="453"/>
        <v>0.81026673376950176</v>
      </c>
      <c r="QO18" s="1120">
        <f t="shared" si="454"/>
        <v>0.8387372013651877</v>
      </c>
      <c r="QP18" s="1120">
        <f t="shared" si="454"/>
        <v>0.84444444444444444</v>
      </c>
      <c r="QQ18" s="1120">
        <f t="shared" si="454"/>
        <v>0.85041551246537395</v>
      </c>
      <c r="QR18" s="1120">
        <f t="shared" si="454"/>
        <v>0.85392720306513414</v>
      </c>
      <c r="QS18" s="1120">
        <f t="shared" si="454"/>
        <v>0.85248296007789681</v>
      </c>
      <c r="QT18" s="1120">
        <f t="shared" si="454"/>
        <v>0.84676958261863922</v>
      </c>
      <c r="QU18" s="1120">
        <f t="shared" si="454"/>
        <v>0.81357552581261949</v>
      </c>
      <c r="QV18" s="1120">
        <f t="shared" si="454"/>
        <v>0.74864682002706362</v>
      </c>
      <c r="QW18" s="1120">
        <f t="shared" si="454"/>
        <v>0.76484194294525831</v>
      </c>
      <c r="QX18" s="1120">
        <f t="shared" si="454"/>
        <v>0.80926564810251356</v>
      </c>
      <c r="QY18" s="1120">
        <f t="shared" si="454"/>
        <v>0.81881346873329774</v>
      </c>
      <c r="QZ18" s="1120">
        <f t="shared" si="454"/>
        <v>0.84102329830973044</v>
      </c>
      <c r="RA18" s="1212">
        <f t="shared" si="455"/>
        <v>0.85577342047930283</v>
      </c>
      <c r="RB18" s="1212">
        <f t="shared" si="456"/>
        <v>0.87481734047735027</v>
      </c>
      <c r="RC18" s="1212">
        <f t="shared" si="457"/>
        <v>0.87635677206229357</v>
      </c>
      <c r="RD18" s="1212">
        <f t="shared" si="458"/>
        <v>0.86825141015310237</v>
      </c>
      <c r="RE18" s="1212">
        <f t="shared" si="459"/>
        <v>0.87791563275434248</v>
      </c>
      <c r="RF18" s="1212">
        <f t="shared" si="460"/>
        <v>0.8598756575801052</v>
      </c>
      <c r="RG18" s="1212">
        <f t="shared" si="461"/>
        <v>0.83675756443780347</v>
      </c>
      <c r="RH18" s="1212">
        <f t="shared" si="462"/>
        <v>0</v>
      </c>
      <c r="RI18" s="1212">
        <f t="shared" si="463"/>
        <v>0</v>
      </c>
      <c r="RJ18" s="1212">
        <f t="shared" si="464"/>
        <v>0</v>
      </c>
      <c r="RK18" s="1212">
        <f t="shared" si="465"/>
        <v>0</v>
      </c>
      <c r="RL18" s="1212">
        <f t="shared" si="466"/>
        <v>0</v>
      </c>
    </row>
    <row r="19" spans="1:480" ht="15.75" customHeight="1" x14ac:dyDescent="0.3">
      <c r="A19" s="675"/>
      <c r="B19" s="50">
        <v>2.7</v>
      </c>
      <c r="C19" s="10"/>
      <c r="D19" s="10"/>
      <c r="E19" s="1271" t="s">
        <v>20</v>
      </c>
      <c r="F19" s="1271"/>
      <c r="G19" s="1272"/>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54">AJ7/AJ13</f>
        <v>1.7881332972094283E-2</v>
      </c>
      <c r="AK19" s="93">
        <f t="shared" si="554"/>
        <v>2.0605112154407929E-2</v>
      </c>
      <c r="AL19" s="96">
        <f t="shared" si="554"/>
        <v>2.4009978172747116E-2</v>
      </c>
      <c r="AM19" s="93">
        <f t="shared" si="554"/>
        <v>8.9240030097817905E-2</v>
      </c>
      <c r="AN19" s="561">
        <f t="shared" si="554"/>
        <v>2.3567220139260846E-2</v>
      </c>
      <c r="AO19" s="559">
        <f t="shared" si="554"/>
        <v>1.5764425936942297E-2</v>
      </c>
      <c r="AP19" s="561">
        <f t="shared" si="554"/>
        <v>1.4973508408200876E-2</v>
      </c>
      <c r="AQ19" s="559">
        <f t="shared" si="554"/>
        <v>1.3006134969325154E-2</v>
      </c>
      <c r="AR19" s="561">
        <f t="shared" si="554"/>
        <v>1.1714285714285714E-2</v>
      </c>
      <c r="AS19" s="559">
        <f t="shared" si="554"/>
        <v>1.8234672304439745E-2</v>
      </c>
      <c r="AT19" s="561">
        <f t="shared" si="554"/>
        <v>2.8174037089871613E-2</v>
      </c>
      <c r="AU19" s="559">
        <f t="shared" si="554"/>
        <v>2.3225806451612905E-2</v>
      </c>
      <c r="AV19" s="120" t="s">
        <v>29</v>
      </c>
      <c r="AW19" s="138">
        <f t="shared" si="243"/>
        <v>2.5033045367583866E-2</v>
      </c>
      <c r="AX19" s="342">
        <f t="shared" ref="AX19:BH19" si="555">AX7/AX13</f>
        <v>1.7012351433232348E-2</v>
      </c>
      <c r="AY19" s="93">
        <f t="shared" si="555"/>
        <v>2.0692974013474495E-2</v>
      </c>
      <c r="AZ19" s="96">
        <f t="shared" si="555"/>
        <v>3.5356400075628666E-2</v>
      </c>
      <c r="BA19" s="93">
        <f t="shared" si="555"/>
        <v>0.28982229402261711</v>
      </c>
      <c r="BB19" s="561">
        <f t="shared" si="555"/>
        <v>0.13950598104707163</v>
      </c>
      <c r="BC19" s="559">
        <f t="shared" si="555"/>
        <v>7.3247815579103925E-2</v>
      </c>
      <c r="BD19" s="561">
        <f t="shared" si="555"/>
        <v>3.8233801387244123E-2</v>
      </c>
      <c r="BE19" s="559">
        <f t="shared" si="555"/>
        <v>3.4939759036144581E-2</v>
      </c>
      <c r="BF19" s="561">
        <f t="shared" si="555"/>
        <v>1.9662921348314606E-2</v>
      </c>
      <c r="BG19" s="559">
        <f t="shared" si="555"/>
        <v>1.1329916374426759E-2</v>
      </c>
      <c r="BH19" s="561">
        <f t="shared" si="555"/>
        <v>1.3869232946504387E-2</v>
      </c>
      <c r="BI19" s="559">
        <f t="shared" ref="BI19" si="556">BI7/BI13</f>
        <v>2.0665593129361247E-2</v>
      </c>
      <c r="BJ19" s="120" t="s">
        <v>29</v>
      </c>
      <c r="BK19" s="138">
        <f t="shared" si="244"/>
        <v>5.9528253366093652E-2</v>
      </c>
      <c r="BL19" s="342">
        <f t="shared" ref="BL19:BM19" si="557">BL7/BL13</f>
        <v>1.7495626093476629E-2</v>
      </c>
      <c r="BM19" s="93">
        <f t="shared" si="557"/>
        <v>1.9154030327214685E-2</v>
      </c>
      <c r="BN19" s="96">
        <f t="shared" ref="BN19:BO19" si="558">BN7/BN13</f>
        <v>2.0853080568720379E-2</v>
      </c>
      <c r="BO19" s="93">
        <f t="shared" si="558"/>
        <v>0.38479421387980023</v>
      </c>
      <c r="BP19" s="188">
        <f t="shared" ref="BP19:BQ19" si="559">BP7/BP13</f>
        <v>1.7473118279569891E-2</v>
      </c>
      <c r="BQ19" s="559">
        <f t="shared" si="559"/>
        <v>1.6853932584269662E-2</v>
      </c>
      <c r="BR19" s="561">
        <f t="shared" ref="BR19" si="560">BR7/BR13</f>
        <v>5.2189562087582485E-2</v>
      </c>
      <c r="BS19" s="559">
        <f t="shared" ref="BS19:BT19" si="561">BS7/BS13</f>
        <v>6.8947906026557718E-2</v>
      </c>
      <c r="BT19" s="561">
        <f t="shared" si="561"/>
        <v>3.0954631379962193E-2</v>
      </c>
      <c r="BU19" s="561">
        <f t="shared" ref="BU19:BV19" si="562">BU7/BU13</f>
        <v>3.3077853973376363E-2</v>
      </c>
      <c r="BV19" s="561">
        <f t="shared" si="562"/>
        <v>2.1670943826632448E-2</v>
      </c>
      <c r="BW19" s="561">
        <f t="shared" ref="BW19" si="563">BW7/BW13</f>
        <v>2.8977272727272727E-2</v>
      </c>
      <c r="BX19" s="120" t="s">
        <v>29</v>
      </c>
      <c r="BY19" s="138">
        <f t="shared" si="245"/>
        <v>5.9370180979536287E-2</v>
      </c>
      <c r="BZ19" s="561">
        <f t="shared" ref="BZ19:CA19" si="564">BZ7/BZ13</f>
        <v>4.3634190077704721E-2</v>
      </c>
      <c r="CA19" s="93">
        <f t="shared" si="564"/>
        <v>4.1104899704044726E-2</v>
      </c>
      <c r="CB19" s="96">
        <f t="shared" ref="CB19:CC19" si="565">CB7/CB13</f>
        <v>5.4513481828839389E-2</v>
      </c>
      <c r="CC19" s="93">
        <f t="shared" si="565"/>
        <v>0.11200200451014783</v>
      </c>
      <c r="CD19" s="188">
        <f t="shared" ref="CD19:CE19" si="566">CD7/CD13</f>
        <v>8.8586956521739132E-2</v>
      </c>
      <c r="CE19" s="559">
        <f t="shared" si="566"/>
        <v>4.738154613466334E-2</v>
      </c>
      <c r="CF19" s="561">
        <f t="shared" ref="CF19:CG19" si="567">CF7/CF13</f>
        <v>3.2319912352780061E-2</v>
      </c>
      <c r="CG19" s="559">
        <f t="shared" si="567"/>
        <v>2.4205748865355523E-2</v>
      </c>
      <c r="CH19" s="561">
        <f t="shared" ref="CH19:CI19" si="568">CH7/CH13</f>
        <v>3.1955922865013774E-2</v>
      </c>
      <c r="CI19" s="561">
        <f t="shared" si="568"/>
        <v>2.5769956002514142E-2</v>
      </c>
      <c r="CJ19" s="561">
        <f t="shared" ref="CJ19:CK19" si="569">CJ7/CJ13</f>
        <v>1.8756169792694965E-2</v>
      </c>
      <c r="CK19" s="561">
        <f t="shared" si="569"/>
        <v>2.0192887281494876E-2</v>
      </c>
      <c r="CL19" s="120" t="s">
        <v>29</v>
      </c>
      <c r="CM19" s="138">
        <f t="shared" si="246"/>
        <v>4.5035306328082704E-2</v>
      </c>
      <c r="CN19" s="561">
        <f t="shared" ref="CN19:CO19" si="570">CN7/CN13</f>
        <v>2.5691056910569107E-2</v>
      </c>
      <c r="CO19" s="93">
        <f t="shared" si="570"/>
        <v>3.4198113207547169E-2</v>
      </c>
      <c r="CP19" s="96">
        <f t="shared" ref="CP19:CQ19" si="571">CP7/CP13</f>
        <v>3.2881453706374388E-2</v>
      </c>
      <c r="CQ19" s="93">
        <f t="shared" si="571"/>
        <v>3.3825503355704695E-2</v>
      </c>
      <c r="CR19" s="188">
        <f t="shared" ref="CR19:CS19" si="572">CR7/CR13</f>
        <v>1.9096117122851686E-2</v>
      </c>
      <c r="CS19" s="559">
        <f t="shared" si="572"/>
        <v>2.2949713128585892E-2</v>
      </c>
      <c r="CT19" s="918">
        <f t="shared" ref="CT19:CU19" si="573">CT7/CT13</f>
        <v>5.7299164987042905E-2</v>
      </c>
      <c r="CU19" s="559">
        <f t="shared" si="573"/>
        <v>1.119724375538329E-2</v>
      </c>
      <c r="CV19" s="561">
        <f t="shared" ref="CV19:CW19" si="574">CV7/CV13</f>
        <v>1.8268176835951774E-2</v>
      </c>
      <c r="CW19" s="982">
        <f t="shared" si="574"/>
        <v>2.3829431438127092E-2</v>
      </c>
      <c r="CX19" s="561">
        <f t="shared" ref="CX19:CY19" si="575">CX7/CX13</f>
        <v>2.3384859294490686E-2</v>
      </c>
      <c r="CY19" s="93">
        <f t="shared" si="575"/>
        <v>7.3497622135754431E-3</v>
      </c>
      <c r="CZ19" s="120" t="s">
        <v>29</v>
      </c>
      <c r="DA19" s="138">
        <f t="shared" si="247"/>
        <v>2.5830882996350345E-2</v>
      </c>
      <c r="DB19" s="561">
        <f t="shared" ref="DB19:DC19" si="576">DB7/DB13</f>
        <v>9.2797171895713654E-3</v>
      </c>
      <c r="DC19" s="93">
        <f t="shared" si="576"/>
        <v>8.3022000830220016E-3</v>
      </c>
      <c r="DD19" s="96">
        <f t="shared" ref="DD19:DE19" si="577">DD7/DD13</f>
        <v>1.1035207566999475E-2</v>
      </c>
      <c r="DE19" s="93">
        <f t="shared" si="577"/>
        <v>1.3039934800325998E-2</v>
      </c>
      <c r="DF19" s="188">
        <f t="shared" ref="DF19:DG19" si="578">DF7/DF13</f>
        <v>1.2967581047381545E-2</v>
      </c>
      <c r="DG19" s="559">
        <f t="shared" si="578"/>
        <v>1.0808028821410191E-2</v>
      </c>
      <c r="DH19" s="918">
        <f t="shared" ref="DH19:DI19" si="579">DH7/DH13</f>
        <v>4.4491525423728813E-2</v>
      </c>
      <c r="DI19" s="559">
        <f t="shared" si="579"/>
        <v>1.5364061456245824E-2</v>
      </c>
      <c r="DJ19" s="561">
        <f t="shared" ref="DJ19:DK19" si="580">DJ7/DJ13</f>
        <v>1.6233766233766232E-2</v>
      </c>
      <c r="DK19" s="559">
        <f t="shared" si="580"/>
        <v>1.6216216216216217E-2</v>
      </c>
      <c r="DL19" s="561">
        <f t="shared" ref="DL19:DM19" si="581">DL7/DL13</f>
        <v>1.8284106891701828E-2</v>
      </c>
      <c r="DM19" s="559">
        <f t="shared" si="581"/>
        <v>1.786492374727669E-2</v>
      </c>
      <c r="DN19" s="120" t="s">
        <v>29</v>
      </c>
      <c r="DO19" s="138">
        <f t="shared" si="248"/>
        <v>1.6157272456470514E-2</v>
      </c>
      <c r="DP19" s="561">
        <f t="shared" ref="DP19:DQ19" si="582">DP7/DP13</f>
        <v>1.904340124003543E-2</v>
      </c>
      <c r="DQ19" s="93">
        <f t="shared" si="582"/>
        <v>1.5427215189873418E-2</v>
      </c>
      <c r="DR19" s="96">
        <f t="shared" ref="DR19:DS19" si="583">DR7/DR13</f>
        <v>3.4408602150537634E-2</v>
      </c>
      <c r="DS19" s="93">
        <f t="shared" si="583"/>
        <v>3.8268955650929901E-2</v>
      </c>
      <c r="DT19" s="188">
        <f t="shared" ref="DT19:DU19" si="584">DT7/DT13</f>
        <v>4.0459540459540456E-2</v>
      </c>
      <c r="DU19" s="559">
        <f t="shared" si="584"/>
        <v>7.5025693730729703E-2</v>
      </c>
      <c r="DV19" s="918">
        <f t="shared" ref="DV19:DW19" si="585">DV7/DV13</f>
        <v>0.11678267594740913</v>
      </c>
      <c r="DW19" s="559">
        <f t="shared" si="585"/>
        <v>7.6374442793462116E-2</v>
      </c>
      <c r="DX19" s="561">
        <f t="shared" ref="DX19:DY19" si="586">DX7/DX13</f>
        <v>4.723011363636364E-2</v>
      </c>
      <c r="DY19" s="559">
        <f t="shared" si="586"/>
        <v>2.9492725127801808E-2</v>
      </c>
      <c r="DZ19" s="561">
        <f t="shared" ref="DZ19:EA19" si="587">DZ7/DZ13</f>
        <v>1.544220870379036E-2</v>
      </c>
      <c r="EA19" s="559">
        <f t="shared" si="587"/>
        <v>1.7655713585090729E-2</v>
      </c>
      <c r="EB19" s="120" t="s">
        <v>29</v>
      </c>
      <c r="EC19" s="138">
        <f t="shared" si="249"/>
        <v>4.3800940684630363E-2</v>
      </c>
      <c r="ED19" s="561">
        <f t="shared" ref="ED19" si="588">ED7/ED13</f>
        <v>5.6170561705617059E-2</v>
      </c>
      <c r="EE19" s="93">
        <f t="shared" ref="EE19:EF19" si="589">EE7/EE13</f>
        <v>2.1225277375783887E-2</v>
      </c>
      <c r="EF19" s="96">
        <f t="shared" si="589"/>
        <v>1.7400761283306143E-2</v>
      </c>
      <c r="EG19" s="93">
        <f t="shared" ref="EG19:EH19" si="590">EG7/EG13</f>
        <v>3.0032848427968089E-2</v>
      </c>
      <c r="EH19" s="188">
        <f t="shared" si="590"/>
        <v>2.3809523809523808E-2</v>
      </c>
      <c r="EI19" s="559">
        <f t="shared" ref="EI19:EJ19" si="591">EI7/EI13</f>
        <v>5.6613756613756616E-2</v>
      </c>
      <c r="EJ19" s="918">
        <f t="shared" si="591"/>
        <v>6.9544364508393283E-2</v>
      </c>
      <c r="EK19" s="559">
        <f t="shared" ref="EK19:EL19" si="592">EK7/EK13</f>
        <v>7.715491259795057E-2</v>
      </c>
      <c r="EL19" s="561">
        <f t="shared" si="592"/>
        <v>3.0047636496885306E-2</v>
      </c>
      <c r="EM19" s="559">
        <f t="shared" ref="EM19:EN19" si="593">EM7/EM13</f>
        <v>2.9825308904985089E-2</v>
      </c>
      <c r="EN19" s="561">
        <f t="shared" si="593"/>
        <v>3.5904255319148939E-2</v>
      </c>
      <c r="EO19" s="559">
        <f t="shared" ref="EO19" si="594">EO7/EO13</f>
        <v>3.4511784511784514E-2</v>
      </c>
      <c r="EP19" s="120" t="s">
        <v>29</v>
      </c>
      <c r="EQ19" s="138">
        <f t="shared" si="250"/>
        <v>4.0186749296258609E-2</v>
      </c>
      <c r="ER19" s="561">
        <f t="shared" ref="ER19:ES19" si="595">ER7/ER13</f>
        <v>3.614457831325301E-2</v>
      </c>
      <c r="ES19" s="93">
        <f t="shared" si="595"/>
        <v>3.2193158953722337E-2</v>
      </c>
      <c r="ET19" s="96">
        <f t="shared" ref="ET19:EU19" si="596">ET7/ET13</f>
        <v>3.7785016286644948E-2</v>
      </c>
      <c r="EU19" s="93">
        <f t="shared" si="596"/>
        <v>3.6807918342097123E-2</v>
      </c>
      <c r="EV19" s="188">
        <f t="shared" ref="EV19" si="597">EV7/EV13</f>
        <v>3.2053818757419868E-2</v>
      </c>
      <c r="EW19" s="559">
        <f t="shared" ref="EW19:EX19" si="598">EW7/EW13</f>
        <v>4.5195594379035323E-2</v>
      </c>
      <c r="EX19" s="918">
        <f t="shared" si="598"/>
        <v>2.8876333961079723E-2</v>
      </c>
      <c r="EY19" s="559"/>
      <c r="EZ19" s="561"/>
      <c r="FA19" s="559"/>
      <c r="FB19" s="561"/>
      <c r="FC19" s="559"/>
      <c r="FD19" s="120" t="s">
        <v>29</v>
      </c>
      <c r="FE19" s="138">
        <f t="shared" si="251"/>
        <v>3.557948842760747E-2</v>
      </c>
      <c r="FF19" s="591">
        <f t="shared" si="252"/>
        <v>-6.2134550183805572E-3</v>
      </c>
      <c r="FG19" s="367">
        <f t="shared" si="253"/>
        <v>-0.26752375773582954</v>
      </c>
      <c r="FH19" s="591">
        <f t="shared" si="254"/>
        <v>3.6806225802421474E-3</v>
      </c>
      <c r="FI19" s="367">
        <f t="shared" si="255"/>
        <v>0.21635002043587745</v>
      </c>
      <c r="FJ19" s="591">
        <f t="shared" si="256"/>
        <v>1.4663426062154171E-2</v>
      </c>
      <c r="FK19" s="367">
        <f t="shared" si="257"/>
        <v>0.70861858970131086</v>
      </c>
      <c r="FL19" s="591">
        <f t="shared" si="258"/>
        <v>0.25446589394698843</v>
      </c>
      <c r="FM19" s="367">
        <f t="shared" si="259"/>
        <v>7.1971663801370145</v>
      </c>
      <c r="FN19" s="591">
        <f t="shared" si="260"/>
        <v>-0.15031631297554549</v>
      </c>
      <c r="FO19" s="367">
        <f t="shared" si="261"/>
        <v>-0.51864993161573392</v>
      </c>
      <c r="FP19" s="591">
        <f t="shared" si="262"/>
        <v>-6.62581654679677E-2</v>
      </c>
      <c r="FQ19" s="367">
        <f t="shared" si="263"/>
        <v>-0.47494856471860586</v>
      </c>
      <c r="FR19" s="591">
        <f t="shared" si="264"/>
        <v>-3.5014014191859802E-2</v>
      </c>
      <c r="FS19" s="367">
        <f t="shared" si="265"/>
        <v>-0.47802127496957836</v>
      </c>
      <c r="FT19" s="591">
        <f t="shared" si="266"/>
        <v>-3.2940423510995423E-3</v>
      </c>
      <c r="FU19" s="367">
        <f t="shared" si="267"/>
        <v>-8.6155240430749527E-2</v>
      </c>
      <c r="FV19" s="591">
        <f t="shared" si="268"/>
        <v>-1.5276837687829975E-2</v>
      </c>
      <c r="FW19" s="367">
        <f t="shared" si="269"/>
        <v>-0.43723363037582341</v>
      </c>
      <c r="FX19" s="591">
        <f t="shared" si="270"/>
        <v>-8.3330049738878469E-3</v>
      </c>
      <c r="FY19" s="100">
        <f t="shared" si="271"/>
        <v>-0.42379282438629623</v>
      </c>
      <c r="FZ19" s="591">
        <f t="shared" si="272"/>
        <v>2.5393165720776281E-3</v>
      </c>
      <c r="GA19" s="367">
        <f t="shared" si="273"/>
        <v>0.22412491744504209</v>
      </c>
      <c r="GB19" s="591">
        <f t="shared" si="274"/>
        <v>6.7963601828568594E-3</v>
      </c>
      <c r="GC19" s="367">
        <f t="shared" si="275"/>
        <v>0.49003143930680171</v>
      </c>
      <c r="GD19" s="591">
        <f t="shared" si="276"/>
        <v>-3.1699670358846174E-3</v>
      </c>
      <c r="GE19" s="367">
        <f t="shared" si="277"/>
        <v>-0.15339346981436472</v>
      </c>
      <c r="GF19" s="364">
        <f t="shared" si="278"/>
        <v>1.6584042337380554E-3</v>
      </c>
      <c r="GG19" s="370">
        <f t="shared" si="279"/>
        <v>9.4789647702656576E-2</v>
      </c>
      <c r="GH19" s="364">
        <f t="shared" si="280"/>
        <v>1.6990502415056945E-3</v>
      </c>
      <c r="GI19" s="370">
        <f t="shared" si="281"/>
        <v>8.8704581358609799E-2</v>
      </c>
      <c r="GJ19" s="364">
        <f t="shared" si="282"/>
        <v>0.36394113331107986</v>
      </c>
      <c r="GK19" s="370">
        <f t="shared" si="283"/>
        <v>17.452631620144967</v>
      </c>
      <c r="GL19" s="364">
        <f t="shared" si="284"/>
        <v>-0.36732109560023035</v>
      </c>
      <c r="GM19" s="370">
        <f t="shared" si="285"/>
        <v>-0.95459100566146238</v>
      </c>
      <c r="GN19" s="364">
        <f t="shared" si="286"/>
        <v>-6.1918569530022838E-4</v>
      </c>
      <c r="GO19" s="370">
        <f t="shared" si="287"/>
        <v>-3.5436473638720767E-2</v>
      </c>
      <c r="GP19" s="364">
        <f t="shared" si="288"/>
        <v>3.5335629503312822E-2</v>
      </c>
      <c r="GQ19" s="370">
        <f t="shared" si="289"/>
        <v>2.0965806838632277</v>
      </c>
      <c r="GR19" s="364">
        <f t="shared" si="290"/>
        <v>1.6758343938975233E-2</v>
      </c>
      <c r="GS19" s="370">
        <f t="shared" si="291"/>
        <v>0.32110527984220361</v>
      </c>
      <c r="GT19" s="364">
        <f t="shared" si="292"/>
        <v>-3.7993274646595521E-2</v>
      </c>
      <c r="GU19" s="370">
        <f t="shared" si="293"/>
        <v>-0.55104319820765946</v>
      </c>
      <c r="GV19" s="364">
        <f t="shared" si="294"/>
        <v>2.1232225934141695E-3</v>
      </c>
      <c r="GW19" s="370">
        <f t="shared" si="295"/>
        <v>6.8591435231517298E-2</v>
      </c>
      <c r="GX19" s="364">
        <f t="shared" si="296"/>
        <v>-1.1406910146743915E-2</v>
      </c>
      <c r="GY19" s="370">
        <f t="shared" si="297"/>
        <v>-0.34485036894851417</v>
      </c>
      <c r="GZ19" s="364">
        <f t="shared" si="298"/>
        <v>7.3063289006402785E-3</v>
      </c>
      <c r="HA19" s="370">
        <f t="shared" si="299"/>
        <v>0.3371486244019139</v>
      </c>
      <c r="HB19" s="364">
        <f t="shared" si="300"/>
        <v>1.4656917350431994E-2</v>
      </c>
      <c r="HC19" s="370">
        <f t="shared" si="301"/>
        <v>0.50580734385804527</v>
      </c>
      <c r="HD19" s="364">
        <f t="shared" si="302"/>
        <v>-2.5292903736599953E-3</v>
      </c>
      <c r="HE19" s="370">
        <f t="shared" si="303"/>
        <v>-5.7965791714153045E-2</v>
      </c>
      <c r="HF19" s="364">
        <f t="shared" si="304"/>
        <v>1.3408582124794663E-2</v>
      </c>
      <c r="HG19" s="370">
        <f t="shared" si="305"/>
        <v>0.32620398593200456</v>
      </c>
      <c r="HH19" s="364">
        <f t="shared" si="306"/>
        <v>5.748852268130844E-2</v>
      </c>
      <c r="HI19" s="370">
        <f t="shared" si="307"/>
        <v>1.0545744053151849</v>
      </c>
      <c r="HJ19" s="364">
        <f t="shared" si="308"/>
        <v>-2.3415047988408696E-2</v>
      </c>
      <c r="HK19" s="370">
        <f t="shared" si="309"/>
        <v>-0.20905918684952821</v>
      </c>
      <c r="HL19" s="364">
        <f t="shared" si="310"/>
        <v>-4.1205410387075793E-2</v>
      </c>
      <c r="HM19" s="370">
        <f t="shared" si="311"/>
        <v>-0.46514082890932185</v>
      </c>
      <c r="HN19" s="364">
        <f t="shared" si="312"/>
        <v>-1.5061633781883278E-2</v>
      </c>
      <c r="HO19" s="370">
        <f t="shared" si="313"/>
        <v>-0.31787974455448392</v>
      </c>
      <c r="HP19" s="364">
        <f t="shared" si="314"/>
        <v>-8.1141634874245389E-3</v>
      </c>
      <c r="HQ19" s="370">
        <f t="shared" si="315"/>
        <v>-0.25105771942870331</v>
      </c>
      <c r="HR19" s="364">
        <f t="shared" si="316"/>
        <v>7.7501739996582511E-3</v>
      </c>
      <c r="HS19" s="370">
        <f t="shared" si="317"/>
        <v>0.32017906336088148</v>
      </c>
      <c r="HT19" s="364">
        <f t="shared" si="318"/>
        <v>-6.1859668624996318E-3</v>
      </c>
      <c r="HU19" s="370">
        <f t="shared" si="319"/>
        <v>-0.19357810095580744</v>
      </c>
      <c r="HV19" s="364">
        <f t="shared" si="320"/>
        <v>-7.0137862098191769E-3</v>
      </c>
      <c r="HW19" s="370">
        <f t="shared" si="321"/>
        <v>-0.27216911853225145</v>
      </c>
      <c r="HX19" s="364">
        <f t="shared" si="322"/>
        <v>1.4367174887999108E-3</v>
      </c>
      <c r="HY19" s="370">
        <f t="shared" si="323"/>
        <v>7.6599727166016304E-2</v>
      </c>
      <c r="HZ19" s="364">
        <f t="shared" si="324"/>
        <v>5.4981696290742309E-3</v>
      </c>
      <c r="IA19" s="370">
        <f t="shared" si="325"/>
        <v>0.27228248998907911</v>
      </c>
      <c r="IB19" s="364">
        <f t="shared" si="326"/>
        <v>8.5070562969780626E-3</v>
      </c>
      <c r="IC19" s="370">
        <f t="shared" si="327"/>
        <v>0.33112909004060181</v>
      </c>
      <c r="ID19" s="364">
        <f t="shared" si="328"/>
        <v>-1.3166595011727816E-3</v>
      </c>
      <c r="IE19" s="370">
        <f t="shared" si="329"/>
        <v>-3.8500939896362718E-2</v>
      </c>
      <c r="IF19" s="364">
        <f t="shared" si="330"/>
        <v>9.4404964933030716E-4</v>
      </c>
      <c r="IG19" s="370">
        <f t="shared" si="331"/>
        <v>2.8710702931826097E-2</v>
      </c>
      <c r="IH19" s="364">
        <f t="shared" si="332"/>
        <v>-1.4729386232853008E-2</v>
      </c>
      <c r="II19" s="370">
        <f t="shared" si="333"/>
        <v>-0.43545209299505921</v>
      </c>
      <c r="IJ19" s="364">
        <f t="shared" si="334"/>
        <v>3.8535960057342056E-3</v>
      </c>
      <c r="IK19" s="370">
        <f t="shared" si="335"/>
        <v>0.20179997750028122</v>
      </c>
      <c r="IL19" s="364">
        <f t="shared" si="336"/>
        <v>3.4349451858457017E-2</v>
      </c>
      <c r="IM19" s="370">
        <f t="shared" si="337"/>
        <v>1.4967268508324727</v>
      </c>
      <c r="IN19" s="364">
        <f t="shared" si="338"/>
        <v>-4.6101921231659612E-2</v>
      </c>
      <c r="IO19" s="370">
        <f t="shared" si="339"/>
        <v>-0.80458277606810968</v>
      </c>
      <c r="IP19" s="364">
        <f t="shared" si="340"/>
        <v>7.0709330805684839E-3</v>
      </c>
      <c r="IQ19" s="370">
        <f t="shared" si="341"/>
        <v>0.63148871588769306</v>
      </c>
      <c r="IR19" s="364">
        <f t="shared" si="342"/>
        <v>5.5612546021753181E-3</v>
      </c>
      <c r="IS19" s="370">
        <f t="shared" si="343"/>
        <v>0.30442307692307691</v>
      </c>
      <c r="IT19" s="364">
        <f t="shared" si="344"/>
        <v>-4.4457214363640557E-4</v>
      </c>
      <c r="IU19" s="370">
        <f t="shared" si="345"/>
        <v>-1.8656431010145299E-2</v>
      </c>
      <c r="IV19" s="364">
        <f t="shared" si="346"/>
        <v>-1.6035097080915245E-2</v>
      </c>
      <c r="IW19" s="370">
        <f t="shared" si="347"/>
        <v>-0.68570423618896881</v>
      </c>
      <c r="IX19" s="364">
        <f t="shared" si="348"/>
        <v>1.9299549759959223E-3</v>
      </c>
      <c r="IY19" s="370">
        <f t="shared" si="349"/>
        <v>0.26258740349873932</v>
      </c>
      <c r="IZ19" s="364">
        <f t="shared" si="350"/>
        <v>-9.7751710654936375E-4</v>
      </c>
      <c r="JA19" s="370">
        <f t="shared" si="351"/>
        <v>-0.10533910533910525</v>
      </c>
      <c r="JB19" s="364">
        <f t="shared" si="352"/>
        <v>2.7330074839774735E-3</v>
      </c>
      <c r="JC19" s="370">
        <f t="shared" si="353"/>
        <v>0.24766253533376817</v>
      </c>
      <c r="JD19" s="364">
        <f t="shared" si="354"/>
        <v>2.0047272333265226E-3</v>
      </c>
      <c r="JE19" s="370">
        <f t="shared" si="355"/>
        <v>0.18166647262001773</v>
      </c>
      <c r="JF19" s="364">
        <f t="shared" si="356"/>
        <v>-7.2353752944452274E-5</v>
      </c>
      <c r="JG19" s="370">
        <f t="shared" si="357"/>
        <v>-4.4780920257042958E-3</v>
      </c>
      <c r="JH19" s="364">
        <f t="shared" si="358"/>
        <v>-2.1595522259713548E-3</v>
      </c>
      <c r="JI19" s="370">
        <f t="shared" si="359"/>
        <v>-0.16653470050279101</v>
      </c>
      <c r="JJ19" s="364">
        <f t="shared" si="360"/>
        <v>3.3683496602318619E-2</v>
      </c>
      <c r="JK19" s="370">
        <f t="shared" si="361"/>
        <v>3.1165254237288131</v>
      </c>
      <c r="JL19" s="364">
        <f t="shared" si="362"/>
        <v>-2.9127463967482989E-2</v>
      </c>
      <c r="JM19" s="370">
        <f t="shared" si="363"/>
        <v>-0.65467442822152244</v>
      </c>
      <c r="JN19" s="364">
        <f t="shared" si="364"/>
        <v>8.6970477752040809E-4</v>
      </c>
      <c r="JO19" s="370">
        <f t="shared" si="365"/>
        <v>5.6606437041219607E-2</v>
      </c>
      <c r="JP19" s="364">
        <f t="shared" si="366"/>
        <v>-1.7550017550015118E-5</v>
      </c>
      <c r="JQ19" s="370">
        <f t="shared" si="367"/>
        <v>-1.0810810810809313E-3</v>
      </c>
      <c r="JR19" s="364">
        <f t="shared" si="368"/>
        <v>2.0678906754856112E-3</v>
      </c>
      <c r="JS19" s="370">
        <f t="shared" si="369"/>
        <v>0.12751992498827935</v>
      </c>
      <c r="JT19" s="364">
        <f t="shared" si="370"/>
        <v>-4.1918314442513857E-4</v>
      </c>
      <c r="JU19" s="370">
        <f t="shared" si="371"/>
        <v>-2.2926093514328734E-2</v>
      </c>
      <c r="JV19" s="364">
        <f t="shared" si="372"/>
        <v>1.1784774927587408E-3</v>
      </c>
      <c r="JW19" s="370">
        <f t="shared" si="373"/>
        <v>6.596599624100756E-2</v>
      </c>
      <c r="JX19" s="364">
        <f t="shared" si="374"/>
        <v>-3.6161860501620121E-3</v>
      </c>
      <c r="JY19" s="370">
        <f t="shared" si="375"/>
        <v>-0.18989181630850752</v>
      </c>
      <c r="JZ19" s="364">
        <f t="shared" si="376"/>
        <v>1.8981386960664218E-2</v>
      </c>
      <c r="KA19" s="370">
        <f t="shared" si="377"/>
        <v>1.2303832368348497</v>
      </c>
      <c r="KB19" s="364">
        <f t="shared" si="378"/>
        <v>3.8603535003922662E-3</v>
      </c>
      <c r="KC19" s="370">
        <f t="shared" si="379"/>
        <v>0.11219152360515024</v>
      </c>
      <c r="KD19" s="364">
        <f t="shared" si="380"/>
        <v>2.1905848086105559E-3</v>
      </c>
      <c r="KE19" s="370">
        <f t="shared" si="381"/>
        <v>5.7241823596963684E-2</v>
      </c>
      <c r="KF19" s="364">
        <f t="shared" si="382"/>
        <v>3.4566153271189247E-2</v>
      </c>
      <c r="KG19" s="370">
        <f t="shared" si="383"/>
        <v>0.85433875122124536</v>
      </c>
      <c r="KH19" s="364">
        <f t="shared" si="384"/>
        <v>4.1756982216679422E-2</v>
      </c>
      <c r="KI19" s="370">
        <f t="shared" si="385"/>
        <v>0.55656909173738467</v>
      </c>
      <c r="KJ19" s="364">
        <f t="shared" si="386"/>
        <v>-4.040823315394701E-2</v>
      </c>
      <c r="KK19" s="370">
        <f t="shared" si="387"/>
        <v>-0.34601222164273832</v>
      </c>
      <c r="KL19" s="364">
        <f t="shared" si="388"/>
        <v>-2.9144329157098477E-2</v>
      </c>
      <c r="KM19" s="370">
        <f t="shared" si="389"/>
        <v>-0.38159792845772905</v>
      </c>
      <c r="KN19" s="364">
        <f t="shared" si="390"/>
        <v>-1.7737388508561831E-2</v>
      </c>
      <c r="KO19" s="370">
        <f t="shared" si="391"/>
        <v>-0.37555252661736926</v>
      </c>
      <c r="KP19" s="364">
        <f t="shared" si="392"/>
        <v>-1.4050516424011448E-2</v>
      </c>
      <c r="KQ19" s="370">
        <f t="shared" si="393"/>
        <v>-0.47640617688348152</v>
      </c>
      <c r="KR19" s="364">
        <f t="shared" si="394"/>
        <v>2.2135048813003693E-3</v>
      </c>
      <c r="KS19" s="370">
        <f t="shared" si="395"/>
        <v>0.1433412100405724</v>
      </c>
      <c r="KT19" s="364">
        <f t="shared" si="396"/>
        <v>3.8514848120526329E-2</v>
      </c>
      <c r="KU19" s="375">
        <f t="shared" si="397"/>
        <v>2.1814382032709219</v>
      </c>
      <c r="KV19" s="364">
        <f t="shared" si="398"/>
        <v>-3.4945284329833168E-2</v>
      </c>
      <c r="KW19" s="370">
        <f t="shared" si="399"/>
        <v>-0.62212809109827072</v>
      </c>
      <c r="KX19" s="364">
        <f t="shared" si="400"/>
        <v>-3.8245160924777442E-3</v>
      </c>
      <c r="KY19" s="370">
        <f t="shared" si="401"/>
        <v>-0.18018686044787191</v>
      </c>
      <c r="KZ19" s="364">
        <f t="shared" si="402"/>
        <v>1.2632087144661946E-2</v>
      </c>
      <c r="LA19" s="370">
        <f t="shared" si="403"/>
        <v>0.7259502580947913</v>
      </c>
      <c r="LB19" s="364">
        <f t="shared" si="404"/>
        <v>-6.2233246184442807E-3</v>
      </c>
      <c r="LC19" s="370">
        <f t="shared" si="405"/>
        <v>-0.20721726190476192</v>
      </c>
      <c r="LD19" s="364">
        <f t="shared" si="406"/>
        <v>3.2804232804232808E-2</v>
      </c>
      <c r="LE19" s="370">
        <f t="shared" si="407"/>
        <v>1.377777777777778</v>
      </c>
      <c r="LF19" s="364">
        <f t="shared" si="408"/>
        <v>1.2930607894636667E-2</v>
      </c>
      <c r="LG19" s="370">
        <f t="shared" si="409"/>
        <v>0.22840045720432992</v>
      </c>
      <c r="LH19" s="364">
        <f t="shared" si="410"/>
        <v>7.6105480895572869E-3</v>
      </c>
      <c r="LI19" s="370">
        <f t="shared" si="411"/>
        <v>0.10943443287397892</v>
      </c>
      <c r="LJ19" s="364">
        <f t="shared" si="412"/>
        <v>-4.7107276101065264E-2</v>
      </c>
      <c r="LK19" s="370">
        <f t="shared" si="413"/>
        <v>-0.61055446134115055</v>
      </c>
      <c r="LL19" s="364">
        <f t="shared" si="414"/>
        <v>-2.2232759190021767E-4</v>
      </c>
      <c r="LM19" s="370">
        <f t="shared" si="415"/>
        <v>-7.3991707109230974E-3</v>
      </c>
      <c r="LN19" s="364">
        <f t="shared" si="416"/>
        <v>6.0789464141638508E-3</v>
      </c>
      <c r="LO19" s="370">
        <f t="shared" si="417"/>
        <v>0.20381838905775082</v>
      </c>
      <c r="LP19" s="364">
        <f t="shared" si="418"/>
        <v>-1.3924708073644251E-3</v>
      </c>
      <c r="LQ19" s="370">
        <f t="shared" si="419"/>
        <v>-3.8782890634742502E-2</v>
      </c>
      <c r="LR19" s="364">
        <f t="shared" si="420"/>
        <v>1.6327938014684962E-3</v>
      </c>
      <c r="LS19" s="1195">
        <f t="shared" si="421"/>
        <v>4.7311196003526179E-2</v>
      </c>
      <c r="LT19" s="364">
        <f t="shared" si="509"/>
        <v>-3.9514193595306737E-3</v>
      </c>
      <c r="LU19" s="1191">
        <f t="shared" si="422"/>
        <v>-0.10932260228034865</v>
      </c>
      <c r="LV19" s="364">
        <f t="shared" si="423"/>
        <v>5.5918573329226118E-3</v>
      </c>
      <c r="LW19" s="1191">
        <f t="shared" si="424"/>
        <v>0.17369706840390861</v>
      </c>
      <c r="LX19" s="364">
        <f t="shared" si="425"/>
        <v>-9.7709794454782506E-4</v>
      </c>
      <c r="LY19" s="1191">
        <f t="shared" si="426"/>
        <v>-2.585940249794675E-2</v>
      </c>
      <c r="LZ19" s="364">
        <f t="shared" si="427"/>
        <v>-4.7540995846772557E-3</v>
      </c>
      <c r="MA19" s="1191">
        <f t="shared" si="428"/>
        <v>-0.1291596971198451</v>
      </c>
      <c r="MB19" s="364">
        <f t="shared" si="429"/>
        <v>1.3141775621615455E-2</v>
      </c>
      <c r="MC19" s="1191">
        <f t="shared" si="430"/>
        <v>0.40999095056570684</v>
      </c>
      <c r="MD19" s="364">
        <f t="shared" si="431"/>
        <v>-1.6319260417955599E-2</v>
      </c>
      <c r="ME19" s="1249">
        <f t="shared" si="432"/>
        <v>-0.36108077882753858</v>
      </c>
      <c r="MF19" s="364">
        <f t="shared" si="433"/>
        <v>-2.8876333961079723E-2</v>
      </c>
      <c r="MG19" s="1191">
        <f t="shared" si="434"/>
        <v>-1</v>
      </c>
      <c r="MH19" s="364">
        <f t="shared" si="435"/>
        <v>0</v>
      </c>
      <c r="MI19" s="1191" t="e">
        <f t="shared" si="436"/>
        <v>#DIV/0!</v>
      </c>
      <c r="MJ19" s="364">
        <f t="shared" si="437"/>
        <v>0</v>
      </c>
      <c r="MK19" s="1191" t="e">
        <f t="shared" si="438"/>
        <v>#DIV/0!</v>
      </c>
      <c r="ML19" s="364">
        <f t="shared" si="439"/>
        <v>0</v>
      </c>
      <c r="MM19" s="1191" t="e">
        <f t="shared" si="440"/>
        <v>#DIV/0!</v>
      </c>
      <c r="MN19" s="364">
        <f t="shared" si="441"/>
        <v>0</v>
      </c>
      <c r="MO19" s="1191" t="e">
        <f t="shared" si="442"/>
        <v>#DIV/0!</v>
      </c>
      <c r="MP19" s="561">
        <f t="shared" si="443"/>
        <v>6.9544364508393283E-2</v>
      </c>
      <c r="MQ19" s="947">
        <f t="shared" si="444"/>
        <v>2.8876333961079723E-2</v>
      </c>
      <c r="MR19" s="591">
        <f>(MQ19-MP19)*100</f>
        <v>-4.0668030547313565</v>
      </c>
      <c r="MS19" s="100">
        <f>IF(ISERROR((MR19/MP19)/100),0,(MR19/MP19)/100)</f>
        <v>-0.58477823235275028</v>
      </c>
      <c r="MT19" s="614"/>
      <c r="MU19" s="614"/>
      <c r="MV19" s="614"/>
      <c r="MW19" t="str">
        <f t="shared" si="446"/>
        <v xml:space="preserve">Calls Abandoned </v>
      </c>
      <c r="MX19" s="244" t="e">
        <f>#REF!</f>
        <v>#REF!</v>
      </c>
      <c r="MY19" s="244" t="e">
        <f>#REF!</f>
        <v>#REF!</v>
      </c>
      <c r="MZ19" s="244" t="e">
        <f>#REF!</f>
        <v>#REF!</v>
      </c>
      <c r="NA19" s="244" t="e">
        <f>#REF!</f>
        <v>#REF!</v>
      </c>
      <c r="NB19" s="244" t="e">
        <f>#REF!</f>
        <v>#REF!</v>
      </c>
      <c r="NC19" s="244" t="e">
        <f>#REF!</f>
        <v>#REF!</v>
      </c>
      <c r="ND19" s="244" t="e">
        <f>#REF!</f>
        <v>#REF!</v>
      </c>
      <c r="NE19" s="244" t="e">
        <f>#REF!</f>
        <v>#REF!</v>
      </c>
      <c r="NF19" s="244" t="e">
        <f>#REF!</f>
        <v>#REF!</v>
      </c>
      <c r="NG19" s="244" t="e">
        <f>#REF!</f>
        <v>#REF!</v>
      </c>
      <c r="NH19" s="244" t="e">
        <f>#REF!</f>
        <v>#REF!</v>
      </c>
      <c r="NI19" s="245">
        <f t="shared" si="447"/>
        <v>1.7881332972094283E-2</v>
      </c>
      <c r="NJ19" s="245">
        <f t="shared" si="447"/>
        <v>2.0605112154407929E-2</v>
      </c>
      <c r="NK19" s="245">
        <f t="shared" si="447"/>
        <v>2.4009978172747116E-2</v>
      </c>
      <c r="NL19" s="245">
        <f t="shared" si="447"/>
        <v>8.9240030097817905E-2</v>
      </c>
      <c r="NM19" s="245">
        <f t="shared" si="447"/>
        <v>2.3567220139260846E-2</v>
      </c>
      <c r="NN19" s="245">
        <f t="shared" si="447"/>
        <v>1.5764425936942297E-2</v>
      </c>
      <c r="NO19" s="245">
        <f t="shared" si="447"/>
        <v>1.4973508408200876E-2</v>
      </c>
      <c r="NP19" s="245">
        <f t="shared" si="447"/>
        <v>1.3006134969325154E-2</v>
      </c>
      <c r="NQ19" s="245">
        <f t="shared" si="447"/>
        <v>1.1714285714285714E-2</v>
      </c>
      <c r="NR19" s="245">
        <f t="shared" si="447"/>
        <v>1.8234672304439745E-2</v>
      </c>
      <c r="NS19" s="245">
        <f t="shared" si="447"/>
        <v>2.8174037089871613E-2</v>
      </c>
      <c r="NT19" s="245">
        <f t="shared" si="447"/>
        <v>2.3225806451612905E-2</v>
      </c>
      <c r="NU19" s="245">
        <f t="shared" si="448"/>
        <v>1.7012351433232348E-2</v>
      </c>
      <c r="NV19" s="245">
        <f t="shared" si="448"/>
        <v>2.0692974013474495E-2</v>
      </c>
      <c r="NW19" s="245">
        <f t="shared" si="448"/>
        <v>3.5356400075628666E-2</v>
      </c>
      <c r="NX19" s="245">
        <f t="shared" si="448"/>
        <v>0.28982229402261711</v>
      </c>
      <c r="NY19" s="245">
        <f t="shared" si="448"/>
        <v>0.13950598104707163</v>
      </c>
      <c r="NZ19" s="245">
        <f t="shared" si="448"/>
        <v>7.3247815579103925E-2</v>
      </c>
      <c r="OA19" s="245">
        <f t="shared" si="448"/>
        <v>3.8233801387244123E-2</v>
      </c>
      <c r="OB19" s="245">
        <f t="shared" si="448"/>
        <v>3.4939759036144581E-2</v>
      </c>
      <c r="OC19" s="245">
        <f t="shared" si="448"/>
        <v>1.9662921348314606E-2</v>
      </c>
      <c r="OD19" s="245">
        <f t="shared" si="448"/>
        <v>1.1329916374426759E-2</v>
      </c>
      <c r="OE19" s="245">
        <f t="shared" si="448"/>
        <v>1.3869232946504387E-2</v>
      </c>
      <c r="OF19" s="245">
        <f t="shared" si="448"/>
        <v>2.0665593129361247E-2</v>
      </c>
      <c r="OG19" s="699">
        <f t="shared" si="449"/>
        <v>1.7495626093476629E-2</v>
      </c>
      <c r="OH19" s="699">
        <f t="shared" si="449"/>
        <v>1.9154030327214685E-2</v>
      </c>
      <c r="OI19" s="699">
        <f t="shared" si="449"/>
        <v>2.0853080568720379E-2</v>
      </c>
      <c r="OJ19" s="699">
        <f t="shared" si="449"/>
        <v>0.38479421387980023</v>
      </c>
      <c r="OK19" s="699">
        <f t="shared" si="449"/>
        <v>1.7473118279569891E-2</v>
      </c>
      <c r="OL19" s="699">
        <f t="shared" si="449"/>
        <v>1.6853932584269662E-2</v>
      </c>
      <c r="OM19" s="699">
        <f t="shared" si="449"/>
        <v>5.2189562087582485E-2</v>
      </c>
      <c r="ON19" s="699">
        <f t="shared" si="449"/>
        <v>6.8947906026557718E-2</v>
      </c>
      <c r="OO19" s="699">
        <f t="shared" si="449"/>
        <v>3.0954631379962193E-2</v>
      </c>
      <c r="OP19" s="699">
        <f t="shared" si="449"/>
        <v>3.3077853973376363E-2</v>
      </c>
      <c r="OQ19" s="699">
        <f t="shared" si="449"/>
        <v>2.1670943826632448E-2</v>
      </c>
      <c r="OR19" s="699">
        <f t="shared" si="449"/>
        <v>2.8977272727272727E-2</v>
      </c>
      <c r="OS19" s="802">
        <f t="shared" si="450"/>
        <v>4.3634190077704721E-2</v>
      </c>
      <c r="OT19" s="802">
        <f t="shared" si="450"/>
        <v>4.1104899704044726E-2</v>
      </c>
      <c r="OU19" s="802">
        <f t="shared" si="450"/>
        <v>5.4513481828839389E-2</v>
      </c>
      <c r="OV19" s="802">
        <f t="shared" si="450"/>
        <v>0.11200200451014783</v>
      </c>
      <c r="OW19" s="802">
        <f t="shared" si="450"/>
        <v>8.8586956521739132E-2</v>
      </c>
      <c r="OX19" s="802">
        <f t="shared" si="450"/>
        <v>4.738154613466334E-2</v>
      </c>
      <c r="OY19" s="802">
        <f t="shared" si="450"/>
        <v>3.2319912352780061E-2</v>
      </c>
      <c r="OZ19" s="802">
        <f t="shared" si="450"/>
        <v>2.4205748865355523E-2</v>
      </c>
      <c r="PA19" s="802">
        <f t="shared" si="450"/>
        <v>3.1955922865013774E-2</v>
      </c>
      <c r="PB19" s="802">
        <f t="shared" si="450"/>
        <v>2.5769956002514142E-2</v>
      </c>
      <c r="PC19" s="802">
        <f t="shared" si="450"/>
        <v>1.8756169792694965E-2</v>
      </c>
      <c r="PD19" s="802">
        <f t="shared" si="450"/>
        <v>2.0192887281494876E-2</v>
      </c>
      <c r="PE19" s="855">
        <f t="shared" si="451"/>
        <v>2.5691056910569107E-2</v>
      </c>
      <c r="PF19" s="855">
        <f t="shared" si="451"/>
        <v>3.4198113207547169E-2</v>
      </c>
      <c r="PG19" s="855">
        <f t="shared" si="451"/>
        <v>3.2881453706374388E-2</v>
      </c>
      <c r="PH19" s="855">
        <f t="shared" si="451"/>
        <v>3.3825503355704695E-2</v>
      </c>
      <c r="PI19" s="855">
        <f t="shared" si="451"/>
        <v>1.9096117122851686E-2</v>
      </c>
      <c r="PJ19" s="855">
        <f t="shared" si="451"/>
        <v>2.2949713128585892E-2</v>
      </c>
      <c r="PK19" s="855">
        <f t="shared" si="451"/>
        <v>5.7299164987042905E-2</v>
      </c>
      <c r="PL19" s="855">
        <f t="shared" si="451"/>
        <v>1.119724375538329E-2</v>
      </c>
      <c r="PM19" s="855">
        <f t="shared" si="451"/>
        <v>1.8268176835951774E-2</v>
      </c>
      <c r="PN19" s="855">
        <f t="shared" si="451"/>
        <v>2.3829431438127092E-2</v>
      </c>
      <c r="PO19" s="855">
        <f t="shared" si="451"/>
        <v>2.3384859294490686E-2</v>
      </c>
      <c r="PP19" s="855">
        <f t="shared" si="451"/>
        <v>7.3497622135754431E-3</v>
      </c>
      <c r="PQ19" s="1041">
        <f t="shared" si="452"/>
        <v>9.2797171895713654E-3</v>
      </c>
      <c r="PR19" s="1041">
        <f t="shared" si="452"/>
        <v>8.3022000830220016E-3</v>
      </c>
      <c r="PS19" s="1041">
        <f t="shared" si="452"/>
        <v>1.1035207566999475E-2</v>
      </c>
      <c r="PT19" s="1041">
        <f t="shared" si="452"/>
        <v>1.3039934800325998E-2</v>
      </c>
      <c r="PU19" s="1041">
        <f t="shared" si="452"/>
        <v>1.2967581047381545E-2</v>
      </c>
      <c r="PV19" s="1041">
        <f t="shared" si="452"/>
        <v>1.0808028821410191E-2</v>
      </c>
      <c r="PW19" s="1041">
        <f t="shared" si="452"/>
        <v>4.4491525423728813E-2</v>
      </c>
      <c r="PX19" s="1041">
        <f t="shared" si="452"/>
        <v>1.5364061456245824E-2</v>
      </c>
      <c r="PY19" s="1041">
        <f t="shared" si="452"/>
        <v>1.6233766233766232E-2</v>
      </c>
      <c r="PZ19" s="1041">
        <f t="shared" si="452"/>
        <v>1.6216216216216217E-2</v>
      </c>
      <c r="QA19" s="1041">
        <f t="shared" si="452"/>
        <v>1.8284106891701828E-2</v>
      </c>
      <c r="QB19" s="1041">
        <f t="shared" si="452"/>
        <v>1.786492374727669E-2</v>
      </c>
      <c r="QC19" s="1063">
        <f t="shared" si="453"/>
        <v>1.904340124003543E-2</v>
      </c>
      <c r="QD19" s="1063">
        <f t="shared" si="453"/>
        <v>1.5427215189873418E-2</v>
      </c>
      <c r="QE19" s="1063">
        <f t="shared" si="453"/>
        <v>3.4408602150537634E-2</v>
      </c>
      <c r="QF19" s="1063">
        <f t="shared" si="453"/>
        <v>3.8268955650929901E-2</v>
      </c>
      <c r="QG19" s="1063">
        <f t="shared" si="453"/>
        <v>4.0459540459540456E-2</v>
      </c>
      <c r="QH19" s="1063">
        <f t="shared" si="453"/>
        <v>7.5025693730729703E-2</v>
      </c>
      <c r="QI19" s="1063">
        <f t="shared" si="453"/>
        <v>0.11678267594740913</v>
      </c>
      <c r="QJ19" s="1063">
        <f t="shared" si="453"/>
        <v>7.6374442793462116E-2</v>
      </c>
      <c r="QK19" s="1063">
        <f t="shared" si="453"/>
        <v>4.723011363636364E-2</v>
      </c>
      <c r="QL19" s="1063">
        <f t="shared" si="453"/>
        <v>2.9492725127801808E-2</v>
      </c>
      <c r="QM19" s="1063">
        <f t="shared" si="453"/>
        <v>1.544220870379036E-2</v>
      </c>
      <c r="QN19" s="1063">
        <f t="shared" si="453"/>
        <v>1.7655713585090729E-2</v>
      </c>
      <c r="QO19" s="1120">
        <f t="shared" si="454"/>
        <v>5.6170561705617059E-2</v>
      </c>
      <c r="QP19" s="1120">
        <f t="shared" si="454"/>
        <v>2.1225277375783887E-2</v>
      </c>
      <c r="QQ19" s="1120">
        <f t="shared" si="454"/>
        <v>1.7400761283306143E-2</v>
      </c>
      <c r="QR19" s="1120">
        <f t="shared" si="454"/>
        <v>3.0032848427968089E-2</v>
      </c>
      <c r="QS19" s="1120">
        <f t="shared" si="454"/>
        <v>2.3809523809523808E-2</v>
      </c>
      <c r="QT19" s="1120">
        <f t="shared" si="454"/>
        <v>5.6613756613756616E-2</v>
      </c>
      <c r="QU19" s="1120">
        <f t="shared" si="454"/>
        <v>6.9544364508393283E-2</v>
      </c>
      <c r="QV19" s="1120">
        <f t="shared" si="454"/>
        <v>7.715491259795057E-2</v>
      </c>
      <c r="QW19" s="1120">
        <f t="shared" si="454"/>
        <v>3.0047636496885306E-2</v>
      </c>
      <c r="QX19" s="1120">
        <f t="shared" si="454"/>
        <v>2.9825308904985089E-2</v>
      </c>
      <c r="QY19" s="1120">
        <f t="shared" si="454"/>
        <v>3.5904255319148939E-2</v>
      </c>
      <c r="QZ19" s="1120">
        <f t="shared" si="454"/>
        <v>3.4511784511784514E-2</v>
      </c>
      <c r="RA19" s="1212">
        <f t="shared" si="455"/>
        <v>3.614457831325301E-2</v>
      </c>
      <c r="RB19" s="1212">
        <f t="shared" si="456"/>
        <v>3.2193158953722337E-2</v>
      </c>
      <c r="RC19" s="1212">
        <f t="shared" si="457"/>
        <v>3.7785016286644948E-2</v>
      </c>
      <c r="RD19" s="1212">
        <f t="shared" si="458"/>
        <v>3.6807918342097123E-2</v>
      </c>
      <c r="RE19" s="1212">
        <f t="shared" si="459"/>
        <v>3.2053818757419868E-2</v>
      </c>
      <c r="RF19" s="1212">
        <f t="shared" si="460"/>
        <v>4.5195594379035323E-2</v>
      </c>
      <c r="RG19" s="1212">
        <f t="shared" si="461"/>
        <v>2.8876333961079723E-2</v>
      </c>
      <c r="RH19" s="1212">
        <f t="shared" si="462"/>
        <v>0</v>
      </c>
      <c r="RI19" s="1212">
        <f t="shared" si="463"/>
        <v>0</v>
      </c>
      <c r="RJ19" s="1212">
        <f t="shared" si="464"/>
        <v>0</v>
      </c>
      <c r="RK19" s="1212">
        <f t="shared" si="465"/>
        <v>0</v>
      </c>
      <c r="RL19" s="1212">
        <f t="shared" si="466"/>
        <v>0</v>
      </c>
    </row>
    <row r="20" spans="1:480" s="1" customFormat="1" ht="15" thickBot="1" x14ac:dyDescent="0.35">
      <c r="A20" s="676"/>
      <c r="B20" s="51">
        <v>2.8</v>
      </c>
      <c r="C20" s="11"/>
      <c r="D20" s="11"/>
      <c r="E20" s="1273" t="s">
        <v>164</v>
      </c>
      <c r="F20" s="1273"/>
      <c r="G20" s="1274"/>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99">V13/V11</f>
        <v>3.1294214902309908E-2</v>
      </c>
      <c r="W20" s="182">
        <f t="shared" si="599"/>
        <v>2.5042221983263016E-2</v>
      </c>
      <c r="X20" s="180">
        <f t="shared" si="599"/>
        <v>2.7029568733787354E-2</v>
      </c>
      <c r="Y20" s="182">
        <f t="shared" si="599"/>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600">AJ13/AJ11</f>
        <v>3.3088597835928608E-2</v>
      </c>
      <c r="AK20" s="182">
        <f t="shared" si="600"/>
        <v>2.8423370326713077E-2</v>
      </c>
      <c r="AL20" s="180">
        <f t="shared" si="600"/>
        <v>2.8790735254511177E-2</v>
      </c>
      <c r="AM20" s="182">
        <f t="shared" si="600"/>
        <v>5.9614056178061668E-2</v>
      </c>
      <c r="AN20" s="562">
        <f t="shared" si="600"/>
        <v>3.3549871065707074E-2</v>
      </c>
      <c r="AO20" s="560">
        <f t="shared" si="600"/>
        <v>3.0259391932028874E-2</v>
      </c>
      <c r="AP20" s="562">
        <f t="shared" ref="AP20:AU20" si="601">AP13/AP11</f>
        <v>3.9101062871554675E-2</v>
      </c>
      <c r="AQ20" s="560">
        <f t="shared" si="601"/>
        <v>3.0752860204666888E-2</v>
      </c>
      <c r="AR20" s="562">
        <f t="shared" si="601"/>
        <v>3.1547447360830691E-2</v>
      </c>
      <c r="AS20" s="560">
        <f t="shared" si="601"/>
        <v>3.3993316324697258E-2</v>
      </c>
      <c r="AT20" s="562">
        <f t="shared" si="601"/>
        <v>5.0249545263120164E-2</v>
      </c>
      <c r="AU20" s="560">
        <f t="shared" si="601"/>
        <v>3.4464050659930981E-2</v>
      </c>
      <c r="AV20" s="181" t="s">
        <v>29</v>
      </c>
      <c r="AW20" s="179">
        <f t="shared" si="243"/>
        <v>3.6152858773145925E-2</v>
      </c>
      <c r="AX20" s="343">
        <f t="shared" ref="AX20:BC20" si="602">AX13/AX11</f>
        <v>3.8176496232172882E-2</v>
      </c>
      <c r="AY20" s="182">
        <f t="shared" si="602"/>
        <v>3.1051306381357262E-2</v>
      </c>
      <c r="AZ20" s="180">
        <f t="shared" si="602"/>
        <v>4.7770873225188769E-2</v>
      </c>
      <c r="BA20" s="182">
        <f t="shared" si="602"/>
        <v>0.1398541359770811</v>
      </c>
      <c r="BB20" s="562">
        <f t="shared" si="602"/>
        <v>5.8454944196732625E-2</v>
      </c>
      <c r="BC20" s="560">
        <f t="shared" si="602"/>
        <v>4.8991748182960815E-2</v>
      </c>
      <c r="BD20" s="562">
        <f t="shared" ref="BD20:BI20" si="603">BD13/BD11</f>
        <v>4.7952428854203852E-2</v>
      </c>
      <c r="BE20" s="560">
        <f t="shared" si="603"/>
        <v>3.788570385247398E-2</v>
      </c>
      <c r="BF20" s="562">
        <f t="shared" si="603"/>
        <v>3.5672967433386472E-2</v>
      </c>
      <c r="BG20" s="560">
        <f t="shared" si="603"/>
        <v>3.3561178760581234E-2</v>
      </c>
      <c r="BH20" s="562">
        <f t="shared" si="603"/>
        <v>3.1742181252976114E-2</v>
      </c>
      <c r="BI20" s="560">
        <f t="shared" si="603"/>
        <v>2.7356225633796614E-2</v>
      </c>
      <c r="BJ20" s="181" t="s">
        <v>29</v>
      </c>
      <c r="BK20" s="179">
        <f t="shared" si="244"/>
        <v>4.8205849165242648E-2</v>
      </c>
      <c r="BL20" s="343">
        <f t="shared" ref="BL20:BM20" si="604">BL13/BL11</f>
        <v>3.5147671170300612E-2</v>
      </c>
      <c r="BM20" s="182">
        <f t="shared" si="604"/>
        <v>3.2569705581645209E-2</v>
      </c>
      <c r="BN20" s="180">
        <f t="shared" ref="BN20:BO20" si="605">BN13/BN11</f>
        <v>3.6418554476806905E-2</v>
      </c>
      <c r="BO20" s="182">
        <f t="shared" si="605"/>
        <v>9.9605488850771876E-2</v>
      </c>
      <c r="BP20" s="189">
        <f t="shared" ref="BP20:BQ20" si="606">BP13/BP11</f>
        <v>3.1669277395627596E-2</v>
      </c>
      <c r="BQ20" s="560">
        <f t="shared" si="606"/>
        <v>3.3386476601331705E-2</v>
      </c>
      <c r="BR20" s="562">
        <f t="shared" ref="BR20" si="607">BR13/BR11</f>
        <v>3.5078243913388089E-2</v>
      </c>
      <c r="BS20" s="560">
        <f t="shared" ref="BS20:BT20" si="608">BS13/BS11</f>
        <v>3.3455216484981037E-2</v>
      </c>
      <c r="BT20" s="562">
        <f t="shared" si="608"/>
        <v>3.6025912778472988E-2</v>
      </c>
      <c r="BU20" s="562">
        <f t="shared" ref="BU20:BV20" si="609">BU13/BU11</f>
        <v>4.1667717183941376E-2</v>
      </c>
      <c r="BV20" s="562">
        <f t="shared" si="609"/>
        <v>2.9264995493841584E-2</v>
      </c>
      <c r="BW20" s="562">
        <f t="shared" ref="BW20" si="610">BW13/BW11</f>
        <v>2.9058728350421847E-2</v>
      </c>
      <c r="BX20" s="181" t="s">
        <v>29</v>
      </c>
      <c r="BY20" s="179">
        <f t="shared" si="245"/>
        <v>3.9445665690127564E-2</v>
      </c>
      <c r="BZ20" s="562">
        <f t="shared" ref="BZ20:CA20" si="611">BZ13/BZ11</f>
        <v>2.2514248033535866E-2</v>
      </c>
      <c r="CA20" s="182">
        <f t="shared" si="611"/>
        <v>2.5094693062443784E-2</v>
      </c>
      <c r="CB20" s="180">
        <f t="shared" ref="CB20:CC20" si="612">CB13/CB11</f>
        <v>2.8278977249181551E-2</v>
      </c>
      <c r="CC20" s="182">
        <f t="shared" si="612"/>
        <v>3.3058604265893562E-2</v>
      </c>
      <c r="CD20" s="189">
        <f t="shared" ref="CD20:CE20" si="613">CD13/CD11</f>
        <v>3.0543474652235982E-2</v>
      </c>
      <c r="CE20" s="560">
        <f t="shared" si="613"/>
        <v>2.4562716940039475E-2</v>
      </c>
      <c r="CF20" s="562">
        <f t="shared" ref="CF20:CG20" si="614">CF13/CF11</f>
        <v>2.9761079909029403E-2</v>
      </c>
      <c r="CG20" s="560">
        <f t="shared" si="614"/>
        <v>3.3436469864180147E-2</v>
      </c>
      <c r="CH20" s="562">
        <f t="shared" ref="CH20:CI20" si="615">CH13/CH11</f>
        <v>3.0764536879306401E-2</v>
      </c>
      <c r="CI20" s="562">
        <f t="shared" si="615"/>
        <v>2.6831715728849577E-2</v>
      </c>
      <c r="CJ20" s="562">
        <f t="shared" ref="CJ20:CK20" si="616">CJ13/CJ11</f>
        <v>2.5573919482967552E-2</v>
      </c>
      <c r="CK20" s="562">
        <f t="shared" si="616"/>
        <v>2.78127043202736E-2</v>
      </c>
      <c r="CL20" s="181" t="s">
        <v>29</v>
      </c>
      <c r="CM20" s="179">
        <f t="shared" si="246"/>
        <v>2.8186095032328076E-2</v>
      </c>
      <c r="CN20" s="562">
        <f t="shared" ref="CN20:CO20" si="617">CN13/CN11</f>
        <v>2.1091981617394884E-2</v>
      </c>
      <c r="CO20" s="182">
        <f t="shared" si="617"/>
        <v>2.9189542708638109E-2</v>
      </c>
      <c r="CP20" s="180">
        <f t="shared" ref="CP20:CQ20" si="618">CP13/CP11</f>
        <v>3.0140225508350067E-2</v>
      </c>
      <c r="CQ20" s="182">
        <f t="shared" si="618"/>
        <v>3.1262326588503857E-2</v>
      </c>
      <c r="CR20" s="189">
        <f t="shared" ref="CR20:CS20" si="619">CR13/CR11</f>
        <v>2.6490624578443277E-2</v>
      </c>
      <c r="CS20" s="560">
        <f t="shared" si="619"/>
        <v>2.139921856380405E-2</v>
      </c>
      <c r="CT20" s="919">
        <f t="shared" ref="CT20:CU20" si="620">CT13/CT11</f>
        <v>2.8310115180514683E-2</v>
      </c>
      <c r="CU20" s="560">
        <f t="shared" si="620"/>
        <v>2.9429409130467845E-2</v>
      </c>
      <c r="CV20" s="562">
        <f t="shared" ref="CV20:CW20" si="621">CV13/CV11</f>
        <v>2.305929533085076E-2</v>
      </c>
      <c r="CW20" s="983">
        <f t="shared" si="621"/>
        <v>2.0109627736489895E-2</v>
      </c>
      <c r="CX20" s="562">
        <f t="shared" ref="CX20:CY20" si="622">CX13/CX11</f>
        <v>2.1177833364111002E-2</v>
      </c>
      <c r="CY20" s="182">
        <f t="shared" si="622"/>
        <v>1.585310687996052E-2</v>
      </c>
      <c r="CZ20" s="181" t="s">
        <v>29</v>
      </c>
      <c r="DA20" s="179">
        <f t="shared" si="247"/>
        <v>2.4792775598960745E-2</v>
      </c>
      <c r="DB20" s="562">
        <f t="shared" ref="DB20:DC20" si="623">DB13/DB11</f>
        <v>1.8806146277413512E-2</v>
      </c>
      <c r="DC20" s="182">
        <f t="shared" si="623"/>
        <v>2.0001826650835691E-2</v>
      </c>
      <c r="DD20" s="180">
        <f t="shared" ref="DD20:DE20" si="624">DD13/DD11</f>
        <v>1.5798168641091841E-2</v>
      </c>
      <c r="DE20" s="182">
        <f t="shared" si="624"/>
        <v>1.9838960031043851E-2</v>
      </c>
      <c r="DF20" s="189">
        <f t="shared" ref="DF20:DG20" si="625">DF13/DF11</f>
        <v>1.6285983494704011E-2</v>
      </c>
      <c r="DG20" s="560">
        <f t="shared" si="625"/>
        <v>1.2895390047387075E-2</v>
      </c>
      <c r="DH20" s="919">
        <f t="shared" ref="DH20:DI20" si="626">DH13/DH11</f>
        <v>2.6916716225794099E-2</v>
      </c>
      <c r="DI20" s="560">
        <f t="shared" si="626"/>
        <v>2.4455589498962638E-2</v>
      </c>
      <c r="DJ20" s="562">
        <f t="shared" ref="DJ20:DK20" si="627">DJ13/DJ11</f>
        <v>2.0125457396759017E-2</v>
      </c>
      <c r="DK20" s="560">
        <f t="shared" si="627"/>
        <v>1.9520470114606669E-2</v>
      </c>
      <c r="DL20" s="562">
        <f t="shared" ref="DL20:DM20" si="628">DL13/DL11</f>
        <v>1.7252954356108095E-2</v>
      </c>
      <c r="DM20" s="560">
        <f t="shared" si="628"/>
        <v>1.504730558159967E-2</v>
      </c>
      <c r="DN20" s="181" t="s">
        <v>29</v>
      </c>
      <c r="DO20" s="179">
        <f t="shared" si="248"/>
        <v>1.8912080693025517E-2</v>
      </c>
      <c r="DP20" s="562">
        <f t="shared" ref="DP20:DQ20" si="629">DP13/DP11</f>
        <v>1.8029239626001069E-2</v>
      </c>
      <c r="DQ20" s="182">
        <f t="shared" si="629"/>
        <v>2.025494956293216E-2</v>
      </c>
      <c r="DR20" s="180">
        <f t="shared" ref="DR20:DS20" si="630">DR13/DR11</f>
        <v>1.4974760283071275E-2</v>
      </c>
      <c r="DS20" s="182">
        <f t="shared" si="630"/>
        <v>2.2492156705011663E-2</v>
      </c>
      <c r="DT20" s="189">
        <f t="shared" ref="DT20" si="631">DT13/DT11</f>
        <v>1.3458642572872969E-2</v>
      </c>
      <c r="DU20" s="560">
        <f t="shared" ref="DU20:DZ20" si="632">DU13/DU11</f>
        <v>1.5718901453957997E-2</v>
      </c>
      <c r="DV20" s="919">
        <f t="shared" si="632"/>
        <v>3.1675131877643675E-2</v>
      </c>
      <c r="DW20" s="560">
        <f t="shared" si="632"/>
        <v>2.753705022136024E-2</v>
      </c>
      <c r="DX20" s="562">
        <f t="shared" si="632"/>
        <v>2.2996202686701238E-2</v>
      </c>
      <c r="DY20" s="560">
        <f t="shared" si="632"/>
        <v>1.6831362062917393E-2</v>
      </c>
      <c r="DZ20" s="562">
        <f t="shared" si="632"/>
        <v>1.7222759509993552E-2</v>
      </c>
      <c r="EA20" s="560">
        <f t="shared" ref="EA20" si="633">EA13/EA11</f>
        <v>1.6365810785863921E-2</v>
      </c>
      <c r="EB20" s="181" t="s">
        <v>29</v>
      </c>
      <c r="EC20" s="179">
        <f t="shared" si="249"/>
        <v>1.9796413945693928E-2</v>
      </c>
      <c r="ED20" s="562">
        <f t="shared" ref="ED20" si="634">ED13/ED11</f>
        <v>1.9485188380788037E-2</v>
      </c>
      <c r="EE20" s="182">
        <f t="shared" ref="EE20:EF20" si="635">EE13/EE11</f>
        <v>1.6584663386535463E-2</v>
      </c>
      <c r="EF20" s="180">
        <f t="shared" si="635"/>
        <v>1.4704118592434454E-2</v>
      </c>
      <c r="EG20" s="182">
        <f t="shared" ref="EG20:EH20" si="636">EG13/EG11</f>
        <v>1.4685208666409395E-2</v>
      </c>
      <c r="EH20" s="189">
        <f t="shared" si="636"/>
        <v>1.6891620147681023E-2</v>
      </c>
      <c r="EI20" s="560">
        <f t="shared" ref="EI20:EJ20" si="637">EI13/EI11</f>
        <v>1.5243410652643804E-2</v>
      </c>
      <c r="EJ20" s="919">
        <f t="shared" si="637"/>
        <v>2.6882846874143794E-2</v>
      </c>
      <c r="EK20" s="560">
        <f t="shared" ref="EK20:EL20" si="638">EK13/EK11</f>
        <v>2.6654670190631502E-2</v>
      </c>
      <c r="EL20" s="562">
        <f t="shared" si="638"/>
        <v>2.1890315801294649E-2</v>
      </c>
      <c r="EM20" s="560">
        <f t="shared" ref="EM20:EN20" si="639">EM13/EM11</f>
        <v>1.8724769031928643E-2</v>
      </c>
      <c r="EN20" s="562">
        <f t="shared" si="639"/>
        <v>1.4681000598693287E-2</v>
      </c>
      <c r="EO20" s="560">
        <f t="shared" ref="EO20" si="640">EO13/EO11</f>
        <v>1.8750739849268044E-2</v>
      </c>
      <c r="EP20" s="181" t="s">
        <v>29</v>
      </c>
      <c r="EQ20" s="179">
        <f t="shared" si="250"/>
        <v>1.8764879347704339E-2</v>
      </c>
      <c r="ER20" s="562">
        <f t="shared" ref="ER20:ES20" si="641">ER13/ER11</f>
        <v>2.2310919235938583E-2</v>
      </c>
      <c r="ES20" s="182">
        <f t="shared" si="641"/>
        <v>2.0139068983402491E-2</v>
      </c>
      <c r="ET20" s="180">
        <f t="shared" ref="ET20:EU20" si="642">ET13/ET11</f>
        <v>2.4828545548654244E-2</v>
      </c>
      <c r="EU20" s="182">
        <f t="shared" si="642"/>
        <v>2.1280797256468822E-2</v>
      </c>
      <c r="EV20" s="189">
        <f t="shared" ref="EV20" si="643">EV13/EV11</f>
        <v>2.025570117430163E-2</v>
      </c>
      <c r="EW20" s="560">
        <f t="shared" ref="EW20:EX20" si="644">EW13/EW11</f>
        <v>2.1053894130817208E-2</v>
      </c>
      <c r="EX20" s="919">
        <f t="shared" si="644"/>
        <v>2.5441594531574407E-2</v>
      </c>
      <c r="EY20" s="560"/>
      <c r="EZ20" s="562"/>
      <c r="FA20" s="560"/>
      <c r="FB20" s="562"/>
      <c r="FC20" s="560"/>
      <c r="FD20" s="181" t="s">
        <v>29</v>
      </c>
      <c r="FE20" s="179">
        <f t="shared" si="251"/>
        <v>2.2187217265879626E-2</v>
      </c>
      <c r="FF20" s="592">
        <f t="shared" si="252"/>
        <v>3.7124455722419014E-3</v>
      </c>
      <c r="FG20" s="416">
        <f t="shared" si="253"/>
        <v>0.10771936267370076</v>
      </c>
      <c r="FH20" s="592">
        <f t="shared" si="254"/>
        <v>-7.1251898508156199E-3</v>
      </c>
      <c r="FI20" s="416">
        <f t="shared" si="255"/>
        <v>-0.18663812958327311</v>
      </c>
      <c r="FJ20" s="592">
        <f t="shared" si="256"/>
        <v>1.6719566843831506E-2</v>
      </c>
      <c r="FK20" s="416">
        <f t="shared" si="257"/>
        <v>0.53844970767058231</v>
      </c>
      <c r="FL20" s="592">
        <f t="shared" si="258"/>
        <v>9.2083262751892325E-2</v>
      </c>
      <c r="FM20" s="416">
        <f t="shared" si="259"/>
        <v>1.9276026694722086</v>
      </c>
      <c r="FN20" s="592">
        <f t="shared" si="260"/>
        <v>-8.1399191780348476E-2</v>
      </c>
      <c r="FO20" s="416">
        <f t="shared" si="261"/>
        <v>-0.5820292064418312</v>
      </c>
      <c r="FP20" s="592">
        <f t="shared" si="262"/>
        <v>-9.4631960137718102E-3</v>
      </c>
      <c r="FQ20" s="416">
        <f t="shared" si="263"/>
        <v>-0.16188871863298709</v>
      </c>
      <c r="FR20" s="592">
        <f t="shared" si="264"/>
        <v>-1.039319328756963E-3</v>
      </c>
      <c r="FS20" s="416">
        <f t="shared" si="265"/>
        <v>-2.1214171106440232E-2</v>
      </c>
      <c r="FT20" s="592">
        <f t="shared" si="266"/>
        <v>-1.0066725001729872E-2</v>
      </c>
      <c r="FU20" s="416">
        <f t="shared" si="267"/>
        <v>-0.20993149340437112</v>
      </c>
      <c r="FV20" s="592">
        <f t="shared" si="268"/>
        <v>-2.2127364190875076E-3</v>
      </c>
      <c r="FW20" s="416">
        <f t="shared" si="269"/>
        <v>-5.8405577673938697E-2</v>
      </c>
      <c r="FX20" s="592">
        <f t="shared" si="270"/>
        <v>-2.1117886728052385E-3</v>
      </c>
      <c r="FY20" s="101">
        <f t="shared" si="271"/>
        <v>-5.919857036700589E-2</v>
      </c>
      <c r="FZ20" s="592">
        <f t="shared" si="272"/>
        <v>-1.8189975076051204E-3</v>
      </c>
      <c r="GA20" s="416">
        <f t="shared" si="273"/>
        <v>-5.419945230712802E-2</v>
      </c>
      <c r="GB20" s="592">
        <f t="shared" si="274"/>
        <v>-4.3859556191794997E-3</v>
      </c>
      <c r="GC20" s="416">
        <f t="shared" si="275"/>
        <v>-0.13817436124583521</v>
      </c>
      <c r="GD20" s="592">
        <f t="shared" si="276"/>
        <v>7.7914455365039985E-3</v>
      </c>
      <c r="GE20" s="416">
        <f t="shared" si="277"/>
        <v>0.28481434686217233</v>
      </c>
      <c r="GF20" s="295">
        <f t="shared" si="278"/>
        <v>-2.5779655886554037E-3</v>
      </c>
      <c r="GG20" s="371">
        <f t="shared" si="279"/>
        <v>-7.3346697030492181E-2</v>
      </c>
      <c r="GH20" s="295">
        <f t="shared" si="280"/>
        <v>3.8488488951616967E-3</v>
      </c>
      <c r="GI20" s="371">
        <f t="shared" si="281"/>
        <v>0.11817266464117905</v>
      </c>
      <c r="GJ20" s="295">
        <f t="shared" si="282"/>
        <v>6.318693437396497E-2</v>
      </c>
      <c r="GK20" s="371">
        <f t="shared" si="283"/>
        <v>1.7350203840244527</v>
      </c>
      <c r="GL20" s="295">
        <f t="shared" si="284"/>
        <v>-6.793621145514428E-2</v>
      </c>
      <c r="GM20" s="371">
        <f t="shared" si="285"/>
        <v>-0.68205288924313956</v>
      </c>
      <c r="GN20" s="295">
        <f t="shared" si="286"/>
        <v>1.7171992057041091E-3</v>
      </c>
      <c r="GO20" s="371">
        <f t="shared" si="287"/>
        <v>5.4222872983555777E-2</v>
      </c>
      <c r="GP20" s="295">
        <f t="shared" si="288"/>
        <v>1.6917673120563845E-3</v>
      </c>
      <c r="GQ20" s="371">
        <f t="shared" si="289"/>
        <v>5.0672232720385478E-2</v>
      </c>
      <c r="GR20" s="295">
        <f t="shared" si="290"/>
        <v>-1.623027428407052E-3</v>
      </c>
      <c r="GS20" s="371">
        <f t="shared" si="291"/>
        <v>-4.6268776521837272E-2</v>
      </c>
      <c r="GT20" s="295">
        <f t="shared" si="292"/>
        <v>2.5706962934919503E-3</v>
      </c>
      <c r="GU20" s="371">
        <f t="shared" si="293"/>
        <v>7.6839924041322713E-2</v>
      </c>
      <c r="GV20" s="295">
        <f t="shared" si="294"/>
        <v>5.6418044054683883E-3</v>
      </c>
      <c r="GW20" s="371">
        <f t="shared" si="295"/>
        <v>0.15660406552806638</v>
      </c>
      <c r="GX20" s="295">
        <f t="shared" si="296"/>
        <v>-1.2402721690099792E-2</v>
      </c>
      <c r="GY20" s="371">
        <f t="shared" si="297"/>
        <v>-0.2976578158901339</v>
      </c>
      <c r="GZ20" s="295">
        <f t="shared" si="298"/>
        <v>-2.0626714341973745E-4</v>
      </c>
      <c r="HA20" s="371">
        <f t="shared" si="299"/>
        <v>-7.0482547473189779E-3</v>
      </c>
      <c r="HB20" s="295">
        <f t="shared" si="300"/>
        <v>-6.5444803168859811E-3</v>
      </c>
      <c r="HC20" s="371">
        <f t="shared" si="301"/>
        <v>-0.22521564735956434</v>
      </c>
      <c r="HD20" s="295">
        <f t="shared" si="302"/>
        <v>2.5804450289079184E-3</v>
      </c>
      <c r="HE20" s="371">
        <f t="shared" si="303"/>
        <v>0.11461386696389962</v>
      </c>
      <c r="HF20" s="295">
        <f t="shared" si="304"/>
        <v>3.1842841867377666E-3</v>
      </c>
      <c r="HG20" s="371">
        <f t="shared" si="305"/>
        <v>0.12689074055674754</v>
      </c>
      <c r="HH20" s="295">
        <f t="shared" si="306"/>
        <v>4.7796270167120118E-3</v>
      </c>
      <c r="HI20" s="371">
        <f t="shared" si="307"/>
        <v>0.16901696884565878</v>
      </c>
      <c r="HJ20" s="295">
        <f t="shared" si="308"/>
        <v>-2.515129613657581E-3</v>
      </c>
      <c r="HK20" s="371">
        <f t="shared" si="309"/>
        <v>-7.6080937762167733E-2</v>
      </c>
      <c r="HL20" s="295">
        <f t="shared" si="310"/>
        <v>-5.9807577121965064E-3</v>
      </c>
      <c r="HM20" s="371">
        <f t="shared" si="311"/>
        <v>-0.19581130766203367</v>
      </c>
      <c r="HN20" s="295">
        <f t="shared" si="312"/>
        <v>5.198362968989928E-3</v>
      </c>
      <c r="HO20" s="371">
        <f t="shared" si="313"/>
        <v>0.21163631782590472</v>
      </c>
      <c r="HP20" s="295">
        <f t="shared" si="314"/>
        <v>3.6753899551507443E-3</v>
      </c>
      <c r="HQ20" s="371">
        <f t="shared" si="315"/>
        <v>0.1234965252062525</v>
      </c>
      <c r="HR20" s="295">
        <f t="shared" si="316"/>
        <v>-2.6719329848737469E-3</v>
      </c>
      <c r="HS20" s="371">
        <f t="shared" si="317"/>
        <v>-7.9910738057193578E-2</v>
      </c>
      <c r="HT20" s="295">
        <f t="shared" si="318"/>
        <v>-3.9328211504568236E-3</v>
      </c>
      <c r="HU20" s="371">
        <f t="shared" si="319"/>
        <v>-0.12783618898232837</v>
      </c>
      <c r="HV20" s="295">
        <f t="shared" si="320"/>
        <v>-1.2577962458820251E-3</v>
      </c>
      <c r="HW20" s="371">
        <f t="shared" si="321"/>
        <v>-4.6877220174542815E-2</v>
      </c>
      <c r="HX20" s="295">
        <f t="shared" si="322"/>
        <v>2.238784837306048E-3</v>
      </c>
      <c r="HY20" s="371">
        <f t="shared" si="323"/>
        <v>8.754171760011592E-2</v>
      </c>
      <c r="HZ20" s="295">
        <f t="shared" si="324"/>
        <v>-6.7207227028787155E-3</v>
      </c>
      <c r="IA20" s="371">
        <f t="shared" si="325"/>
        <v>-0.24164218716335895</v>
      </c>
      <c r="IB20" s="295">
        <f t="shared" si="326"/>
        <v>8.0975610912432244E-3</v>
      </c>
      <c r="IC20" s="371">
        <f t="shared" si="327"/>
        <v>0.38391656308694294</v>
      </c>
      <c r="ID20" s="295">
        <f t="shared" si="328"/>
        <v>9.5068279971195768E-4</v>
      </c>
      <c r="IE20" s="371">
        <f t="shared" si="329"/>
        <v>3.2569294051688603E-2</v>
      </c>
      <c r="IF20" s="295">
        <f t="shared" si="330"/>
        <v>1.1221010801537902E-3</v>
      </c>
      <c r="IG20" s="371">
        <f t="shared" si="331"/>
        <v>3.7229352509088647E-2</v>
      </c>
      <c r="IH20" s="295">
        <f t="shared" si="332"/>
        <v>-4.77170201006058E-3</v>
      </c>
      <c r="II20" s="371">
        <f t="shared" si="333"/>
        <v>-0.15263425761201296</v>
      </c>
      <c r="IJ20" s="295">
        <f t="shared" si="334"/>
        <v>-5.091406014639227E-3</v>
      </c>
      <c r="IK20" s="371">
        <f t="shared" si="335"/>
        <v>-0.19219652596573183</v>
      </c>
      <c r="IL20" s="295">
        <f t="shared" si="336"/>
        <v>6.9108966167106337E-3</v>
      </c>
      <c r="IM20" s="371">
        <f t="shared" si="337"/>
        <v>0.32295088701977875</v>
      </c>
      <c r="IN20" s="295">
        <f t="shared" si="338"/>
        <v>1.1192939499531616E-3</v>
      </c>
      <c r="IO20" s="371">
        <f t="shared" si="339"/>
        <v>3.9536891419062491E-2</v>
      </c>
      <c r="IP20" s="295">
        <f t="shared" si="340"/>
        <v>-6.3701137996170845E-3</v>
      </c>
      <c r="IQ20" s="371">
        <f t="shared" si="341"/>
        <v>-0.21645401616379029</v>
      </c>
      <c r="IR20" s="295">
        <f t="shared" si="342"/>
        <v>-2.9496675943608656E-3</v>
      </c>
      <c r="IS20" s="371">
        <f t="shared" si="343"/>
        <v>-0.12791664064489169</v>
      </c>
      <c r="IT20" s="295">
        <f t="shared" si="344"/>
        <v>1.068205627621107E-3</v>
      </c>
      <c r="IU20" s="371">
        <f t="shared" si="345"/>
        <v>5.3119114964161974E-2</v>
      </c>
      <c r="IV20" s="295">
        <f t="shared" si="346"/>
        <v>-5.324726484150482E-3</v>
      </c>
      <c r="IW20" s="371">
        <f t="shared" si="347"/>
        <v>-0.2514292370046704</v>
      </c>
      <c r="IX20" s="295">
        <f t="shared" si="348"/>
        <v>2.9530393974529917E-3</v>
      </c>
      <c r="IY20" s="371">
        <f t="shared" si="349"/>
        <v>0.18627512069484931</v>
      </c>
      <c r="IZ20" s="295">
        <f t="shared" si="350"/>
        <v>1.1956803734221796E-3</v>
      </c>
      <c r="JA20" s="371">
        <f t="shared" si="351"/>
        <v>6.3579233926209081E-2</v>
      </c>
      <c r="JB20" s="295">
        <f t="shared" si="352"/>
        <v>-4.2036580097438506E-3</v>
      </c>
      <c r="JC20" s="371">
        <f t="shared" si="353"/>
        <v>-0.26608514602192068</v>
      </c>
      <c r="JD20" s="295">
        <f t="shared" si="354"/>
        <v>4.0407913899520101E-3</v>
      </c>
      <c r="JE20" s="371">
        <f t="shared" si="355"/>
        <v>0.25577593718310526</v>
      </c>
      <c r="JF20" s="295">
        <f t="shared" si="356"/>
        <v>-3.55297653633984E-3</v>
      </c>
      <c r="JG20" s="371">
        <f t="shared" si="357"/>
        <v>-0.18786809309935543</v>
      </c>
      <c r="JH20" s="295">
        <f t="shared" si="358"/>
        <v>-3.390593447316936E-3</v>
      </c>
      <c r="JI20" s="371">
        <f t="shared" si="359"/>
        <v>-0.20819089301051499</v>
      </c>
      <c r="JJ20" s="295">
        <f t="shared" si="360"/>
        <v>1.4021326178407024E-2</v>
      </c>
      <c r="JK20" s="371">
        <f t="shared" si="361"/>
        <v>1.087313072879722</v>
      </c>
      <c r="JL20" s="295">
        <f t="shared" si="362"/>
        <v>-2.4611267268314606E-3</v>
      </c>
      <c r="JM20" s="371">
        <f t="shared" si="363"/>
        <v>-9.1434880324405263E-2</v>
      </c>
      <c r="JN20" s="295">
        <f t="shared" si="364"/>
        <v>-4.330132102203621E-3</v>
      </c>
      <c r="JO20" s="371">
        <f t="shared" si="365"/>
        <v>-0.17706103966078174</v>
      </c>
      <c r="JP20" s="295">
        <f t="shared" si="366"/>
        <v>-6.049872821523479E-4</v>
      </c>
      <c r="JQ20" s="371">
        <f t="shared" si="367"/>
        <v>-3.006079664305043E-2</v>
      </c>
      <c r="JR20" s="295">
        <f t="shared" si="368"/>
        <v>-2.2675157584985742E-3</v>
      </c>
      <c r="JS20" s="371">
        <f t="shared" si="369"/>
        <v>-0.1161609195468018</v>
      </c>
      <c r="JT20" s="295">
        <f t="shared" si="370"/>
        <v>-2.2056487745084254E-3</v>
      </c>
      <c r="JU20" s="371">
        <f t="shared" si="371"/>
        <v>-0.12784180198839717</v>
      </c>
      <c r="JV20" s="295">
        <f t="shared" si="372"/>
        <v>2.9819340444013995E-3</v>
      </c>
      <c r="JW20" s="371">
        <f t="shared" si="373"/>
        <v>0.1981706311625521</v>
      </c>
      <c r="JX20" s="295">
        <f t="shared" si="374"/>
        <v>2.2257099369310911E-3</v>
      </c>
      <c r="JY20" s="371">
        <f t="shared" si="375"/>
        <v>0.12345001692258051</v>
      </c>
      <c r="JZ20" s="295">
        <f t="shared" si="376"/>
        <v>-5.2801892798608856E-3</v>
      </c>
      <c r="KA20" s="371">
        <f t="shared" si="377"/>
        <v>-0.26068637018597995</v>
      </c>
      <c r="KB20" s="295">
        <f t="shared" si="378"/>
        <v>7.517396421940388E-3</v>
      </c>
      <c r="KC20" s="371">
        <f t="shared" si="379"/>
        <v>0.5020044581574159</v>
      </c>
      <c r="KD20" s="295">
        <f t="shared" si="380"/>
        <v>-9.0335141321386935E-3</v>
      </c>
      <c r="KE20" s="371">
        <f t="shared" si="381"/>
        <v>-0.4016295213755941</v>
      </c>
      <c r="KF20" s="295">
        <f t="shared" si="382"/>
        <v>2.2602588810850272E-3</v>
      </c>
      <c r="KG20" s="371">
        <f t="shared" si="383"/>
        <v>0.16794107346611387</v>
      </c>
      <c r="KH20" s="295">
        <f t="shared" si="384"/>
        <v>1.5956230423685679E-2</v>
      </c>
      <c r="KI20" s="371">
        <f t="shared" si="385"/>
        <v>1.0150983178069306</v>
      </c>
      <c r="KJ20" s="295">
        <f t="shared" si="386"/>
        <v>-4.1380816562834356E-3</v>
      </c>
      <c r="KK20" s="371">
        <f t="shared" si="387"/>
        <v>-0.13064133946681675</v>
      </c>
      <c r="KL20" s="295">
        <f t="shared" si="388"/>
        <v>-4.5408475346590017E-3</v>
      </c>
      <c r="KM20" s="371">
        <f t="shared" si="389"/>
        <v>-0.16489956252237603</v>
      </c>
      <c r="KN20" s="295">
        <f t="shared" si="390"/>
        <v>-6.1648406237838453E-3</v>
      </c>
      <c r="KO20" s="371">
        <f t="shared" si="391"/>
        <v>-0.26808080915676519</v>
      </c>
      <c r="KP20" s="295">
        <f t="shared" si="392"/>
        <v>3.9139744707615901E-4</v>
      </c>
      <c r="KQ20" s="371">
        <f t="shared" si="393"/>
        <v>2.3254056660006149E-2</v>
      </c>
      <c r="KR20" s="295">
        <f t="shared" si="394"/>
        <v>-8.56948724129631E-4</v>
      </c>
      <c r="KS20" s="371">
        <f t="shared" si="395"/>
        <v>-4.9756760734676941E-2</v>
      </c>
      <c r="KT20" s="295">
        <f t="shared" si="396"/>
        <v>3.1193775949241165E-3</v>
      </c>
      <c r="KU20" s="1108">
        <f t="shared" si="397"/>
        <v>0.1906033031750862</v>
      </c>
      <c r="KV20" s="295">
        <f t="shared" si="398"/>
        <v>-2.9005249942525742E-3</v>
      </c>
      <c r="KW20" s="371">
        <f t="shared" si="399"/>
        <v>-0.14885793955743468</v>
      </c>
      <c r="KX20" s="295">
        <f t="shared" si="400"/>
        <v>-1.8805447941010085E-3</v>
      </c>
      <c r="KY20" s="371">
        <f t="shared" si="401"/>
        <v>-0.11339059167325399</v>
      </c>
      <c r="KZ20" s="295">
        <f t="shared" si="402"/>
        <v>-1.8909926025059698E-5</v>
      </c>
      <c r="LA20" s="371">
        <f t="shared" si="403"/>
        <v>-1.2860292105362379E-3</v>
      </c>
      <c r="LB20" s="295">
        <f t="shared" si="404"/>
        <v>2.2064114812716286E-3</v>
      </c>
      <c r="LC20" s="371">
        <f t="shared" si="405"/>
        <v>0.15024719984527854</v>
      </c>
      <c r="LD20" s="295">
        <f t="shared" si="406"/>
        <v>-1.648209495037219E-3</v>
      </c>
      <c r="LE20" s="371">
        <f t="shared" si="407"/>
        <v>-9.7575571829531957E-2</v>
      </c>
      <c r="LF20" s="295">
        <f t="shared" si="408"/>
        <v>1.163943622149999E-2</v>
      </c>
      <c r="LG20" s="371">
        <f t="shared" si="409"/>
        <v>0.7635716498578522</v>
      </c>
      <c r="LH20" s="295">
        <f t="shared" si="410"/>
        <v>-2.2817668351229198E-4</v>
      </c>
      <c r="LI20" s="371">
        <f t="shared" si="411"/>
        <v>-8.4878169555678545E-3</v>
      </c>
      <c r="LJ20" s="295">
        <f t="shared" si="412"/>
        <v>-4.7643543893368528E-3</v>
      </c>
      <c r="LK20" s="371">
        <f t="shared" si="413"/>
        <v>-0.17874370064467776</v>
      </c>
      <c r="LL20" s="295">
        <f t="shared" si="414"/>
        <v>-3.1655467693660067E-3</v>
      </c>
      <c r="LM20" s="371">
        <f t="shared" si="415"/>
        <v>-0.14460946101009597</v>
      </c>
      <c r="LN20" s="295">
        <f t="shared" si="416"/>
        <v>-4.0437684332353552E-3</v>
      </c>
      <c r="LO20" s="371">
        <f t="shared" si="417"/>
        <v>-0.21595825434963184</v>
      </c>
      <c r="LP20" s="295">
        <f t="shared" si="418"/>
        <v>4.0697392505747564E-3</v>
      </c>
      <c r="LQ20" s="371">
        <f t="shared" si="419"/>
        <v>0.27721129927186244</v>
      </c>
      <c r="LR20" s="295">
        <f t="shared" si="420"/>
        <v>3.5601793866705395E-3</v>
      </c>
      <c r="LS20" s="1203">
        <f t="shared" si="421"/>
        <v>0.1898687419957733</v>
      </c>
      <c r="LT20" s="295">
        <f t="shared" si="509"/>
        <v>-2.1718502525360922E-3</v>
      </c>
      <c r="LU20" s="1192">
        <f t="shared" si="422"/>
        <v>-9.7344722983787269E-2</v>
      </c>
      <c r="LV20" s="295">
        <f t="shared" si="423"/>
        <v>4.6894765652517531E-3</v>
      </c>
      <c r="LW20" s="1192">
        <f t="shared" si="424"/>
        <v>0.23285468504609427</v>
      </c>
      <c r="LX20" s="295">
        <f t="shared" si="425"/>
        <v>-3.5477482921854216E-3</v>
      </c>
      <c r="LY20" s="1192">
        <f t="shared" si="426"/>
        <v>-0.14288989603652866</v>
      </c>
      <c r="LZ20" s="295">
        <f t="shared" si="427"/>
        <v>-1.0250960821671928E-3</v>
      </c>
      <c r="MA20" s="1192">
        <f t="shared" si="428"/>
        <v>-4.8170003680458429E-2</v>
      </c>
      <c r="MB20" s="295">
        <f t="shared" si="429"/>
        <v>7.981929565155782E-4</v>
      </c>
      <c r="MC20" s="1192">
        <f t="shared" si="430"/>
        <v>3.940584182433754E-2</v>
      </c>
      <c r="MD20" s="295">
        <f t="shared" si="431"/>
        <v>4.3877004007571996E-3</v>
      </c>
      <c r="ME20" s="1250">
        <f t="shared" si="432"/>
        <v>0.20840327083885127</v>
      </c>
      <c r="MF20" s="295">
        <f t="shared" si="433"/>
        <v>-2.5441594531574407E-2</v>
      </c>
      <c r="MG20" s="1192">
        <f t="shared" si="434"/>
        <v>-1</v>
      </c>
      <c r="MH20" s="295">
        <f t="shared" si="435"/>
        <v>0</v>
      </c>
      <c r="MI20" s="1192" t="e">
        <f t="shared" si="436"/>
        <v>#DIV/0!</v>
      </c>
      <c r="MJ20" s="295">
        <f t="shared" si="437"/>
        <v>0</v>
      </c>
      <c r="MK20" s="1192" t="e">
        <f t="shared" si="438"/>
        <v>#DIV/0!</v>
      </c>
      <c r="ML20" s="295">
        <f t="shared" si="439"/>
        <v>0</v>
      </c>
      <c r="MM20" s="1192" t="e">
        <f t="shared" si="440"/>
        <v>#DIV/0!</v>
      </c>
      <c r="MN20" s="295">
        <f t="shared" si="441"/>
        <v>0</v>
      </c>
      <c r="MO20" s="1192" t="e">
        <f t="shared" si="442"/>
        <v>#DIV/0!</v>
      </c>
      <c r="MP20" s="562">
        <f t="shared" si="443"/>
        <v>2.6882846874143794E-2</v>
      </c>
      <c r="MQ20" s="948">
        <f t="shared" si="444"/>
        <v>2.5441594531574407E-2</v>
      </c>
      <c r="MR20" s="592">
        <f>MQ20-MP20</f>
        <v>-1.4412523425693866E-3</v>
      </c>
      <c r="MS20" s="101">
        <f t="shared" si="445"/>
        <v>-5.3612340587171903E-2</v>
      </c>
      <c r="MT20" s="612"/>
      <c r="MU20" s="612"/>
      <c r="MV20" s="612"/>
      <c r="MW20" s="1" t="str">
        <f t="shared" si="446"/>
        <v>Average Calls per Payroll Processed</v>
      </c>
      <c r="MX20" s="246" t="e">
        <f>#REF!</f>
        <v>#REF!</v>
      </c>
      <c r="MY20" s="246" t="e">
        <f>#REF!</f>
        <v>#REF!</v>
      </c>
      <c r="MZ20" s="246" t="e">
        <f>#REF!</f>
        <v>#REF!</v>
      </c>
      <c r="NA20" s="246" t="e">
        <f>#REF!</f>
        <v>#REF!</v>
      </c>
      <c r="NB20" s="246" t="e">
        <f>#REF!</f>
        <v>#REF!</v>
      </c>
      <c r="NC20" s="246" t="e">
        <f>#REF!</f>
        <v>#REF!</v>
      </c>
      <c r="ND20" s="246" t="e">
        <f>#REF!</f>
        <v>#REF!</v>
      </c>
      <c r="NE20" s="246" t="e">
        <f>#REF!</f>
        <v>#REF!</v>
      </c>
      <c r="NF20" s="246" t="e">
        <f>#REF!</f>
        <v>#REF!</v>
      </c>
      <c r="NG20" s="246" t="e">
        <f>#REF!</f>
        <v>#REF!</v>
      </c>
      <c r="NH20" s="246" t="e">
        <f>#REF!</f>
        <v>#REF!</v>
      </c>
      <c r="NI20" s="247">
        <f t="shared" si="447"/>
        <v>3.3088597835928608E-2</v>
      </c>
      <c r="NJ20" s="247">
        <f t="shared" si="447"/>
        <v>2.8423370326713077E-2</v>
      </c>
      <c r="NK20" s="247">
        <f t="shared" si="447"/>
        <v>2.8790735254511177E-2</v>
      </c>
      <c r="NL20" s="247">
        <f t="shared" si="447"/>
        <v>5.9614056178061668E-2</v>
      </c>
      <c r="NM20" s="247">
        <f t="shared" si="447"/>
        <v>3.3549871065707074E-2</v>
      </c>
      <c r="NN20" s="247">
        <f t="shared" si="447"/>
        <v>3.0259391932028874E-2</v>
      </c>
      <c r="NO20" s="247">
        <f t="shared" si="447"/>
        <v>3.9101062871554675E-2</v>
      </c>
      <c r="NP20" s="247">
        <f t="shared" si="447"/>
        <v>3.0752860204666888E-2</v>
      </c>
      <c r="NQ20" s="247">
        <f t="shared" si="447"/>
        <v>3.1547447360830691E-2</v>
      </c>
      <c r="NR20" s="247">
        <f t="shared" si="447"/>
        <v>3.3993316324697258E-2</v>
      </c>
      <c r="NS20" s="247">
        <f t="shared" si="447"/>
        <v>5.0249545263120164E-2</v>
      </c>
      <c r="NT20" s="247">
        <f t="shared" si="447"/>
        <v>3.4464050659930981E-2</v>
      </c>
      <c r="NU20" s="247">
        <f t="shared" si="448"/>
        <v>3.8176496232172882E-2</v>
      </c>
      <c r="NV20" s="247">
        <f t="shared" si="448"/>
        <v>3.1051306381357262E-2</v>
      </c>
      <c r="NW20" s="247">
        <f t="shared" si="448"/>
        <v>4.7770873225188769E-2</v>
      </c>
      <c r="NX20" s="247">
        <f t="shared" si="448"/>
        <v>0.1398541359770811</v>
      </c>
      <c r="NY20" s="247">
        <f t="shared" si="448"/>
        <v>5.8454944196732625E-2</v>
      </c>
      <c r="NZ20" s="247">
        <f t="shared" si="448"/>
        <v>4.8991748182960815E-2</v>
      </c>
      <c r="OA20" s="247">
        <f t="shared" si="448"/>
        <v>4.7952428854203852E-2</v>
      </c>
      <c r="OB20" s="247">
        <f t="shared" si="448"/>
        <v>3.788570385247398E-2</v>
      </c>
      <c r="OC20" s="247">
        <f t="shared" si="448"/>
        <v>3.5672967433386472E-2</v>
      </c>
      <c r="OD20" s="247">
        <f t="shared" si="448"/>
        <v>3.3561178760581234E-2</v>
      </c>
      <c r="OE20" s="247">
        <f t="shared" si="448"/>
        <v>3.1742181252976114E-2</v>
      </c>
      <c r="OF20" s="247">
        <f t="shared" si="448"/>
        <v>2.7356225633796614E-2</v>
      </c>
      <c r="OG20" s="700">
        <f t="shared" si="449"/>
        <v>3.5147671170300612E-2</v>
      </c>
      <c r="OH20" s="700">
        <f t="shared" si="449"/>
        <v>3.2569705581645209E-2</v>
      </c>
      <c r="OI20" s="700">
        <f t="shared" si="449"/>
        <v>3.6418554476806905E-2</v>
      </c>
      <c r="OJ20" s="700">
        <f t="shared" si="449"/>
        <v>9.9605488850771876E-2</v>
      </c>
      <c r="OK20" s="700">
        <f t="shared" si="449"/>
        <v>3.1669277395627596E-2</v>
      </c>
      <c r="OL20" s="700">
        <f t="shared" si="449"/>
        <v>3.3386476601331705E-2</v>
      </c>
      <c r="OM20" s="700">
        <f t="shared" si="449"/>
        <v>3.5078243913388089E-2</v>
      </c>
      <c r="ON20" s="700">
        <f t="shared" si="449"/>
        <v>3.3455216484981037E-2</v>
      </c>
      <c r="OO20" s="700">
        <f t="shared" si="449"/>
        <v>3.6025912778472988E-2</v>
      </c>
      <c r="OP20" s="700">
        <f t="shared" si="449"/>
        <v>4.1667717183941376E-2</v>
      </c>
      <c r="OQ20" s="700">
        <f t="shared" si="449"/>
        <v>2.9264995493841584E-2</v>
      </c>
      <c r="OR20" s="700">
        <f t="shared" si="449"/>
        <v>2.9058728350421847E-2</v>
      </c>
      <c r="OS20" s="803">
        <f t="shared" si="450"/>
        <v>2.2514248033535866E-2</v>
      </c>
      <c r="OT20" s="803">
        <f t="shared" si="450"/>
        <v>2.5094693062443784E-2</v>
      </c>
      <c r="OU20" s="803">
        <f t="shared" si="450"/>
        <v>2.8278977249181551E-2</v>
      </c>
      <c r="OV20" s="803">
        <f t="shared" si="450"/>
        <v>3.3058604265893562E-2</v>
      </c>
      <c r="OW20" s="803">
        <f t="shared" si="450"/>
        <v>3.0543474652235982E-2</v>
      </c>
      <c r="OX20" s="803">
        <f t="shared" si="450"/>
        <v>2.4562716940039475E-2</v>
      </c>
      <c r="OY20" s="803">
        <f t="shared" si="450"/>
        <v>2.9761079909029403E-2</v>
      </c>
      <c r="OZ20" s="803">
        <f t="shared" si="450"/>
        <v>3.3436469864180147E-2</v>
      </c>
      <c r="PA20" s="803">
        <f t="shared" si="450"/>
        <v>3.0764536879306401E-2</v>
      </c>
      <c r="PB20" s="803">
        <f t="shared" si="450"/>
        <v>2.6831715728849577E-2</v>
      </c>
      <c r="PC20" s="803">
        <f t="shared" si="450"/>
        <v>2.5573919482967552E-2</v>
      </c>
      <c r="PD20" s="803">
        <f t="shared" si="450"/>
        <v>2.78127043202736E-2</v>
      </c>
      <c r="PE20" s="856">
        <f t="shared" si="451"/>
        <v>2.1091981617394884E-2</v>
      </c>
      <c r="PF20" s="856">
        <f t="shared" si="451"/>
        <v>2.9189542708638109E-2</v>
      </c>
      <c r="PG20" s="856">
        <f t="shared" si="451"/>
        <v>3.0140225508350067E-2</v>
      </c>
      <c r="PH20" s="856">
        <f t="shared" si="451"/>
        <v>3.1262326588503857E-2</v>
      </c>
      <c r="PI20" s="856">
        <f t="shared" si="451"/>
        <v>2.6490624578443277E-2</v>
      </c>
      <c r="PJ20" s="856">
        <f t="shared" si="451"/>
        <v>2.139921856380405E-2</v>
      </c>
      <c r="PK20" s="856">
        <f t="shared" si="451"/>
        <v>2.8310115180514683E-2</v>
      </c>
      <c r="PL20" s="856">
        <f t="shared" si="451"/>
        <v>2.9429409130467845E-2</v>
      </c>
      <c r="PM20" s="856">
        <f t="shared" si="451"/>
        <v>2.305929533085076E-2</v>
      </c>
      <c r="PN20" s="856">
        <f t="shared" si="451"/>
        <v>2.0109627736489895E-2</v>
      </c>
      <c r="PO20" s="856">
        <f t="shared" si="451"/>
        <v>2.1177833364111002E-2</v>
      </c>
      <c r="PP20" s="856">
        <f t="shared" si="451"/>
        <v>1.585310687996052E-2</v>
      </c>
      <c r="PQ20" s="1042">
        <f t="shared" si="452"/>
        <v>1.8806146277413512E-2</v>
      </c>
      <c r="PR20" s="1042">
        <f t="shared" si="452"/>
        <v>2.0001826650835691E-2</v>
      </c>
      <c r="PS20" s="1042">
        <f t="shared" si="452"/>
        <v>1.5798168641091841E-2</v>
      </c>
      <c r="PT20" s="1042">
        <f t="shared" si="452"/>
        <v>1.9838960031043851E-2</v>
      </c>
      <c r="PU20" s="1042">
        <f t="shared" si="452"/>
        <v>1.6285983494704011E-2</v>
      </c>
      <c r="PV20" s="1042">
        <f t="shared" si="452"/>
        <v>1.2895390047387075E-2</v>
      </c>
      <c r="PW20" s="1042">
        <f t="shared" si="452"/>
        <v>2.6916716225794099E-2</v>
      </c>
      <c r="PX20" s="1042">
        <f t="shared" si="452"/>
        <v>2.4455589498962638E-2</v>
      </c>
      <c r="PY20" s="1042">
        <f t="shared" si="452"/>
        <v>2.0125457396759017E-2</v>
      </c>
      <c r="PZ20" s="1042">
        <f t="shared" si="452"/>
        <v>1.9520470114606669E-2</v>
      </c>
      <c r="QA20" s="1042">
        <f t="shared" si="452"/>
        <v>1.7252954356108095E-2</v>
      </c>
      <c r="QB20" s="1042">
        <f t="shared" si="452"/>
        <v>1.504730558159967E-2</v>
      </c>
      <c r="QC20" s="1064">
        <f t="shared" si="453"/>
        <v>1.8029239626001069E-2</v>
      </c>
      <c r="QD20" s="1064">
        <f t="shared" si="453"/>
        <v>2.025494956293216E-2</v>
      </c>
      <c r="QE20" s="1064">
        <f t="shared" si="453"/>
        <v>1.4974760283071275E-2</v>
      </c>
      <c r="QF20" s="1064">
        <f t="shared" si="453"/>
        <v>2.2492156705011663E-2</v>
      </c>
      <c r="QG20" s="1064">
        <f t="shared" si="453"/>
        <v>1.3458642572872969E-2</v>
      </c>
      <c r="QH20" s="1064">
        <f t="shared" si="453"/>
        <v>1.5718901453957997E-2</v>
      </c>
      <c r="QI20" s="1064">
        <f t="shared" si="453"/>
        <v>3.1675131877643675E-2</v>
      </c>
      <c r="QJ20" s="1064">
        <f t="shared" si="453"/>
        <v>2.753705022136024E-2</v>
      </c>
      <c r="QK20" s="1064">
        <f t="shared" si="453"/>
        <v>2.2996202686701238E-2</v>
      </c>
      <c r="QL20" s="1064">
        <f t="shared" si="453"/>
        <v>1.6831362062917393E-2</v>
      </c>
      <c r="QM20" s="1064">
        <f t="shared" si="453"/>
        <v>1.7222759509993552E-2</v>
      </c>
      <c r="QN20" s="1064">
        <f t="shared" si="453"/>
        <v>1.6365810785863921E-2</v>
      </c>
      <c r="QO20" s="1121">
        <f t="shared" si="454"/>
        <v>1.9485188380788037E-2</v>
      </c>
      <c r="QP20" s="1121">
        <f t="shared" si="454"/>
        <v>1.6584663386535463E-2</v>
      </c>
      <c r="QQ20" s="1121">
        <f t="shared" si="454"/>
        <v>1.4704118592434454E-2</v>
      </c>
      <c r="QR20" s="1121">
        <f t="shared" si="454"/>
        <v>1.4685208666409395E-2</v>
      </c>
      <c r="QS20" s="1121">
        <f t="shared" si="454"/>
        <v>1.6891620147681023E-2</v>
      </c>
      <c r="QT20" s="1121">
        <f t="shared" si="454"/>
        <v>1.5243410652643804E-2</v>
      </c>
      <c r="QU20" s="1121">
        <f t="shared" si="454"/>
        <v>2.6882846874143794E-2</v>
      </c>
      <c r="QV20" s="1121">
        <f t="shared" si="454"/>
        <v>2.6654670190631502E-2</v>
      </c>
      <c r="QW20" s="1121">
        <f t="shared" si="454"/>
        <v>2.1890315801294649E-2</v>
      </c>
      <c r="QX20" s="1121">
        <f t="shared" si="454"/>
        <v>1.8724769031928643E-2</v>
      </c>
      <c r="QY20" s="1121">
        <f t="shared" si="454"/>
        <v>1.4681000598693287E-2</v>
      </c>
      <c r="QZ20" s="1121">
        <f t="shared" si="454"/>
        <v>1.8750739849268044E-2</v>
      </c>
      <c r="RA20" s="1213">
        <f t="shared" si="455"/>
        <v>2.2310919235938583E-2</v>
      </c>
      <c r="RB20" s="1213">
        <f t="shared" si="456"/>
        <v>2.0139068983402491E-2</v>
      </c>
      <c r="RC20" s="1213">
        <f t="shared" si="457"/>
        <v>2.4828545548654244E-2</v>
      </c>
      <c r="RD20" s="1213">
        <f t="shared" si="458"/>
        <v>2.1280797256468822E-2</v>
      </c>
      <c r="RE20" s="1213">
        <f t="shared" si="459"/>
        <v>2.025570117430163E-2</v>
      </c>
      <c r="RF20" s="1213">
        <f t="shared" si="460"/>
        <v>2.1053894130817208E-2</v>
      </c>
      <c r="RG20" s="1213">
        <f t="shared" si="461"/>
        <v>2.5441594531574407E-2</v>
      </c>
      <c r="RH20" s="1213">
        <f t="shared" si="462"/>
        <v>0</v>
      </c>
      <c r="RI20" s="1213">
        <f t="shared" si="463"/>
        <v>0</v>
      </c>
      <c r="RJ20" s="1213">
        <f t="shared" si="464"/>
        <v>0</v>
      </c>
      <c r="RK20" s="1213">
        <f t="shared" si="465"/>
        <v>0</v>
      </c>
      <c r="RL20" s="1213">
        <f t="shared" si="466"/>
        <v>0</v>
      </c>
    </row>
    <row r="21" spans="1:480" ht="15.75" customHeight="1" x14ac:dyDescent="0.3">
      <c r="A21" s="674">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949"/>
      <c r="CX21" s="68"/>
      <c r="CY21" s="60"/>
      <c r="CZ21" s="117"/>
      <c r="DA21" s="136"/>
      <c r="DB21" s="68"/>
      <c r="DC21" s="60"/>
      <c r="DD21" s="15"/>
      <c r="DE21" s="60"/>
      <c r="DF21" s="15"/>
      <c r="DG21" s="60"/>
      <c r="DH21" s="68"/>
      <c r="DI21" s="60"/>
      <c r="DJ21" s="68"/>
      <c r="DK21" s="60"/>
      <c r="DL21" s="68"/>
      <c r="DM21" s="60"/>
      <c r="DN21" s="117"/>
      <c r="DO21" s="136"/>
      <c r="DP21" s="68"/>
      <c r="DQ21" s="60"/>
      <c r="DR21" s="1096"/>
      <c r="DS21" s="1096"/>
      <c r="DT21" s="1096"/>
      <c r="DU21" s="1096"/>
      <c r="DV21" s="1096"/>
      <c r="DW21" s="1096"/>
      <c r="DX21" s="68"/>
      <c r="DY21" s="60"/>
      <c r="DZ21" s="68"/>
      <c r="EA21" s="60"/>
      <c r="EB21" s="117"/>
      <c r="EC21" s="136"/>
      <c r="ED21" s="68"/>
      <c r="EE21" s="60"/>
      <c r="EF21" s="1096"/>
      <c r="EG21" s="60"/>
      <c r="EH21" s="1096"/>
      <c r="EI21" s="60"/>
      <c r="EJ21" s="1096"/>
      <c r="EK21" s="60"/>
      <c r="EL21" s="68"/>
      <c r="EM21" s="60"/>
      <c r="EN21" s="68"/>
      <c r="EO21" s="60"/>
      <c r="EP21" s="117"/>
      <c r="EQ21" s="136"/>
      <c r="ER21" s="68"/>
      <c r="ES21" s="60"/>
      <c r="ET21" s="1096"/>
      <c r="EU21" s="60"/>
      <c r="EV21" s="1096"/>
      <c r="EW21" s="60"/>
      <c r="EX21" s="1096"/>
      <c r="EY21" s="60"/>
      <c r="EZ21" s="68"/>
      <c r="FA21" s="60"/>
      <c r="FB21" s="68"/>
      <c r="FC21" s="60"/>
      <c r="FD21" s="117"/>
      <c r="FE21" s="136"/>
      <c r="FF21" s="102"/>
      <c r="FG21" s="367"/>
      <c r="FH21" s="102"/>
      <c r="FI21" s="367"/>
      <c r="FJ21" s="102"/>
      <c r="FK21" s="367"/>
      <c r="FL21" s="102"/>
      <c r="FM21" s="367"/>
      <c r="FN21" s="102"/>
      <c r="FO21" s="367"/>
      <c r="FP21" s="102"/>
      <c r="FQ21" s="367"/>
      <c r="FR21" s="102"/>
      <c r="FS21" s="367"/>
      <c r="FT21" s="102"/>
      <c r="FU21" s="367"/>
      <c r="FV21" s="102"/>
      <c r="FW21" s="367"/>
      <c r="FX21" s="102"/>
      <c r="FY21" s="100"/>
      <c r="FZ21" s="102"/>
      <c r="GA21" s="367"/>
      <c r="GB21" s="102"/>
      <c r="GC21" s="367"/>
      <c r="GD21" s="102"/>
      <c r="GE21" s="367"/>
      <c r="GF21" s="296"/>
      <c r="GG21" s="370"/>
      <c r="GH21" s="296"/>
      <c r="GI21" s="370"/>
      <c r="GJ21" s="296"/>
      <c r="GK21" s="370"/>
      <c r="GL21" s="296"/>
      <c r="GM21" s="370"/>
      <c r="GN21" s="296"/>
      <c r="GO21" s="370"/>
      <c r="GP21" s="296"/>
      <c r="GQ21" s="370"/>
      <c r="GR21" s="296"/>
      <c r="GS21" s="370"/>
      <c r="GT21" s="296"/>
      <c r="GU21" s="370"/>
      <c r="GV21" s="296"/>
      <c r="GW21" s="370"/>
      <c r="GX21" s="296"/>
      <c r="GY21" s="370"/>
      <c r="GZ21" s="296"/>
      <c r="HA21" s="370"/>
      <c r="HB21" s="296"/>
      <c r="HC21" s="370"/>
      <c r="HD21" s="296"/>
      <c r="HE21" s="370"/>
      <c r="HF21" s="296"/>
      <c r="HG21" s="370"/>
      <c r="HH21" s="296"/>
      <c r="HI21" s="370"/>
      <c r="HJ21" s="296"/>
      <c r="HK21" s="370"/>
      <c r="HL21" s="296"/>
      <c r="HM21" s="370"/>
      <c r="HN21" s="296"/>
      <c r="HO21" s="370"/>
      <c r="HP21" s="296"/>
      <c r="HQ21" s="370"/>
      <c r="HR21" s="296"/>
      <c r="HS21" s="370"/>
      <c r="HT21" s="296"/>
      <c r="HU21" s="370"/>
      <c r="HV21" s="296"/>
      <c r="HW21" s="370"/>
      <c r="HX21" s="296"/>
      <c r="HY21" s="370"/>
      <c r="HZ21" s="296"/>
      <c r="IA21" s="370"/>
      <c r="IB21" s="296"/>
      <c r="IC21" s="370"/>
      <c r="ID21" s="296"/>
      <c r="IE21" s="370"/>
      <c r="IF21" s="296"/>
      <c r="IG21" s="370"/>
      <c r="IH21" s="296"/>
      <c r="II21" s="370"/>
      <c r="IJ21" s="296"/>
      <c r="IK21" s="370"/>
      <c r="IL21" s="296"/>
      <c r="IM21" s="370"/>
      <c r="IN21" s="296"/>
      <c r="IO21" s="370"/>
      <c r="IP21" s="296"/>
      <c r="IQ21" s="370"/>
      <c r="IR21" s="296"/>
      <c r="IS21" s="370"/>
      <c r="IT21" s="296"/>
      <c r="IU21" s="370"/>
      <c r="IV21" s="296"/>
      <c r="IW21" s="370"/>
      <c r="IX21" s="296"/>
      <c r="IY21" s="370"/>
      <c r="IZ21" s="296"/>
      <c r="JA21" s="370"/>
      <c r="JB21" s="296"/>
      <c r="JC21" s="370"/>
      <c r="JD21" s="296"/>
      <c r="JE21" s="370"/>
      <c r="JF21" s="296"/>
      <c r="JG21" s="370"/>
      <c r="JH21" s="296"/>
      <c r="JI21" s="370"/>
      <c r="JJ21" s="296"/>
      <c r="JK21" s="370"/>
      <c r="JL21" s="296"/>
      <c r="JM21" s="370"/>
      <c r="JN21" s="296"/>
      <c r="JO21" s="370"/>
      <c r="JP21" s="296"/>
      <c r="JQ21" s="370"/>
      <c r="JR21" s="296"/>
      <c r="JS21" s="370"/>
      <c r="JT21" s="296"/>
      <c r="JU21" s="370"/>
      <c r="JV21" s="296"/>
      <c r="JW21" s="370"/>
      <c r="JX21" s="296"/>
      <c r="JY21" s="370"/>
      <c r="JZ21" s="296"/>
      <c r="KA21" s="370"/>
      <c r="KB21" s="296"/>
      <c r="KC21" s="370"/>
      <c r="KD21" s="296"/>
      <c r="KE21" s="370"/>
      <c r="KF21" s="296"/>
      <c r="KG21" s="370"/>
      <c r="KH21" s="296"/>
      <c r="KI21" s="370"/>
      <c r="KJ21" s="296"/>
      <c r="KK21" s="370"/>
      <c r="KL21" s="296"/>
      <c r="KM21" s="370"/>
      <c r="KN21" s="296"/>
      <c r="KO21" s="370"/>
      <c r="KP21" s="296"/>
      <c r="KQ21" s="370"/>
      <c r="KR21" s="296"/>
      <c r="KS21" s="370"/>
      <c r="KT21" s="296">
        <f t="shared" si="396"/>
        <v>0</v>
      </c>
      <c r="KU21" s="370"/>
      <c r="KV21" s="296"/>
      <c r="KW21" s="370"/>
      <c r="KX21" s="296"/>
      <c r="KY21" s="370"/>
      <c r="KZ21" s="296"/>
      <c r="LA21" s="370"/>
      <c r="LB21" s="296"/>
      <c r="LC21" s="370"/>
      <c r="LD21" s="296"/>
      <c r="LE21" s="370"/>
      <c r="LF21" s="296"/>
      <c r="LG21" s="370"/>
      <c r="LH21" s="296"/>
      <c r="LI21" s="370"/>
      <c r="LJ21" s="296"/>
      <c r="LK21" s="370"/>
      <c r="LL21" s="296"/>
      <c r="LM21" s="370"/>
      <c r="LN21" s="296"/>
      <c r="LO21" s="370"/>
      <c r="LP21" s="296"/>
      <c r="LQ21" s="370"/>
      <c r="LR21" s="296">
        <f t="shared" si="420"/>
        <v>0</v>
      </c>
      <c r="LS21" s="1191"/>
      <c r="LT21" s="296"/>
      <c r="LU21" s="1191"/>
      <c r="LV21" s="296"/>
      <c r="LW21" s="1191"/>
      <c r="LX21" s="296"/>
      <c r="LY21" s="1191"/>
      <c r="LZ21" s="296"/>
      <c r="MA21" s="1191"/>
      <c r="MB21" s="296"/>
      <c r="MC21" s="1191"/>
      <c r="MD21" s="296"/>
      <c r="ME21" s="1249"/>
      <c r="MF21" s="296"/>
      <c r="MG21" s="1191"/>
      <c r="MH21" s="296"/>
      <c r="MI21" s="1191"/>
      <c r="MJ21" s="296"/>
      <c r="MK21" s="1191"/>
      <c r="ML21" s="296"/>
      <c r="MM21" s="1191"/>
      <c r="MN21" s="296"/>
      <c r="MO21" s="1191"/>
      <c r="MP21" s="68"/>
      <c r="MQ21" s="949"/>
      <c r="MR21" s="102"/>
      <c r="MS21" s="100"/>
      <c r="MT21" s="614"/>
      <c r="MU21" s="614"/>
      <c r="MV21" s="614"/>
      <c r="MX21" s="238"/>
      <c r="MY21" s="238"/>
      <c r="MZ21" s="238"/>
      <c r="NA21" s="238"/>
      <c r="NB21" s="238"/>
      <c r="NC21" s="238"/>
      <c r="ND21" s="238"/>
      <c r="NE21" s="238"/>
      <c r="NF21" s="238"/>
      <c r="NG21" s="238"/>
      <c r="NH21" s="238"/>
      <c r="NI21" s="239"/>
      <c r="NJ21" s="239"/>
      <c r="NK21" s="239"/>
      <c r="NL21" s="239"/>
      <c r="NM21" s="239"/>
      <c r="NN21" s="239"/>
      <c r="NO21" s="239"/>
      <c r="NP21" s="239"/>
      <c r="NQ21" s="239"/>
      <c r="NR21" s="239"/>
      <c r="NS21" s="239"/>
      <c r="NT21" s="239"/>
      <c r="NU21" s="239"/>
      <c r="NV21" s="239"/>
      <c r="NW21" s="239"/>
      <c r="NX21" s="239"/>
      <c r="NY21" s="239"/>
      <c r="NZ21" s="239"/>
      <c r="OA21" s="239"/>
      <c r="OB21" s="239"/>
      <c r="OC21" s="239"/>
      <c r="OD21" s="239"/>
      <c r="OE21" s="239"/>
      <c r="OF21" s="239"/>
      <c r="OG21" s="696"/>
      <c r="OH21" s="696"/>
      <c r="OI21" s="696"/>
      <c r="OJ21" s="696"/>
      <c r="OK21" s="696"/>
      <c r="OL21" s="696"/>
      <c r="OM21" s="696"/>
      <c r="ON21" s="696"/>
      <c r="OO21" s="696"/>
      <c r="OP21" s="696"/>
      <c r="OQ21" s="696"/>
      <c r="OR21" s="696"/>
      <c r="OS21" s="799"/>
      <c r="OT21" s="799"/>
      <c r="OU21" s="799"/>
      <c r="OV21" s="799"/>
      <c r="OW21" s="799"/>
      <c r="OX21" s="799"/>
      <c r="OY21" s="799"/>
      <c r="OZ21" s="799"/>
      <c r="PA21" s="799"/>
      <c r="PB21" s="799"/>
      <c r="PC21" s="799"/>
      <c r="PD21" s="799"/>
      <c r="PE21" s="852"/>
      <c r="PF21" s="852"/>
      <c r="PG21" s="852"/>
      <c r="PH21" s="852"/>
      <c r="PI21" s="852"/>
      <c r="PJ21" s="852"/>
      <c r="PK21" s="852"/>
      <c r="PL21" s="852"/>
      <c r="PM21" s="852"/>
      <c r="PN21" s="852"/>
      <c r="PO21" s="852"/>
      <c r="PP21" s="852"/>
      <c r="PQ21" s="1038"/>
      <c r="PR21" s="1038"/>
      <c r="PS21" s="1038"/>
      <c r="PT21" s="1038"/>
      <c r="PU21" s="1038"/>
      <c r="PV21" s="1038"/>
      <c r="PW21" s="1038"/>
      <c r="PX21" s="1038"/>
      <c r="PY21" s="1038"/>
      <c r="PZ21" s="1038"/>
      <c r="QA21" s="1038"/>
      <c r="QB21" s="1038"/>
      <c r="QC21" s="1060"/>
      <c r="QD21" s="1060"/>
      <c r="QE21" s="1060"/>
      <c r="QF21" s="1060"/>
      <c r="QG21" s="1060"/>
      <c r="QH21" s="1060"/>
      <c r="QI21" s="1060"/>
      <c r="QJ21" s="1060"/>
      <c r="QK21" s="1060"/>
      <c r="QL21" s="1060"/>
      <c r="QM21" s="1060"/>
      <c r="QN21" s="1060"/>
      <c r="QO21" s="1117"/>
      <c r="QP21" s="1117"/>
      <c r="QQ21" s="1117"/>
      <c r="QR21" s="1117"/>
      <c r="QS21" s="1117"/>
      <c r="QT21" s="1117"/>
      <c r="QU21" s="1117"/>
      <c r="QV21" s="1117"/>
      <c r="QW21" s="1117"/>
      <c r="QX21" s="1117"/>
      <c r="QY21" s="1117"/>
      <c r="QZ21" s="1117"/>
      <c r="RA21" s="1209"/>
      <c r="RB21" s="1209"/>
      <c r="RC21" s="1209"/>
      <c r="RD21" s="1209"/>
      <c r="RE21" s="1209"/>
      <c r="RF21" s="1209"/>
      <c r="RG21" s="1209"/>
      <c r="RH21" s="1209"/>
      <c r="RI21" s="1209"/>
      <c r="RJ21" s="1209"/>
      <c r="RK21" s="1209"/>
      <c r="RL21" s="1209"/>
    </row>
    <row r="22" spans="1:480" x14ac:dyDescent="0.3">
      <c r="A22" s="675"/>
      <c r="B22" s="50">
        <v>3.1</v>
      </c>
      <c r="D22" s="1030"/>
      <c r="E22" s="1030" t="s">
        <v>59</v>
      </c>
      <c r="F22" s="1030"/>
      <c r="G22" s="1031"/>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645">SUM(V23:V27)</f>
        <v>6832</v>
      </c>
      <c r="W22" s="64">
        <f t="shared" si="645"/>
        <v>6811</v>
      </c>
      <c r="X22" s="29">
        <f t="shared" si="645"/>
        <v>5779</v>
      </c>
      <c r="Y22" s="64">
        <f t="shared" si="645"/>
        <v>7279</v>
      </c>
      <c r="Z22" s="29">
        <v>6036</v>
      </c>
      <c r="AA22" s="64">
        <v>5730</v>
      </c>
      <c r="AB22" s="29">
        <v>6885</v>
      </c>
      <c r="AC22" s="64">
        <v>6840</v>
      </c>
      <c r="AD22" s="29">
        <v>6934</v>
      </c>
      <c r="AE22" s="64">
        <v>6265</v>
      </c>
      <c r="AF22" s="29">
        <v>6143</v>
      </c>
      <c r="AG22" s="64">
        <v>5995</v>
      </c>
      <c r="AH22" s="118">
        <v>77529</v>
      </c>
      <c r="AI22" s="150">
        <v>6460.75</v>
      </c>
      <c r="AJ22" s="345">
        <f t="shared" ref="AJ22:AS22" si="646">SUM(AJ23:AJ27)</f>
        <v>6768</v>
      </c>
      <c r="AK22" s="64">
        <f t="shared" si="646"/>
        <v>6949</v>
      </c>
      <c r="AL22" s="29">
        <f t="shared" si="646"/>
        <v>5345</v>
      </c>
      <c r="AM22" s="64">
        <f t="shared" si="646"/>
        <v>9088</v>
      </c>
      <c r="AN22" s="29">
        <f t="shared" si="646"/>
        <v>6219</v>
      </c>
      <c r="AO22" s="64">
        <f t="shared" si="646"/>
        <v>5518</v>
      </c>
      <c r="AP22" s="563">
        <f t="shared" si="646"/>
        <v>7380</v>
      </c>
      <c r="AQ22" s="64">
        <f t="shared" si="646"/>
        <v>6960</v>
      </c>
      <c r="AR22" s="563">
        <f t="shared" si="646"/>
        <v>6079</v>
      </c>
      <c r="AS22" s="64">
        <f t="shared" si="646"/>
        <v>6613</v>
      </c>
      <c r="AT22" s="563">
        <f>SUM(AT23:AT27)</f>
        <v>8313</v>
      </c>
      <c r="AU22" s="64">
        <f>SUM(AU23:AU27)</f>
        <v>6310</v>
      </c>
      <c r="AV22" s="118">
        <f t="shared" ref="AV22:AV28" si="647">SUM(AJ22:AU22)</f>
        <v>81542</v>
      </c>
      <c r="AW22" s="150">
        <f t="shared" ref="AW22:AW30" si="648">SUM(AJ22:AU22)/$AV$4</f>
        <v>6795.166666666667</v>
      </c>
      <c r="AX22" s="345">
        <f t="shared" ref="AX22:BC22" si="649">SUM(AX23:AX27)</f>
        <v>7221</v>
      </c>
      <c r="AY22" s="70">
        <f t="shared" si="649"/>
        <v>6954</v>
      </c>
      <c r="AZ22" s="29">
        <f t="shared" si="649"/>
        <v>7492</v>
      </c>
      <c r="BA22" s="170">
        <f t="shared" si="649"/>
        <v>13806</v>
      </c>
      <c r="BB22" s="29">
        <f t="shared" si="649"/>
        <v>8718</v>
      </c>
      <c r="BC22" s="64">
        <f t="shared" si="649"/>
        <v>7584</v>
      </c>
      <c r="BD22" s="563">
        <f t="shared" ref="BD22:BI22" si="650">SUM(BD23:BD27)</f>
        <v>8400</v>
      </c>
      <c r="BE22" s="64">
        <f t="shared" si="650"/>
        <v>6710</v>
      </c>
      <c r="BF22" s="563">
        <f t="shared" si="650"/>
        <v>6732</v>
      </c>
      <c r="BG22" s="64">
        <f t="shared" si="650"/>
        <v>6700</v>
      </c>
      <c r="BH22" s="563">
        <f t="shared" si="650"/>
        <v>6663</v>
      </c>
      <c r="BI22" s="170">
        <f t="shared" si="650"/>
        <v>7110</v>
      </c>
      <c r="BJ22" s="118">
        <f t="shared" ref="BJ22:BJ28" si="651">SUM(AX22:BI22)</f>
        <v>94090</v>
      </c>
      <c r="BK22" s="150">
        <f t="shared" ref="BK22:BK30" si="652">SUM(AX22:BI22)/$BJ$4</f>
        <v>7840.833333333333</v>
      </c>
      <c r="BL22" s="345">
        <f t="shared" ref="BL22:BP22" si="653">SUM(BL23:BL27)</f>
        <v>7534</v>
      </c>
      <c r="BM22" s="70">
        <f t="shared" ref="BM22:BN22" si="654">SUM(BM23:BM27)</f>
        <v>6935</v>
      </c>
      <c r="BN22" s="29">
        <f t="shared" si="654"/>
        <v>7341</v>
      </c>
      <c r="BO22" s="170">
        <f t="shared" si="653"/>
        <v>14182</v>
      </c>
      <c r="BP22" s="29">
        <f t="shared" si="653"/>
        <v>7075</v>
      </c>
      <c r="BQ22" s="64">
        <f t="shared" ref="BQ22:BR22" si="655">SUM(BQ23:BQ27)</f>
        <v>6975</v>
      </c>
      <c r="BR22" s="563">
        <f t="shared" si="655"/>
        <v>8839</v>
      </c>
      <c r="BS22" s="64">
        <f t="shared" ref="BS22:BT22" si="656">SUM(BS23:BS27)</f>
        <v>7077</v>
      </c>
      <c r="BT22" s="563">
        <f t="shared" si="656"/>
        <v>8034</v>
      </c>
      <c r="BU22" s="563">
        <f t="shared" ref="BU22" si="657">SUM(BU23:BU27)</f>
        <v>8445</v>
      </c>
      <c r="BV22" s="563">
        <f t="shared" ref="BV22:BW22" si="658">SUM(BV23:BV27)</f>
        <v>6607</v>
      </c>
      <c r="BW22" s="563">
        <f t="shared" si="658"/>
        <v>7352</v>
      </c>
      <c r="BX22" s="118">
        <f t="shared" ref="BX22:BX28" si="659">SUM(BL22:BW22)</f>
        <v>96396</v>
      </c>
      <c r="BY22" s="150">
        <f t="shared" ref="BY22:BY30" si="660">SUM(BL22:BW22)/$BX$4</f>
        <v>8033</v>
      </c>
      <c r="BZ22" s="563">
        <f t="shared" ref="BZ22:CA22" si="661">SUM(BZ23:BZ27)</f>
        <v>7541</v>
      </c>
      <c r="CA22" s="70">
        <f t="shared" si="661"/>
        <v>7048</v>
      </c>
      <c r="CB22" s="29">
        <f t="shared" ref="CB22:CC22" si="662">SUM(CB23:CB27)</f>
        <v>6782</v>
      </c>
      <c r="CC22" s="170">
        <f t="shared" si="662"/>
        <v>7289</v>
      </c>
      <c r="CD22" s="29">
        <f t="shared" ref="CD22:CE22" si="663">SUM(CD23:CD27)</f>
        <v>7028</v>
      </c>
      <c r="CE22" s="64">
        <f t="shared" si="663"/>
        <v>7247</v>
      </c>
      <c r="CF22" s="563">
        <f t="shared" ref="CF22:CG22" si="664">SUM(CF23:CF27)</f>
        <v>6883</v>
      </c>
      <c r="CG22" s="64">
        <f t="shared" si="664"/>
        <v>7569</v>
      </c>
      <c r="CH22" s="563">
        <f t="shared" ref="CH22:CI22" si="665">SUM(CH23:CH27)</f>
        <v>7006</v>
      </c>
      <c r="CI22" s="563">
        <f t="shared" si="665"/>
        <v>6358</v>
      </c>
      <c r="CJ22" s="563">
        <f t="shared" ref="CJ22:CK22" si="666">SUM(CJ23:CJ27)</f>
        <v>5948</v>
      </c>
      <c r="CK22" s="563">
        <f t="shared" si="666"/>
        <v>6524</v>
      </c>
      <c r="CL22" s="118">
        <f t="shared" ref="CL22:CL28" si="667">SUM(BZ22:CK22)</f>
        <v>83223</v>
      </c>
      <c r="CM22" s="150">
        <f t="shared" ref="CM22:CM30" si="668">SUM(BZ22:CK22)/$CL$4</f>
        <v>6935.25</v>
      </c>
      <c r="CN22" s="563">
        <f t="shared" ref="CN22:CO22" si="669">SUM(CN23:CN27)</f>
        <v>6679</v>
      </c>
      <c r="CO22" s="70">
        <f t="shared" si="669"/>
        <v>7131</v>
      </c>
      <c r="CP22" s="29">
        <f t="shared" ref="CP22:CQ22" si="670">SUM(CP23:CP27)</f>
        <v>6183</v>
      </c>
      <c r="CQ22" s="170">
        <f t="shared" si="670"/>
        <v>7343</v>
      </c>
      <c r="CR22" s="29">
        <f t="shared" ref="CR22:CS22" si="671">SUM(CR23:CR27)</f>
        <v>6061</v>
      </c>
      <c r="CS22" s="170">
        <f t="shared" si="671"/>
        <v>6053</v>
      </c>
      <c r="CT22" s="190">
        <f t="shared" ref="CT22:CU22" si="672">SUM(CT23:CT27)</f>
        <v>6951</v>
      </c>
      <c r="CU22" s="70">
        <f t="shared" si="672"/>
        <v>6584</v>
      </c>
      <c r="CV22" s="563">
        <f t="shared" ref="CV22:CW22" si="673">SUM(CV23:CV27)</f>
        <v>6181</v>
      </c>
      <c r="CW22" s="950">
        <f t="shared" si="673"/>
        <v>5205</v>
      </c>
      <c r="CX22" s="563">
        <f t="shared" ref="CX22:CY22" si="674">SUM(CX23:CX27)</f>
        <v>5680</v>
      </c>
      <c r="CY22" s="70">
        <f t="shared" si="674"/>
        <v>5484</v>
      </c>
      <c r="CZ22" s="118">
        <f t="shared" ref="CZ22:CZ28" si="675">SUM(CN22:CY22)</f>
        <v>75535</v>
      </c>
      <c r="DA22" s="150">
        <f t="shared" ref="DA22:DA30" si="676">SUM(CN22:CY22)/$CZ$4</f>
        <v>6294.583333333333</v>
      </c>
      <c r="DB22" s="563">
        <f t="shared" ref="DB22:DC22" si="677">SUM(DB23:DB27)</f>
        <v>5350</v>
      </c>
      <c r="DC22" s="70">
        <f t="shared" si="677"/>
        <v>6023</v>
      </c>
      <c r="DD22" s="29">
        <f t="shared" ref="DD22:DE22" si="678">SUM(DD23:DD27)</f>
        <v>4888</v>
      </c>
      <c r="DE22" s="170">
        <f t="shared" si="678"/>
        <v>5606</v>
      </c>
      <c r="DF22" s="29">
        <f t="shared" ref="DF22:DG22" si="679">SUM(DF23:DF27)</f>
        <v>4913</v>
      </c>
      <c r="DG22" s="170">
        <f t="shared" si="679"/>
        <v>4578</v>
      </c>
      <c r="DH22" s="190">
        <f t="shared" ref="DH22:DI22" si="680">SUM(DH23:DH27)</f>
        <v>6718</v>
      </c>
      <c r="DI22" s="70">
        <f t="shared" si="680"/>
        <v>6309</v>
      </c>
      <c r="DJ22" s="563">
        <f t="shared" ref="DJ22:DK22" si="681">SUM(DJ23:DJ27)</f>
        <v>6009</v>
      </c>
      <c r="DK22" s="70">
        <f t="shared" si="681"/>
        <v>6042</v>
      </c>
      <c r="DL22" s="563">
        <f t="shared" ref="DL22:DM22" si="682">SUM(DL23:DL27)</f>
        <v>5449</v>
      </c>
      <c r="DM22" s="70">
        <f t="shared" si="682"/>
        <v>6489</v>
      </c>
      <c r="DN22" s="118">
        <f t="shared" ref="DN22:DN28" si="683">SUM(DB22:DM22)</f>
        <v>68374</v>
      </c>
      <c r="DO22" s="150">
        <f t="shared" ref="DO22:DO30" si="684">SUM(DB22:DM22)/$DN$4</f>
        <v>5697.833333333333</v>
      </c>
      <c r="DP22" s="563">
        <f t="shared" ref="DP22:DQ22" si="685">SUM(DP23:DP27)</f>
        <v>5876</v>
      </c>
      <c r="DQ22" s="70">
        <f t="shared" si="685"/>
        <v>6005</v>
      </c>
      <c r="DR22" s="29">
        <f t="shared" ref="DR22:DS22" si="686">SUM(DR23:DR27)</f>
        <v>4527</v>
      </c>
      <c r="DS22" s="170">
        <f t="shared" si="686"/>
        <v>6637</v>
      </c>
      <c r="DT22" s="29">
        <f t="shared" ref="DT22:DU22" si="687">SUM(DT23:DT27)</f>
        <v>5260</v>
      </c>
      <c r="DU22" s="170">
        <f t="shared" si="687"/>
        <v>4864</v>
      </c>
      <c r="DV22" s="190">
        <f t="shared" ref="DV22:DW22" si="688">SUM(DV23:DV27)</f>
        <v>7185</v>
      </c>
      <c r="DW22" s="70">
        <f t="shared" si="688"/>
        <v>6539</v>
      </c>
      <c r="DX22" s="563">
        <f t="shared" ref="DX22:DY22" si="689">SUM(DX23:DX27)</f>
        <v>6369</v>
      </c>
      <c r="DY22" s="70">
        <f t="shared" si="689"/>
        <v>6092</v>
      </c>
      <c r="DZ22" s="563">
        <f t="shared" ref="DZ22:EA22" si="690">SUM(DZ23:DZ27)</f>
        <v>5661</v>
      </c>
      <c r="EA22" s="70">
        <f t="shared" si="690"/>
        <v>5692</v>
      </c>
      <c r="EB22" s="118">
        <f t="shared" ref="EB22:EB28" si="691">SUM(DP22:EA22)</f>
        <v>70707</v>
      </c>
      <c r="EC22" s="150">
        <f t="shared" ref="EC22:EC30" si="692">SUM(DP22:EA22)/$EB$4</f>
        <v>5892.25</v>
      </c>
      <c r="ED22" s="563">
        <f t="shared" ref="ED22" si="693">SUM(ED23:ED27)</f>
        <v>5945</v>
      </c>
      <c r="EE22" s="70">
        <f t="shared" ref="EE22:EF22" si="694">SUM(EE23:EE27)</f>
        <v>5368</v>
      </c>
      <c r="EF22" s="29">
        <f t="shared" si="694"/>
        <v>4899</v>
      </c>
      <c r="EG22" s="170">
        <f t="shared" ref="EG22:EI22" si="695">SUM(EG23:EG27)</f>
        <v>5583</v>
      </c>
      <c r="EH22" s="29">
        <f t="shared" si="695"/>
        <v>5091</v>
      </c>
      <c r="EI22" s="170">
        <f t="shared" si="695"/>
        <v>4873</v>
      </c>
      <c r="EJ22" s="190">
        <f t="shared" ref="EJ22:EK22" si="696">SUM(EJ23:EJ27)</f>
        <v>7029</v>
      </c>
      <c r="EK22" s="70">
        <f t="shared" si="696"/>
        <v>6918</v>
      </c>
      <c r="EL22" s="563">
        <f t="shared" ref="EL22:EM22" si="697">SUM(EL23:EL27)</f>
        <v>6814</v>
      </c>
      <c r="EM22" s="70">
        <f t="shared" si="697"/>
        <v>6149</v>
      </c>
      <c r="EN22" s="563">
        <f t="shared" ref="EN22:EO22" si="698">SUM(EN23:EN27)</f>
        <v>5925</v>
      </c>
      <c r="EO22" s="70">
        <f t="shared" si="698"/>
        <v>7311</v>
      </c>
      <c r="EP22" s="118">
        <f t="shared" ref="EP22:EP28" si="699">SUM(ED22:EO22)</f>
        <v>71905</v>
      </c>
      <c r="EQ22" s="150">
        <f t="shared" ref="EQ22:EQ30" si="700">SUM(ED22:EO22)/$EP$4</f>
        <v>5992.083333333333</v>
      </c>
      <c r="ER22" s="563">
        <f t="shared" ref="ER22:ES22" si="701">SUM(ER23:ER27)</f>
        <v>7910</v>
      </c>
      <c r="ES22" s="70">
        <f t="shared" si="701"/>
        <v>7626</v>
      </c>
      <c r="ET22" s="29">
        <f t="shared" ref="ET22:EU22" si="702">SUM(ET23:ET27)</f>
        <v>7794</v>
      </c>
      <c r="EU22" s="170">
        <f t="shared" si="702"/>
        <v>8626</v>
      </c>
      <c r="EV22" s="29">
        <f t="shared" ref="EV22" si="703">SUM(EV23:EV27)</f>
        <v>5384</v>
      </c>
      <c r="EW22" s="170">
        <f t="shared" ref="EW22:EX22" si="704">SUM(EW23:EW27)</f>
        <v>5672</v>
      </c>
      <c r="EX22" s="190">
        <f t="shared" si="704"/>
        <v>6318</v>
      </c>
      <c r="EY22" s="70"/>
      <c r="EZ22" s="563"/>
      <c r="FA22" s="70"/>
      <c r="FB22" s="563"/>
      <c r="FC22" s="70"/>
      <c r="FD22" s="118">
        <f t="shared" ref="FD22:FD28" si="705">SUM(ER22:FC22)</f>
        <v>49330</v>
      </c>
      <c r="FE22" s="150">
        <f t="shared" ref="FE22:FE30" si="706">SUM(ER22:FC22)/$FD$4</f>
        <v>7047.1428571428569</v>
      </c>
      <c r="FF22" s="113">
        <f t="shared" ref="FF22:FF30" si="707">AX22-AU22</f>
        <v>911</v>
      </c>
      <c r="FG22" s="367">
        <f t="shared" ref="FG22:FG30" si="708">FF22/AU22</f>
        <v>0.14437400950871632</v>
      </c>
      <c r="FH22" s="113">
        <f t="shared" ref="FH22:FH30" si="709">AY22-AX22</f>
        <v>-267</v>
      </c>
      <c r="FI22" s="367">
        <f t="shared" ref="FI22:FI30" si="710">FH22/AX22</f>
        <v>-3.6975488159534692E-2</v>
      </c>
      <c r="FJ22" s="113">
        <f t="shared" ref="FJ22:FJ30" si="711">AZ22-AY22</f>
        <v>538</v>
      </c>
      <c r="FK22" s="367">
        <f t="shared" ref="FK22:FK30" si="712">FJ22/AY22</f>
        <v>7.736554501006615E-2</v>
      </c>
      <c r="FL22" s="113">
        <f t="shared" ref="FL22:FL30" si="713">BA22-AZ22</f>
        <v>6314</v>
      </c>
      <c r="FM22" s="367">
        <f t="shared" ref="FM22:FM30" si="714">FL22/AZ22</f>
        <v>0.84276561665776828</v>
      </c>
      <c r="FN22" s="113">
        <f t="shared" ref="FN22:FN30" si="715">BB22-BA22</f>
        <v>-5088</v>
      </c>
      <c r="FO22" s="367">
        <f t="shared" ref="FO22:FO30" si="716">FN22/BA22</f>
        <v>-0.36853541938287698</v>
      </c>
      <c r="FP22" s="113">
        <f t="shared" ref="FP22:FP30" si="717">BC22-BB22</f>
        <v>-1134</v>
      </c>
      <c r="FQ22" s="367">
        <f t="shared" ref="FQ22:FQ30" si="718">FP22/BB22</f>
        <v>-0.13007570543702685</v>
      </c>
      <c r="FR22" s="113">
        <f t="shared" ref="FR22:FR30" si="719">BD22-BC22</f>
        <v>816</v>
      </c>
      <c r="FS22" s="367">
        <f t="shared" ref="FS22:FS30" si="720">FR22/BC22</f>
        <v>0.10759493670886076</v>
      </c>
      <c r="FT22" s="113">
        <f t="shared" ref="FT22:FT30" si="721">BE22-BD22</f>
        <v>-1690</v>
      </c>
      <c r="FU22" s="367">
        <f t="shared" ref="FU22:FU30" si="722">FT22/BD22</f>
        <v>-0.2011904761904762</v>
      </c>
      <c r="FV22" s="113">
        <f t="shared" ref="FV22:FV30" si="723">BF22-BE22</f>
        <v>22</v>
      </c>
      <c r="FW22" s="367">
        <f t="shared" ref="FW22:FW30" si="724">FV22/BE22</f>
        <v>3.2786885245901639E-3</v>
      </c>
      <c r="FX22" s="113">
        <f t="shared" ref="FX22:FX30" si="725">BG22-BF22</f>
        <v>-32</v>
      </c>
      <c r="FY22" s="100">
        <f t="shared" ref="FY22:FY30" si="726">FX22/BF22</f>
        <v>-4.7534165181224008E-3</v>
      </c>
      <c r="FZ22" s="113">
        <f t="shared" ref="FZ22:FZ30" si="727">BH22-BG22</f>
        <v>-37</v>
      </c>
      <c r="GA22" s="367">
        <f t="shared" ref="GA22:GA30" si="728">FZ22/BG22</f>
        <v>-5.5223880597014925E-3</v>
      </c>
      <c r="GB22" s="113">
        <f t="shared" ref="GB22:GB30" si="729">BI22-BH22</f>
        <v>447</v>
      </c>
      <c r="GC22" s="367">
        <f t="shared" ref="GC22:GC30" si="730">GB22/BH22</f>
        <v>6.7086897793786585E-2</v>
      </c>
      <c r="GD22" s="113">
        <f t="shared" ref="GD22:GD30" si="731">BL22-BI22</f>
        <v>424</v>
      </c>
      <c r="GE22" s="367">
        <f t="shared" ref="GE22:GE30" si="732">GD22/BI22</f>
        <v>5.9634317862165963E-2</v>
      </c>
      <c r="GF22" s="292">
        <f t="shared" ref="GF22:GF30" si="733">BM22-BL22</f>
        <v>-599</v>
      </c>
      <c r="GG22" s="370">
        <f t="shared" ref="GG22:GG30" si="734">GF22/BL22</f>
        <v>-7.9506238385983544E-2</v>
      </c>
      <c r="GH22" s="292">
        <f t="shared" ref="GH22:GH30" si="735">BN22-BM22</f>
        <v>406</v>
      </c>
      <c r="GI22" s="370">
        <f t="shared" ref="GI22:GI30" si="736">GH22/BM22</f>
        <v>5.8543619322278299E-2</v>
      </c>
      <c r="GJ22" s="292">
        <f t="shared" ref="GJ22:GJ30" si="737">BO22-BN22</f>
        <v>6841</v>
      </c>
      <c r="GK22" s="370">
        <f t="shared" ref="GK22:GK30" si="738">GJ22/BN22</f>
        <v>0.93188938836670754</v>
      </c>
      <c r="GL22" s="292">
        <f t="shared" ref="GL22:GL30" si="739">BP22-BO22</f>
        <v>-7107</v>
      </c>
      <c r="GM22" s="370">
        <f t="shared" ref="GM22:GM30" si="740">GL22/BO22</f>
        <v>-0.50112819066422221</v>
      </c>
      <c r="GN22" s="292">
        <f t="shared" ref="GN22:GN30" si="741">BQ22-BP22</f>
        <v>-100</v>
      </c>
      <c r="GO22" s="370">
        <f t="shared" ref="GO22:GO30" si="742">GN22/BP22</f>
        <v>-1.4134275618374558E-2</v>
      </c>
      <c r="GP22" s="292">
        <f t="shared" ref="GP22:GP30" si="743">BR22-BQ22</f>
        <v>1864</v>
      </c>
      <c r="GQ22" s="370">
        <f t="shared" ref="GQ22:GQ30" si="744">GP22/BQ22</f>
        <v>0.26724014336917562</v>
      </c>
      <c r="GR22" s="292">
        <f t="shared" ref="GR22:GR30" si="745">BS22-BR22</f>
        <v>-1762</v>
      </c>
      <c r="GS22" s="370">
        <f t="shared" ref="GS22:GS30" si="746">GR22/BR22</f>
        <v>-0.19934381717388844</v>
      </c>
      <c r="GT22" s="292">
        <f t="shared" ref="GT22:GT30" si="747">BT22-BS22</f>
        <v>957</v>
      </c>
      <c r="GU22" s="370">
        <f t="shared" ref="GU22:GU30" si="748">GT22/BS22</f>
        <v>0.13522679101314117</v>
      </c>
      <c r="GV22" s="292">
        <f t="shared" ref="GV22:GV30" si="749">BU22-BT22</f>
        <v>411</v>
      </c>
      <c r="GW22" s="370">
        <f t="shared" ref="GW22:GW30" si="750">GV22/BT22</f>
        <v>5.1157580283793878E-2</v>
      </c>
      <c r="GX22" s="292">
        <f t="shared" ref="GX22:GX30" si="751">BV22-BU22</f>
        <v>-1838</v>
      </c>
      <c r="GY22" s="370">
        <f t="shared" ref="GY22:GY30" si="752">GX22/BU22</f>
        <v>-0.21764357608052101</v>
      </c>
      <c r="GZ22" s="292">
        <f t="shared" ref="GZ22:GZ30" si="753">BW22-BV22</f>
        <v>745</v>
      </c>
      <c r="HA22" s="370">
        <f t="shared" ref="HA22:HA30" si="754">GZ22/BV22</f>
        <v>0.11275919479340094</v>
      </c>
      <c r="HB22" s="292">
        <f t="shared" ref="HB22:HB30" si="755">BZ22-BW22</f>
        <v>189</v>
      </c>
      <c r="HC22" s="370">
        <f t="shared" ref="HC22:HC30" si="756">HB22/BW22</f>
        <v>2.5707290533188248E-2</v>
      </c>
      <c r="HD22" s="292">
        <f t="shared" ref="HD22:HD30" si="757">CA22-BZ22</f>
        <v>-493</v>
      </c>
      <c r="HE22" s="370">
        <f t="shared" ref="HE22:HE30" si="758">HD22/BZ22</f>
        <v>-6.5375944834902527E-2</v>
      </c>
      <c r="HF22" s="292">
        <f t="shared" ref="HF22:HF30" si="759">CB22-CA22</f>
        <v>-266</v>
      </c>
      <c r="HG22" s="370">
        <f t="shared" ref="HG22:HG30" si="760">HF22/CA22</f>
        <v>-3.7741203178206582E-2</v>
      </c>
      <c r="HH22" s="292">
        <f t="shared" ref="HH22:HH30" si="761">CC22-CB22</f>
        <v>507</v>
      </c>
      <c r="HI22" s="370">
        <f t="shared" ref="HI22:HI30" si="762">HH22/CB22</f>
        <v>7.4756708935417276E-2</v>
      </c>
      <c r="HJ22" s="292">
        <f t="shared" ref="HJ22:HJ30" si="763">CD22-CC22</f>
        <v>-261</v>
      </c>
      <c r="HK22" s="370">
        <f t="shared" ref="HK22:HK30" si="764">HJ22/CC22</f>
        <v>-3.5807380985045961E-2</v>
      </c>
      <c r="HL22" s="292">
        <f t="shared" ref="HL22:HL30" si="765">CE22-CD22</f>
        <v>219</v>
      </c>
      <c r="HM22" s="370">
        <f t="shared" ref="HM22:HM30" si="766">HL22/CD22</f>
        <v>3.1161070005691519E-2</v>
      </c>
      <c r="HN22" s="292">
        <f t="shared" ref="HN22:HN30" si="767">CF22-CE22</f>
        <v>-364</v>
      </c>
      <c r="HO22" s="370">
        <f t="shared" ref="HO22:HO30" si="768">HN22/CE22</f>
        <v>-5.0227680419483924E-2</v>
      </c>
      <c r="HP22" s="292">
        <f t="shared" ref="HP22:HP30" si="769">CG22-CF22</f>
        <v>686</v>
      </c>
      <c r="HQ22" s="370">
        <f t="shared" ref="HQ22:HQ30" si="770">HP22/CF22</f>
        <v>9.9665843382246114E-2</v>
      </c>
      <c r="HR22" s="292">
        <f t="shared" ref="HR22:HR30" si="771">CH22-CG22</f>
        <v>-563</v>
      </c>
      <c r="HS22" s="370">
        <f t="shared" ref="HS22:HS30" si="772">HR22/CG22</f>
        <v>-7.4382349055357372E-2</v>
      </c>
      <c r="HT22" s="292">
        <f t="shared" ref="HT22:HT30" si="773">CI22-CH22</f>
        <v>-648</v>
      </c>
      <c r="HU22" s="370">
        <f t="shared" ref="HU22:HU30" si="774">HT22/CH22</f>
        <v>-9.2492149586069078E-2</v>
      </c>
      <c r="HV22" s="292">
        <f t="shared" ref="HV22:HV30" si="775">CJ22-CI22</f>
        <v>-410</v>
      </c>
      <c r="HW22" s="370">
        <f t="shared" ref="HW22:HW30" si="776">HV22/CI22</f>
        <v>-6.4485687323057567E-2</v>
      </c>
      <c r="HX22" s="292">
        <f t="shared" ref="HX22:HX30" si="777">CK22-CJ22</f>
        <v>576</v>
      </c>
      <c r="HY22" s="370">
        <f t="shared" ref="HY22:HY30" si="778">HX22/CJ22</f>
        <v>9.6839273705447204E-2</v>
      </c>
      <c r="HZ22" s="292">
        <f t="shared" ref="HZ22:HZ30" si="779">CN22-CK22</f>
        <v>155</v>
      </c>
      <c r="IA22" s="370">
        <f t="shared" ref="IA22:IA30" si="780">HZ22/CK22</f>
        <v>2.3758430410790926E-2</v>
      </c>
      <c r="IB22" s="292">
        <f t="shared" ref="IB22:IB30" si="781">CO22-CN22</f>
        <v>452</v>
      </c>
      <c r="IC22" s="370">
        <f t="shared" ref="IC22:IC30" si="782">IB22/CN22</f>
        <v>6.7674801617008534E-2</v>
      </c>
      <c r="ID22" s="292">
        <f t="shared" ref="ID22:ID30" si="783">CP22-CO22</f>
        <v>-948</v>
      </c>
      <c r="IE22" s="370">
        <f t="shared" ref="IE22:IE30" si="784">ID22/CO22</f>
        <v>-0.13294068153134203</v>
      </c>
      <c r="IF22" s="292">
        <f t="shared" ref="IF22:IF30" si="785">CQ22-CP22</f>
        <v>1160</v>
      </c>
      <c r="IG22" s="370">
        <f t="shared" ref="IG22:IG30" si="786">IF22/CP22</f>
        <v>0.18761119197800422</v>
      </c>
      <c r="IH22" s="292">
        <f t="shared" ref="IH22:IH30" si="787">CR22-CQ22</f>
        <v>-1282</v>
      </c>
      <c r="II22" s="370">
        <f t="shared" ref="II22:II30" si="788">IH22/CQ22</f>
        <v>-0.17458804303418221</v>
      </c>
      <c r="IJ22" s="292">
        <f t="shared" ref="IJ22:IJ30" si="789">CS22-CR22</f>
        <v>-8</v>
      </c>
      <c r="IK22" s="370">
        <f t="shared" ref="IK22:IK30" si="790">IJ22/CR22</f>
        <v>-1.3199142055766375E-3</v>
      </c>
      <c r="IL22" s="292">
        <f t="shared" ref="IL22:IL30" si="791">CT22-CS22</f>
        <v>898</v>
      </c>
      <c r="IM22" s="370">
        <f t="shared" ref="IM22:IM30" si="792">IL22/CS22</f>
        <v>0.14835618701470346</v>
      </c>
      <c r="IN22" s="292">
        <f t="shared" ref="IN22:IN30" si="793">CU22-CT22</f>
        <v>-367</v>
      </c>
      <c r="IO22" s="370">
        <f t="shared" ref="IO22:IO30" si="794">IN22/CT22</f>
        <v>-5.2798158538339808E-2</v>
      </c>
      <c r="IP22" s="292">
        <f t="shared" ref="IP22:IP30" si="795">CV22-CU22</f>
        <v>-403</v>
      </c>
      <c r="IQ22" s="370">
        <f t="shared" ref="IQ22:IQ30" si="796">IP22/CU22</f>
        <v>-6.1208991494532197E-2</v>
      </c>
      <c r="IR22" s="292">
        <f t="shared" ref="IR22:IR30" si="797">CW22-CV22</f>
        <v>-976</v>
      </c>
      <c r="IS22" s="370">
        <f t="shared" ref="IS22:IS30" si="798">IR22/CV22</f>
        <v>-0.15790325190098689</v>
      </c>
      <c r="IT22" s="292">
        <f t="shared" ref="IT22:IT30" si="799">CX22-CW22</f>
        <v>475</v>
      </c>
      <c r="IU22" s="370">
        <f t="shared" ref="IU22:IU30" si="800">IT22/CW22</f>
        <v>9.1258405379442839E-2</v>
      </c>
      <c r="IV22" s="292">
        <f t="shared" ref="IV22:IV30" si="801">CY22-CX22</f>
        <v>-196</v>
      </c>
      <c r="IW22" s="370">
        <f t="shared" ref="IW22:IW30" si="802">IV22/CX22</f>
        <v>-3.4507042253521129E-2</v>
      </c>
      <c r="IX22" s="292">
        <f t="shared" ref="IX22:IX30" si="803">DB22-CY22</f>
        <v>-134</v>
      </c>
      <c r="IY22" s="370">
        <f t="shared" ref="IY22:IY30" si="804">IX22/CY22</f>
        <v>-2.4434719183078046E-2</v>
      </c>
      <c r="IZ22" s="292">
        <f t="shared" ref="IZ22:IZ30" si="805">DC22-DB22</f>
        <v>673</v>
      </c>
      <c r="JA22" s="370">
        <f t="shared" ref="JA22:JA30" si="806">IZ22/DB22</f>
        <v>0.1257943925233645</v>
      </c>
      <c r="JB22" s="292">
        <f t="shared" ref="JB22:JB30" si="807">DD22-DC22</f>
        <v>-1135</v>
      </c>
      <c r="JC22" s="370">
        <f t="shared" ref="JC22:JC30" si="808">JB22/DD22</f>
        <v>-0.2322013093289689</v>
      </c>
      <c r="JD22" s="292">
        <f t="shared" ref="JD22:JD30" si="809">DE22-DD22</f>
        <v>718</v>
      </c>
      <c r="JE22" s="370">
        <f t="shared" ref="JE22:JE30" si="810">JD22/DD22</f>
        <v>0.14689034369885434</v>
      </c>
      <c r="JF22" s="292">
        <f t="shared" ref="JF22:JF30" si="811">DF22-DE22</f>
        <v>-693</v>
      </c>
      <c r="JG22" s="370">
        <f t="shared" ref="JG22:JG30" si="812">JF22/DO22</f>
        <v>-0.12162517916166965</v>
      </c>
      <c r="JH22" s="292">
        <f t="shared" ref="JH22:JH30" si="813">DG22-DF22</f>
        <v>-335</v>
      </c>
      <c r="JI22" s="370">
        <f t="shared" ref="JI22:JI30" si="814">JH22/DF22</f>
        <v>-6.8186444127824139E-2</v>
      </c>
      <c r="JJ22" s="292">
        <f t="shared" ref="JJ22:JJ30" si="815">DH22-DG22</f>
        <v>2140</v>
      </c>
      <c r="JK22" s="370">
        <f t="shared" ref="JK22:JK30" si="816">JJ22/DG22</f>
        <v>0.46745303626037571</v>
      </c>
      <c r="JL22" s="292">
        <f t="shared" ref="JL22:JL30" si="817">DI22-DH22</f>
        <v>-409</v>
      </c>
      <c r="JM22" s="370">
        <f t="shared" ref="JM22:JM30" si="818">JL22/DH22</f>
        <v>-6.0881214647216436E-2</v>
      </c>
      <c r="JN22" s="292">
        <f t="shared" ref="JN22:JN30" si="819">DJ22-DI22</f>
        <v>-300</v>
      </c>
      <c r="JO22" s="370">
        <f t="shared" ref="JO22:JO30" si="820">JN22/DI22</f>
        <v>-4.7551117451260103E-2</v>
      </c>
      <c r="JP22" s="292">
        <f t="shared" ref="JP22:JP30" si="821">DK22-DJ22</f>
        <v>33</v>
      </c>
      <c r="JQ22" s="370">
        <f t="shared" ref="JQ22:JQ30" si="822">JP22/DJ22</f>
        <v>5.4917623564653024E-3</v>
      </c>
      <c r="JR22" s="292">
        <f t="shared" ref="JR22:JR30" si="823">DL22-DK22</f>
        <v>-593</v>
      </c>
      <c r="JS22" s="370">
        <f t="shared" ref="JS22:JS30" si="824">JR22/DK22</f>
        <v>-9.8146309169149293E-2</v>
      </c>
      <c r="JT22" s="292">
        <f t="shared" ref="JT22:JT30" si="825">DM22-DL22</f>
        <v>1040</v>
      </c>
      <c r="JU22" s="370">
        <f t="shared" ref="JU22:JU30" si="826">JT22/DL22</f>
        <v>0.19086070838685998</v>
      </c>
      <c r="JV22" s="292">
        <f t="shared" ref="JV22:JV30" si="827">DP22-DM22</f>
        <v>-613</v>
      </c>
      <c r="JW22" s="370">
        <f t="shared" ref="JW22:JW30" si="828">JV22/DM22</f>
        <v>-9.4467560486977964E-2</v>
      </c>
      <c r="JX22" s="292">
        <f t="shared" ref="JX22:JX30" si="829">DQ22-DP22</f>
        <v>129</v>
      </c>
      <c r="JY22" s="370">
        <f t="shared" ref="JY22:JY30" si="830">JX22/DP22</f>
        <v>2.1953710006807351E-2</v>
      </c>
      <c r="JZ22" s="292">
        <f t="shared" ref="JZ22:JZ30" si="831">DR22-DQ22</f>
        <v>-1478</v>
      </c>
      <c r="KA22" s="370">
        <f t="shared" ref="KA22:KA30" si="832">JZ22/DQ22</f>
        <v>-0.24612822647793506</v>
      </c>
      <c r="KB22" s="292">
        <f t="shared" ref="KB22:KB30" si="833">DS22-DR22</f>
        <v>2110</v>
      </c>
      <c r="KC22" s="370">
        <f t="shared" ref="KC22:KC30" si="834">KB22/DR22</f>
        <v>0.46609233487961121</v>
      </c>
      <c r="KD22" s="292">
        <f t="shared" ref="KD22:KD30" si="835">DT22-DS22</f>
        <v>-1377</v>
      </c>
      <c r="KE22" s="370">
        <f t="shared" ref="KE22:KE30" si="836">KD22/DS22</f>
        <v>-0.20747325598915173</v>
      </c>
      <c r="KF22" s="292">
        <f t="shared" ref="KF22:KF30" si="837">DU22-DT22</f>
        <v>-396</v>
      </c>
      <c r="KG22" s="370">
        <f t="shared" ref="KG22:KG30" si="838">KF22/DT22</f>
        <v>-7.5285171102661599E-2</v>
      </c>
      <c r="KH22" s="292">
        <f t="shared" ref="KH22:KH30" si="839">DV22-DU22</f>
        <v>2321</v>
      </c>
      <c r="KI22" s="370">
        <f t="shared" ref="KI22:KI30" si="840">KH22/DU22</f>
        <v>0.47717927631578949</v>
      </c>
      <c r="KJ22" s="292">
        <f t="shared" ref="KJ22:KJ30" si="841">DW22-DV22</f>
        <v>-646</v>
      </c>
      <c r="KK22" s="370">
        <f t="shared" ref="KK22:KK30" si="842">KJ22/DV22</f>
        <v>-8.9909533750869866E-2</v>
      </c>
      <c r="KL22" s="292">
        <f t="shared" ref="KL22:KL30" si="843">DX22-DW22</f>
        <v>-170</v>
      </c>
      <c r="KM22" s="370">
        <f t="shared" ref="KM22:KM30" si="844">KL22/DW22</f>
        <v>-2.5997858999847072E-2</v>
      </c>
      <c r="KN22" s="292">
        <f t="shared" ref="KN22:KN30" si="845">DY22-DX22</f>
        <v>-277</v>
      </c>
      <c r="KO22" s="370">
        <f t="shared" ref="KO22:KO30" si="846">KN22/DX22</f>
        <v>-4.34919139582352E-2</v>
      </c>
      <c r="KP22" s="292">
        <f t="shared" ref="KP22:KP30" si="847">DZ22-DY22</f>
        <v>-431</v>
      </c>
      <c r="KQ22" s="370">
        <f t="shared" ref="KQ22:KQ30" si="848">KP22/DY22</f>
        <v>-7.0748522652659226E-2</v>
      </c>
      <c r="KR22" s="292">
        <f t="shared" ref="KR22:KR30" si="849">EA22-DZ22</f>
        <v>31</v>
      </c>
      <c r="KS22" s="370">
        <f t="shared" ref="KS22:KS30" si="850">KR22/DZ22</f>
        <v>5.4760642995937111E-3</v>
      </c>
      <c r="KT22" s="292">
        <f t="shared" si="396"/>
        <v>253</v>
      </c>
      <c r="KU22" s="375">
        <f t="shared" ref="KU22:KU30" si="851">KT22/EA22</f>
        <v>4.4448348559381588E-2</v>
      </c>
      <c r="KV22" s="292">
        <f t="shared" ref="KV22:KV30" si="852">EE22-ED22</f>
        <v>-577</v>
      </c>
      <c r="KW22" s="370">
        <f t="shared" ref="KW22:KW30" si="853">KV22/ED22</f>
        <v>-9.7056349873843567E-2</v>
      </c>
      <c r="KX22" s="292">
        <f t="shared" ref="KX22:KX30" si="854">EF22-EE22</f>
        <v>-469</v>
      </c>
      <c r="KY22" s="370">
        <f t="shared" ref="KY22:KY30" si="855">KX22/EE22</f>
        <v>-8.7369597615499256E-2</v>
      </c>
      <c r="KZ22" s="292">
        <f t="shared" ref="KZ22:KZ30" si="856">EG22-EF22</f>
        <v>684</v>
      </c>
      <c r="LA22" s="370">
        <f t="shared" ref="LA22:LA30" si="857">KZ22/EF22</f>
        <v>0.13962033067973056</v>
      </c>
      <c r="LB22" s="292">
        <f t="shared" ref="LB22:LB30" si="858">EH22-EG22</f>
        <v>-492</v>
      </c>
      <c r="LC22" s="370">
        <f t="shared" ref="LC22:LC30" si="859">LB22/EG22</f>
        <v>-8.8124664159054275E-2</v>
      </c>
      <c r="LD22" s="292">
        <f t="shared" ref="LD22:LD30" si="860">EI22-EH22</f>
        <v>-218</v>
      </c>
      <c r="LE22" s="370">
        <f t="shared" ref="LE22:LE30" si="861">LD22/EH22</f>
        <v>-4.2820663916715775E-2</v>
      </c>
      <c r="LF22" s="292">
        <f t="shared" ref="LF22:LF30" si="862">EJ22-EI22</f>
        <v>2156</v>
      </c>
      <c r="LG22" s="370">
        <f t="shared" ref="LG22:LG30" si="863">LF22/EI22</f>
        <v>0.44243792325056436</v>
      </c>
      <c r="LH22" s="292">
        <f t="shared" ref="LH22:LH30" si="864">EK22-EJ22</f>
        <v>-111</v>
      </c>
      <c r="LI22" s="370">
        <f t="shared" ref="LI22:LI30" si="865">LH22/EJ22</f>
        <v>-1.5791720017072131E-2</v>
      </c>
      <c r="LJ22" s="292">
        <f t="shared" ref="LJ22:LJ30" si="866">EL22-EK22</f>
        <v>-104</v>
      </c>
      <c r="LK22" s="370">
        <f t="shared" ref="LK22:LK30" si="867">LJ22/EK22</f>
        <v>-1.503324660306447E-2</v>
      </c>
      <c r="LL22" s="292">
        <f t="shared" ref="LL22:LL30" si="868">EM22-EL22</f>
        <v>-665</v>
      </c>
      <c r="LM22" s="370">
        <f>LL22/EL22</f>
        <v>-9.7593190490167306E-2</v>
      </c>
      <c r="LN22" s="292">
        <f t="shared" ref="LN22:LN30" si="869">EN22-EM22</f>
        <v>-224</v>
      </c>
      <c r="LO22" s="370">
        <f t="shared" ref="LO22:LO30" si="870">LN22/EM22</f>
        <v>-3.6428687591478291E-2</v>
      </c>
      <c r="LP22" s="292">
        <f t="shared" ref="LP22:LP30" si="871">EO22-EN22</f>
        <v>1386</v>
      </c>
      <c r="LQ22" s="370">
        <f t="shared" ref="LQ22:LQ30" si="872">LP22/EN22</f>
        <v>0.23392405063291138</v>
      </c>
      <c r="LR22" s="292">
        <f t="shared" si="420"/>
        <v>599</v>
      </c>
      <c r="LS22" s="1195">
        <f t="shared" ref="LS22:LS30" si="873">LR22/EO22</f>
        <v>8.1931336342497607E-2</v>
      </c>
      <c r="LT22" s="292">
        <f t="shared" ref="LT22:LT30" si="874">ES22-ER22</f>
        <v>-284</v>
      </c>
      <c r="LU22" s="1191">
        <f t="shared" ref="LU22:LU30" si="875">LT22/ER22</f>
        <v>-3.5903919089759796E-2</v>
      </c>
      <c r="LV22" s="292">
        <f t="shared" ref="LV22:LV30" si="876">ET22-ES22</f>
        <v>168</v>
      </c>
      <c r="LW22" s="1191">
        <f t="shared" ref="LW22:LW30" si="877">LV22/ES22</f>
        <v>2.2029897718332022E-2</v>
      </c>
      <c r="LX22" s="292">
        <f t="shared" ref="LX22:LX30" si="878">EU22-ET22</f>
        <v>832</v>
      </c>
      <c r="LY22" s="1191">
        <f t="shared" ref="LY22:LY30" si="879">LX22/ET22</f>
        <v>0.10674878111367719</v>
      </c>
      <c r="LZ22" s="292">
        <f t="shared" ref="LZ22:LZ30" si="880">EV22-EU22</f>
        <v>-3242</v>
      </c>
      <c r="MA22" s="1191">
        <f t="shared" ref="MA22:MA30" si="881">LZ22/EU22</f>
        <v>-0.37584048226292605</v>
      </c>
      <c r="MB22" s="292">
        <f t="shared" ref="MB22:MB30" si="882">EW22-EV22</f>
        <v>288</v>
      </c>
      <c r="MC22" s="1191">
        <f t="shared" ref="MC22:MC30" si="883">MB22/EV22</f>
        <v>5.3491827637444277E-2</v>
      </c>
      <c r="MD22" s="292">
        <f t="shared" ref="MD22:MD30" si="884">EX22-EW22</f>
        <v>646</v>
      </c>
      <c r="ME22" s="1249">
        <f t="shared" ref="ME22:ME30" si="885">MD22/EW22</f>
        <v>0.11389280677009873</v>
      </c>
      <c r="MF22" s="292">
        <f t="shared" ref="MF22:MF30" si="886">EY22-EX22</f>
        <v>-6318</v>
      </c>
      <c r="MG22" s="1191">
        <f t="shared" ref="MG22:MG30" si="887">MF22/EX22</f>
        <v>-1</v>
      </c>
      <c r="MH22" s="292">
        <f t="shared" ref="MH22:MH30" si="888">EZ22-EY22</f>
        <v>0</v>
      </c>
      <c r="MI22" s="1191" t="e">
        <f t="shared" ref="MI22:MI30" si="889">MH22/EY22</f>
        <v>#DIV/0!</v>
      </c>
      <c r="MJ22" s="292">
        <f t="shared" ref="MJ22:MJ30" si="890">FA22-EZ22</f>
        <v>0</v>
      </c>
      <c r="MK22" s="1191" t="e">
        <f>MJ22/EZ22</f>
        <v>#DIV/0!</v>
      </c>
      <c r="ML22" s="292">
        <f t="shared" ref="ML22:ML30" si="891">FB22-FA22</f>
        <v>0</v>
      </c>
      <c r="MM22" s="1191" t="e">
        <f t="shared" ref="MM22:MM30" si="892">ML22/FA22</f>
        <v>#DIV/0!</v>
      </c>
      <c r="MN22" s="292">
        <f t="shared" ref="MN22:MN30" si="893">FC22-FB22</f>
        <v>0</v>
      </c>
      <c r="MO22" s="1191" t="e">
        <f t="shared" ref="MO22:MO30" si="894">MN22/FB22</f>
        <v>#DIV/0!</v>
      </c>
      <c r="MP22" s="563">
        <f t="shared" ref="MP22:MP30" si="895">EJ22</f>
        <v>7029</v>
      </c>
      <c r="MQ22" s="950">
        <f t="shared" ref="MQ22:MQ30" si="896">EX22</f>
        <v>6318</v>
      </c>
      <c r="MR22" s="113">
        <f t="shared" ref="MR22:MR30" si="897">MQ22-MP22</f>
        <v>-711</v>
      </c>
      <c r="MS22" s="100">
        <f t="shared" ref="MS22:MS30" si="898">IF(ISERROR(MR22/MP22),0,MR22/MP22)</f>
        <v>-0.10115236875800256</v>
      </c>
      <c r="MT22" s="614"/>
      <c r="MU22" s="614"/>
      <c r="MV22" s="614"/>
      <c r="MW22" t="str">
        <f t="shared" ref="MW22:MW30" si="899">E22</f>
        <v xml:space="preserve">Number of New Tickets </v>
      </c>
      <c r="MX22" s="240" t="e">
        <f>#REF!</f>
        <v>#REF!</v>
      </c>
      <c r="MY22" s="240" t="e">
        <f>#REF!</f>
        <v>#REF!</v>
      </c>
      <c r="MZ22" s="240" t="e">
        <f>#REF!</f>
        <v>#REF!</v>
      </c>
      <c r="NA22" s="240" t="e">
        <f>#REF!</f>
        <v>#REF!</v>
      </c>
      <c r="NB22" s="240" t="e">
        <f>#REF!</f>
        <v>#REF!</v>
      </c>
      <c r="NC22" s="240" t="e">
        <f>#REF!</f>
        <v>#REF!</v>
      </c>
      <c r="ND22" s="240" t="e">
        <f>#REF!</f>
        <v>#REF!</v>
      </c>
      <c r="NE22" s="240" t="e">
        <f>#REF!</f>
        <v>#REF!</v>
      </c>
      <c r="NF22" s="240" t="e">
        <f>#REF!</f>
        <v>#REF!</v>
      </c>
      <c r="NG22" s="240" t="e">
        <f>#REF!</f>
        <v>#REF!</v>
      </c>
      <c r="NH22" s="240" t="e">
        <f>#REF!</f>
        <v>#REF!</v>
      </c>
      <c r="NI22" s="241">
        <f t="shared" ref="NI22:NI30" si="900">AJ22</f>
        <v>6768</v>
      </c>
      <c r="NJ22" s="241">
        <f t="shared" ref="NJ22:NJ30" si="901">AK22</f>
        <v>6949</v>
      </c>
      <c r="NK22" s="241">
        <f t="shared" ref="NK22:NK30" si="902">AL22</f>
        <v>5345</v>
      </c>
      <c r="NL22" s="241">
        <f t="shared" ref="NL22:NL30" si="903">AM22</f>
        <v>9088</v>
      </c>
      <c r="NM22" s="241">
        <f t="shared" ref="NM22:NM30" si="904">AN22</f>
        <v>6219</v>
      </c>
      <c r="NN22" s="241">
        <f t="shared" ref="NN22:NN30" si="905">AO22</f>
        <v>5518</v>
      </c>
      <c r="NO22" s="241">
        <f t="shared" ref="NO22:NO30" si="906">AP22</f>
        <v>7380</v>
      </c>
      <c r="NP22" s="241">
        <f t="shared" ref="NP22:NP30" si="907">AQ22</f>
        <v>6960</v>
      </c>
      <c r="NQ22" s="241">
        <f t="shared" ref="NQ22:NQ30" si="908">AR22</f>
        <v>6079</v>
      </c>
      <c r="NR22" s="241">
        <f t="shared" ref="NR22:NR30" si="909">AS22</f>
        <v>6613</v>
      </c>
      <c r="NS22" s="241">
        <f t="shared" ref="NS22:NS30" si="910">AT22</f>
        <v>8313</v>
      </c>
      <c r="NT22" s="241">
        <f t="shared" ref="NT22:NT30" si="911">AU22</f>
        <v>6310</v>
      </c>
      <c r="NU22" s="241">
        <f t="shared" ref="NU22:NU30" si="912">AX22</f>
        <v>7221</v>
      </c>
      <c r="NV22" s="241">
        <f t="shared" ref="NV22:NV30" si="913">AY22</f>
        <v>6954</v>
      </c>
      <c r="NW22" s="241">
        <f t="shared" ref="NW22:NW30" si="914">AZ22</f>
        <v>7492</v>
      </c>
      <c r="NX22" s="241">
        <f t="shared" ref="NX22:NX30" si="915">BA22</f>
        <v>13806</v>
      </c>
      <c r="NY22" s="241">
        <f t="shared" ref="NY22:NY30" si="916">BB22</f>
        <v>8718</v>
      </c>
      <c r="NZ22" s="241">
        <f t="shared" ref="NZ22:NZ30" si="917">BC22</f>
        <v>7584</v>
      </c>
      <c r="OA22" s="241">
        <f t="shared" ref="OA22:OA30" si="918">BD22</f>
        <v>8400</v>
      </c>
      <c r="OB22" s="241">
        <f t="shared" ref="OB22:OB30" si="919">BE22</f>
        <v>6710</v>
      </c>
      <c r="OC22" s="241">
        <f t="shared" ref="OC22:OC30" si="920">BF22</f>
        <v>6732</v>
      </c>
      <c r="OD22" s="241">
        <f t="shared" ref="OD22:OD30" si="921">BG22</f>
        <v>6700</v>
      </c>
      <c r="OE22" s="241">
        <f t="shared" ref="OE22:OE30" si="922">BH22</f>
        <v>6663</v>
      </c>
      <c r="OF22" s="241">
        <f t="shared" ref="OF22:OF30" si="923">BI22</f>
        <v>7110</v>
      </c>
      <c r="OG22" s="697">
        <f t="shared" ref="OG22:OG30" si="924">BL22</f>
        <v>7534</v>
      </c>
      <c r="OH22" s="697">
        <f t="shared" ref="OH22:OH30" si="925">BM22</f>
        <v>6935</v>
      </c>
      <c r="OI22" s="697">
        <f t="shared" ref="OI22:OI30" si="926">BN22</f>
        <v>7341</v>
      </c>
      <c r="OJ22" s="697">
        <f t="shared" ref="OJ22:OJ30" si="927">BO22</f>
        <v>14182</v>
      </c>
      <c r="OK22" s="697">
        <f t="shared" ref="OK22:OK30" si="928">BP22</f>
        <v>7075</v>
      </c>
      <c r="OL22" s="697">
        <f t="shared" ref="OL22:OL30" si="929">BQ22</f>
        <v>6975</v>
      </c>
      <c r="OM22" s="697">
        <f t="shared" ref="OM22:OM30" si="930">BR22</f>
        <v>8839</v>
      </c>
      <c r="ON22" s="697">
        <f t="shared" ref="ON22:ON30" si="931">BS22</f>
        <v>7077</v>
      </c>
      <c r="OO22" s="697">
        <f t="shared" ref="OO22:OO30" si="932">BT22</f>
        <v>8034</v>
      </c>
      <c r="OP22" s="697">
        <f t="shared" ref="OP22:OP30" si="933">BU22</f>
        <v>8445</v>
      </c>
      <c r="OQ22" s="697">
        <f t="shared" ref="OQ22:OQ30" si="934">BV22</f>
        <v>6607</v>
      </c>
      <c r="OR22" s="697">
        <f t="shared" ref="OR22:OR30" si="935">BW22</f>
        <v>7352</v>
      </c>
      <c r="OS22" s="800">
        <f t="shared" ref="OS22:OS30" si="936">BZ22</f>
        <v>7541</v>
      </c>
      <c r="OT22" s="800">
        <f t="shared" ref="OT22:OT30" si="937">CA22</f>
        <v>7048</v>
      </c>
      <c r="OU22" s="800">
        <f t="shared" ref="OU22:OU30" si="938">CB22</f>
        <v>6782</v>
      </c>
      <c r="OV22" s="800">
        <f t="shared" ref="OV22:OV30" si="939">CC22</f>
        <v>7289</v>
      </c>
      <c r="OW22" s="800">
        <f t="shared" ref="OW22:OW30" si="940">CD22</f>
        <v>7028</v>
      </c>
      <c r="OX22" s="800">
        <f t="shared" ref="OX22:OX30" si="941">CE22</f>
        <v>7247</v>
      </c>
      <c r="OY22" s="800">
        <f t="shared" ref="OY22:OY30" si="942">CF22</f>
        <v>6883</v>
      </c>
      <c r="OZ22" s="800">
        <f t="shared" ref="OZ22:OZ30" si="943">CG22</f>
        <v>7569</v>
      </c>
      <c r="PA22" s="800">
        <f t="shared" ref="PA22:PA30" si="944">CH22</f>
        <v>7006</v>
      </c>
      <c r="PB22" s="800">
        <f t="shared" ref="PB22:PB30" si="945">CI22</f>
        <v>6358</v>
      </c>
      <c r="PC22" s="800">
        <f t="shared" ref="PC22:PC30" si="946">CJ22</f>
        <v>5948</v>
      </c>
      <c r="PD22" s="800">
        <f t="shared" ref="PD22:PD30" si="947">CK22</f>
        <v>6524</v>
      </c>
      <c r="PE22" s="853">
        <f t="shared" ref="PE22:PE30" si="948">CN22</f>
        <v>6679</v>
      </c>
      <c r="PF22" s="853">
        <f t="shared" ref="PF22:PF30" si="949">CO22</f>
        <v>7131</v>
      </c>
      <c r="PG22" s="853">
        <f t="shared" ref="PG22:PG30" si="950">CP22</f>
        <v>6183</v>
      </c>
      <c r="PH22" s="853">
        <f t="shared" ref="PH22:PH30" si="951">CQ22</f>
        <v>7343</v>
      </c>
      <c r="PI22" s="853">
        <f t="shared" ref="PI22:PI30" si="952">CR22</f>
        <v>6061</v>
      </c>
      <c r="PJ22" s="853">
        <f t="shared" ref="PJ22:PJ30" si="953">CS22</f>
        <v>6053</v>
      </c>
      <c r="PK22" s="853">
        <f t="shared" ref="PK22:PK30" si="954">CT22</f>
        <v>6951</v>
      </c>
      <c r="PL22" s="853">
        <f t="shared" ref="PL22:PL30" si="955">CU22</f>
        <v>6584</v>
      </c>
      <c r="PM22" s="853">
        <f t="shared" ref="PM22:PM30" si="956">CV22</f>
        <v>6181</v>
      </c>
      <c r="PN22" s="853">
        <f t="shared" ref="PN22:PN30" si="957">CW22</f>
        <v>5205</v>
      </c>
      <c r="PO22" s="853">
        <f t="shared" ref="PO22:PO30" si="958">CX22</f>
        <v>5680</v>
      </c>
      <c r="PP22" s="853">
        <f t="shared" ref="PP22:PP30" si="959">CY22</f>
        <v>5484</v>
      </c>
      <c r="PQ22" s="1039">
        <f t="shared" ref="PQ22:PQ30" si="960">DB22</f>
        <v>5350</v>
      </c>
      <c r="PR22" s="1039">
        <f t="shared" ref="PR22:PR30" si="961">DC22</f>
        <v>6023</v>
      </c>
      <c r="PS22" s="1039">
        <f t="shared" ref="PS22:PS30" si="962">DD22</f>
        <v>4888</v>
      </c>
      <c r="PT22" s="1039">
        <f t="shared" ref="PT22:PT30" si="963">DE22</f>
        <v>5606</v>
      </c>
      <c r="PU22" s="1039">
        <f t="shared" ref="PU22:PU30" si="964">DF22</f>
        <v>4913</v>
      </c>
      <c r="PV22" s="1039">
        <f t="shared" ref="PV22:PV30" si="965">DG22</f>
        <v>4578</v>
      </c>
      <c r="PW22" s="1039">
        <f t="shared" ref="PW22:PW30" si="966">DH22</f>
        <v>6718</v>
      </c>
      <c r="PX22" s="1039">
        <f t="shared" ref="PX22:PX30" si="967">DI22</f>
        <v>6309</v>
      </c>
      <c r="PY22" s="1039">
        <f t="shared" ref="PY22:PY30" si="968">DJ22</f>
        <v>6009</v>
      </c>
      <c r="PZ22" s="1039">
        <f t="shared" ref="PZ22:PZ30" si="969">DK22</f>
        <v>6042</v>
      </c>
      <c r="QA22" s="1039">
        <f t="shared" ref="QA22:QA30" si="970">DL22</f>
        <v>5449</v>
      </c>
      <c r="QB22" s="1039">
        <f t="shared" ref="QB22:QB30" si="971">DM22</f>
        <v>6489</v>
      </c>
      <c r="QC22" s="1061">
        <f t="shared" ref="QC22:QC30" si="972">DP22</f>
        <v>5876</v>
      </c>
      <c r="QD22" s="1061">
        <f t="shared" ref="QD22:QD30" si="973">DQ22</f>
        <v>6005</v>
      </c>
      <c r="QE22" s="1061">
        <f t="shared" ref="QE22:QE30" si="974">DR22</f>
        <v>4527</v>
      </c>
      <c r="QF22" s="1061">
        <f t="shared" ref="QF22:QF30" si="975">DS22</f>
        <v>6637</v>
      </c>
      <c r="QG22" s="1061">
        <f t="shared" ref="QG22:QG30" si="976">DT22</f>
        <v>5260</v>
      </c>
      <c r="QH22" s="1061">
        <f t="shared" ref="QH22:QH30" si="977">DU22</f>
        <v>4864</v>
      </c>
      <c r="QI22" s="1061">
        <f t="shared" ref="QI22:QI30" si="978">DV22</f>
        <v>7185</v>
      </c>
      <c r="QJ22" s="1061">
        <f t="shared" ref="QJ22:QJ30" si="979">DW22</f>
        <v>6539</v>
      </c>
      <c r="QK22" s="1061">
        <f t="shared" ref="QK22:QK30" si="980">DX22</f>
        <v>6369</v>
      </c>
      <c r="QL22" s="1061">
        <f t="shared" ref="QL22:QL30" si="981">DY22</f>
        <v>6092</v>
      </c>
      <c r="QM22" s="1061">
        <f t="shared" ref="QM22:QM30" si="982">DZ22</f>
        <v>5661</v>
      </c>
      <c r="QN22" s="1061">
        <f t="shared" ref="QN22:QN30" si="983">EA22</f>
        <v>5692</v>
      </c>
      <c r="QO22" s="1118">
        <f t="shared" ref="QO22:QO30" si="984">ED22</f>
        <v>5945</v>
      </c>
      <c r="QP22" s="1118">
        <f t="shared" ref="QP22:QP30" si="985">EE22</f>
        <v>5368</v>
      </c>
      <c r="QQ22" s="1118">
        <f t="shared" ref="QQ22:QQ30" si="986">EF22</f>
        <v>4899</v>
      </c>
      <c r="QR22" s="1118">
        <f t="shared" ref="QR22:QR30" si="987">EG22</f>
        <v>5583</v>
      </c>
      <c r="QS22" s="1118">
        <f t="shared" ref="QS22:QS30" si="988">EH22</f>
        <v>5091</v>
      </c>
      <c r="QT22" s="1118">
        <f t="shared" ref="QT22:QT30" si="989">EI22</f>
        <v>4873</v>
      </c>
      <c r="QU22" s="1118">
        <f t="shared" ref="QU22:QU30" si="990">EJ22</f>
        <v>7029</v>
      </c>
      <c r="QV22" s="1118">
        <f t="shared" ref="QV22:QV30" si="991">EK22</f>
        <v>6918</v>
      </c>
      <c r="QW22" s="1118">
        <f t="shared" ref="QW22:QW30" si="992">EL22</f>
        <v>6814</v>
      </c>
      <c r="QX22" s="1118">
        <f t="shared" ref="QX22:QX30" si="993">EM22</f>
        <v>6149</v>
      </c>
      <c r="QY22" s="1118">
        <f t="shared" ref="QY22:QY30" si="994">EN22</f>
        <v>5925</v>
      </c>
      <c r="QZ22" s="1118">
        <f t="shared" ref="QZ22:QZ30" si="995">EO22</f>
        <v>7311</v>
      </c>
      <c r="RA22" s="1210">
        <f t="shared" ref="RA22:RA30" si="996">ER22</f>
        <v>7910</v>
      </c>
      <c r="RB22" s="1210">
        <f t="shared" ref="RB22:RB30" si="997">ES22</f>
        <v>7626</v>
      </c>
      <c r="RC22" s="1210">
        <f t="shared" ref="RC22:RC30" si="998">ET22</f>
        <v>7794</v>
      </c>
      <c r="RD22" s="1210">
        <f t="shared" ref="RD22:RD30" si="999">EU22</f>
        <v>8626</v>
      </c>
      <c r="RE22" s="1210">
        <f t="shared" ref="RE22:RE30" si="1000">EV22</f>
        <v>5384</v>
      </c>
      <c r="RF22" s="1210">
        <f t="shared" ref="RF22:RF30" si="1001">EW22</f>
        <v>5672</v>
      </c>
      <c r="RG22" s="1210">
        <f t="shared" ref="RG22:RG30" si="1002">EX22</f>
        <v>6318</v>
      </c>
      <c r="RH22" s="1210">
        <f t="shared" ref="RH22:RH30" si="1003">EY22</f>
        <v>0</v>
      </c>
      <c r="RI22" s="1210">
        <f t="shared" ref="RI22:RI30" si="1004">EZ22</f>
        <v>0</v>
      </c>
      <c r="RJ22" s="1210">
        <f t="shared" ref="RJ22:RJ30" si="1005">FA22</f>
        <v>0</v>
      </c>
      <c r="RK22" s="1210">
        <f t="shared" ref="RK22:RK30" si="1006">FB22</f>
        <v>0</v>
      </c>
      <c r="RL22" s="1210">
        <f t="shared" ref="RL22:RL30" si="1007">FC22</f>
        <v>0</v>
      </c>
    </row>
    <row r="23" spans="1:480" x14ac:dyDescent="0.3">
      <c r="A23" s="675"/>
      <c r="B23" s="50"/>
      <c r="C23" s="50" t="s">
        <v>33</v>
      </c>
      <c r="E23" s="1271" t="s">
        <v>38</v>
      </c>
      <c r="F23" s="1271"/>
      <c r="G23" s="1272"/>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647"/>
        <v>45332</v>
      </c>
      <c r="AW23" s="150">
        <f t="shared" si="648"/>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651"/>
        <v>53417</v>
      </c>
      <c r="BK23" s="150">
        <f t="shared" si="652"/>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59"/>
        <v>51243</v>
      </c>
      <c r="BY23" s="150">
        <f t="shared" si="660"/>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67"/>
        <v>37691</v>
      </c>
      <c r="CM23" s="150">
        <f t="shared" si="668"/>
        <v>3140.9166666666665</v>
      </c>
      <c r="CN23" s="187">
        <v>2918</v>
      </c>
      <c r="CO23" s="64">
        <v>3377</v>
      </c>
      <c r="CP23" s="20">
        <v>3122</v>
      </c>
      <c r="CQ23" s="64">
        <v>3544</v>
      </c>
      <c r="CR23" s="20">
        <v>2846</v>
      </c>
      <c r="CS23" s="64">
        <v>2766</v>
      </c>
      <c r="CT23" s="187">
        <v>3064</v>
      </c>
      <c r="CU23" s="64">
        <v>3077</v>
      </c>
      <c r="CV23" s="187">
        <v>2639</v>
      </c>
      <c r="CW23" s="951">
        <v>2155</v>
      </c>
      <c r="CX23" s="187">
        <v>2265</v>
      </c>
      <c r="CY23" s="64">
        <v>2161</v>
      </c>
      <c r="CZ23" s="118">
        <f t="shared" si="675"/>
        <v>33934</v>
      </c>
      <c r="DA23" s="150">
        <f t="shared" si="676"/>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83"/>
        <v>26737</v>
      </c>
      <c r="DO23" s="150">
        <f t="shared" si="684"/>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91"/>
        <v>28539</v>
      </c>
      <c r="EC23" s="150">
        <f t="shared" si="692"/>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699"/>
        <v>26797</v>
      </c>
      <c r="EQ23" s="150">
        <f t="shared" si="700"/>
        <v>2233.0833333333335</v>
      </c>
      <c r="ER23" s="187">
        <v>2295</v>
      </c>
      <c r="ES23" s="64">
        <v>2053</v>
      </c>
      <c r="ET23" s="20">
        <v>2119</v>
      </c>
      <c r="EU23" s="64">
        <v>2482</v>
      </c>
      <c r="EV23" s="20">
        <v>2015</v>
      </c>
      <c r="EW23" s="64">
        <v>2091</v>
      </c>
      <c r="EX23" s="187">
        <v>2677</v>
      </c>
      <c r="EY23" s="64"/>
      <c r="EZ23" s="187"/>
      <c r="FA23" s="64"/>
      <c r="FB23" s="187"/>
      <c r="FC23" s="64"/>
      <c r="FD23" s="118">
        <f t="shared" si="705"/>
        <v>15732</v>
      </c>
      <c r="FE23" s="150">
        <f t="shared" si="706"/>
        <v>2247.4285714285716</v>
      </c>
      <c r="FF23" s="113">
        <f t="shared" si="707"/>
        <v>192</v>
      </c>
      <c r="FG23" s="367">
        <f t="shared" si="708"/>
        <v>5.3024026512013253E-2</v>
      </c>
      <c r="FH23" s="113">
        <f t="shared" si="709"/>
        <v>-189</v>
      </c>
      <c r="FI23" s="367">
        <f t="shared" si="710"/>
        <v>-4.956726986624705E-2</v>
      </c>
      <c r="FJ23" s="113">
        <f t="shared" si="711"/>
        <v>783</v>
      </c>
      <c r="FK23" s="367">
        <f t="shared" si="712"/>
        <v>0.21605960264900662</v>
      </c>
      <c r="FL23" s="113">
        <f t="shared" si="713"/>
        <v>5195</v>
      </c>
      <c r="FM23" s="367">
        <f t="shared" si="714"/>
        <v>1.1788064442931701</v>
      </c>
      <c r="FN23" s="113">
        <f t="shared" si="715"/>
        <v>-4660</v>
      </c>
      <c r="FO23" s="367">
        <f t="shared" si="716"/>
        <v>-0.48531555925848779</v>
      </c>
      <c r="FP23" s="113">
        <f t="shared" si="717"/>
        <v>-616</v>
      </c>
      <c r="FQ23" s="367">
        <f t="shared" si="718"/>
        <v>-0.12464589235127478</v>
      </c>
      <c r="FR23" s="113">
        <f t="shared" si="719"/>
        <v>843</v>
      </c>
      <c r="FS23" s="367">
        <f t="shared" si="720"/>
        <v>0.19486823855755894</v>
      </c>
      <c r="FT23" s="113">
        <f t="shared" si="721"/>
        <v>-1529</v>
      </c>
      <c r="FU23" s="367">
        <f t="shared" si="722"/>
        <v>-0.29580189591797251</v>
      </c>
      <c r="FV23" s="113">
        <f t="shared" si="723"/>
        <v>-83</v>
      </c>
      <c r="FW23" s="367">
        <f t="shared" si="724"/>
        <v>-2.2802197802197801E-2</v>
      </c>
      <c r="FX23" s="113">
        <f t="shared" si="725"/>
        <v>-138</v>
      </c>
      <c r="FY23" s="100">
        <f t="shared" si="726"/>
        <v>-3.8796738824852406E-2</v>
      </c>
      <c r="FZ23" s="113">
        <f t="shared" si="727"/>
        <v>-144</v>
      </c>
      <c r="GA23" s="367">
        <f t="shared" si="728"/>
        <v>-4.211757823925124E-2</v>
      </c>
      <c r="GB23" s="113">
        <f t="shared" si="729"/>
        <v>368</v>
      </c>
      <c r="GC23" s="367">
        <f t="shared" si="730"/>
        <v>0.11236641221374045</v>
      </c>
      <c r="GD23" s="113">
        <f t="shared" si="731"/>
        <v>82</v>
      </c>
      <c r="GE23" s="367">
        <f t="shared" si="732"/>
        <v>2.2508921218775735E-2</v>
      </c>
      <c r="GF23" s="292">
        <f t="shared" si="733"/>
        <v>-163</v>
      </c>
      <c r="GG23" s="370">
        <f t="shared" si="734"/>
        <v>-4.3758389261744968E-2</v>
      </c>
      <c r="GH23" s="292">
        <f t="shared" si="735"/>
        <v>367</v>
      </c>
      <c r="GI23" s="370">
        <f t="shared" si="736"/>
        <v>0.10303200449185851</v>
      </c>
      <c r="GJ23" s="292">
        <f t="shared" si="737"/>
        <v>6596</v>
      </c>
      <c r="GK23" s="370">
        <f t="shared" si="738"/>
        <v>1.6787986765080174</v>
      </c>
      <c r="GL23" s="292">
        <f t="shared" si="739"/>
        <v>-7036</v>
      </c>
      <c r="GM23" s="370">
        <f t="shared" si="740"/>
        <v>-0.66850356294536817</v>
      </c>
      <c r="GN23" s="292">
        <f t="shared" si="741"/>
        <v>138</v>
      </c>
      <c r="GO23" s="370">
        <f t="shared" si="742"/>
        <v>3.9552880481513328E-2</v>
      </c>
      <c r="GP23" s="292">
        <f t="shared" si="743"/>
        <v>909</v>
      </c>
      <c r="GQ23" s="370">
        <f t="shared" si="744"/>
        <v>0.25062034739454092</v>
      </c>
      <c r="GR23" s="292">
        <f t="shared" si="745"/>
        <v>-1114</v>
      </c>
      <c r="GS23" s="370">
        <f t="shared" si="746"/>
        <v>-0.24559082892416226</v>
      </c>
      <c r="GT23" s="292">
        <f t="shared" si="747"/>
        <v>461</v>
      </c>
      <c r="GU23" s="370">
        <f t="shared" si="748"/>
        <v>0.13471654003506722</v>
      </c>
      <c r="GV23" s="292">
        <f t="shared" si="749"/>
        <v>458</v>
      </c>
      <c r="GW23" s="370">
        <f t="shared" si="750"/>
        <v>0.11795003862992531</v>
      </c>
      <c r="GX23" s="292">
        <f t="shared" si="751"/>
        <v>-1198</v>
      </c>
      <c r="GY23" s="370">
        <f t="shared" si="752"/>
        <v>-0.27597327804653304</v>
      </c>
      <c r="GZ23" s="292">
        <f t="shared" si="753"/>
        <v>-82</v>
      </c>
      <c r="HA23" s="370">
        <f t="shared" si="754"/>
        <v>-2.6089723194400255E-2</v>
      </c>
      <c r="HB23" s="292">
        <f t="shared" si="755"/>
        <v>-70</v>
      </c>
      <c r="HC23" s="370">
        <f t="shared" si="756"/>
        <v>-2.2868343678536424E-2</v>
      </c>
      <c r="HD23" s="292">
        <f t="shared" si="757"/>
        <v>-68</v>
      </c>
      <c r="HE23" s="370">
        <f t="shared" si="758"/>
        <v>-2.273487128050819E-2</v>
      </c>
      <c r="HF23" s="292">
        <f t="shared" si="759"/>
        <v>310</v>
      </c>
      <c r="HG23" s="370">
        <f t="shared" si="760"/>
        <v>0.10605542251111871</v>
      </c>
      <c r="HH23" s="292">
        <f t="shared" si="761"/>
        <v>517</v>
      </c>
      <c r="HI23" s="370">
        <f t="shared" si="762"/>
        <v>0.15991339313331271</v>
      </c>
      <c r="HJ23" s="292">
        <f t="shared" si="763"/>
        <v>-367</v>
      </c>
      <c r="HK23" s="370">
        <f t="shared" si="764"/>
        <v>-9.7866666666666671E-2</v>
      </c>
      <c r="HL23" s="292">
        <f t="shared" si="765"/>
        <v>-284</v>
      </c>
      <c r="HM23" s="370">
        <f t="shared" si="766"/>
        <v>-8.394915755246822E-2</v>
      </c>
      <c r="HN23" s="292">
        <f t="shared" si="767"/>
        <v>282</v>
      </c>
      <c r="HO23" s="370">
        <f t="shared" si="768"/>
        <v>9.0997095837366898E-2</v>
      </c>
      <c r="HP23" s="292">
        <f t="shared" si="769"/>
        <v>5</v>
      </c>
      <c r="HQ23" s="370">
        <f t="shared" si="770"/>
        <v>1.4788524105294291E-3</v>
      </c>
      <c r="HR23" s="292">
        <f t="shared" si="771"/>
        <v>-237</v>
      </c>
      <c r="HS23" s="370">
        <f t="shared" si="772"/>
        <v>-6.9994093325457765E-2</v>
      </c>
      <c r="HT23" s="292">
        <f t="shared" si="773"/>
        <v>-381</v>
      </c>
      <c r="HU23" s="370">
        <f t="shared" si="774"/>
        <v>-0.12099079072721498</v>
      </c>
      <c r="HV23" s="292">
        <f t="shared" si="775"/>
        <v>-111</v>
      </c>
      <c r="HW23" s="370">
        <f t="shared" si="776"/>
        <v>-4.0101156069364159E-2</v>
      </c>
      <c r="HX23" s="292">
        <f t="shared" si="777"/>
        <v>314</v>
      </c>
      <c r="HY23" s="370">
        <f t="shared" si="778"/>
        <v>0.11817839668799397</v>
      </c>
      <c r="HZ23" s="292">
        <f t="shared" si="779"/>
        <v>-53</v>
      </c>
      <c r="IA23" s="370">
        <f t="shared" si="780"/>
        <v>-1.7839111410299563E-2</v>
      </c>
      <c r="IB23" s="292">
        <f t="shared" si="781"/>
        <v>459</v>
      </c>
      <c r="IC23" s="370">
        <f t="shared" si="782"/>
        <v>0.1572995202193283</v>
      </c>
      <c r="ID23" s="292">
        <f t="shared" si="783"/>
        <v>-255</v>
      </c>
      <c r="IE23" s="370">
        <f t="shared" si="784"/>
        <v>-7.5510808409831209E-2</v>
      </c>
      <c r="IF23" s="292">
        <f t="shared" si="785"/>
        <v>422</v>
      </c>
      <c r="IG23" s="370">
        <f t="shared" si="786"/>
        <v>0.13516976297245356</v>
      </c>
      <c r="IH23" s="292">
        <f t="shared" si="787"/>
        <v>-698</v>
      </c>
      <c r="II23" s="370">
        <f t="shared" si="788"/>
        <v>-0.19695259593679459</v>
      </c>
      <c r="IJ23" s="292">
        <f t="shared" si="789"/>
        <v>-80</v>
      </c>
      <c r="IK23" s="370">
        <f t="shared" si="790"/>
        <v>-2.8109627547434995E-2</v>
      </c>
      <c r="IL23" s="292">
        <f t="shared" si="791"/>
        <v>298</v>
      </c>
      <c r="IM23" s="370">
        <f t="shared" si="792"/>
        <v>0.10773680404916848</v>
      </c>
      <c r="IN23" s="292">
        <f t="shared" si="793"/>
        <v>13</v>
      </c>
      <c r="IO23" s="370">
        <f t="shared" si="794"/>
        <v>4.2428198433420369E-3</v>
      </c>
      <c r="IP23" s="292">
        <f t="shared" si="795"/>
        <v>-438</v>
      </c>
      <c r="IQ23" s="370">
        <f t="shared" si="796"/>
        <v>-0.14234644133896654</v>
      </c>
      <c r="IR23" s="292">
        <f t="shared" si="797"/>
        <v>-484</v>
      </c>
      <c r="IS23" s="370">
        <f t="shared" si="798"/>
        <v>-0.18340280409245927</v>
      </c>
      <c r="IT23" s="292">
        <f t="shared" si="799"/>
        <v>110</v>
      </c>
      <c r="IU23" s="370">
        <f t="shared" si="800"/>
        <v>5.1044083526682132E-2</v>
      </c>
      <c r="IV23" s="292">
        <f t="shared" si="801"/>
        <v>-104</v>
      </c>
      <c r="IW23" s="370">
        <f t="shared" si="802"/>
        <v>-4.5916114790286976E-2</v>
      </c>
      <c r="IX23" s="292">
        <f t="shared" si="803"/>
        <v>-41</v>
      </c>
      <c r="IY23" s="370">
        <f t="shared" si="804"/>
        <v>-1.8972697825080979E-2</v>
      </c>
      <c r="IZ23" s="292">
        <f t="shared" si="805"/>
        <v>164</v>
      </c>
      <c r="JA23" s="370">
        <f t="shared" si="806"/>
        <v>7.7358490566037733E-2</v>
      </c>
      <c r="JB23" s="292">
        <f t="shared" si="807"/>
        <v>-461</v>
      </c>
      <c r="JC23" s="370">
        <f t="shared" si="808"/>
        <v>-0.25287986834887549</v>
      </c>
      <c r="JD23" s="292">
        <f t="shared" si="809"/>
        <v>326</v>
      </c>
      <c r="JE23" s="370">
        <f t="shared" si="810"/>
        <v>0.17882611080636313</v>
      </c>
      <c r="JF23" s="292">
        <f t="shared" si="811"/>
        <v>-298</v>
      </c>
      <c r="JG23" s="370">
        <f t="shared" si="812"/>
        <v>-0.13374724165014773</v>
      </c>
      <c r="JH23" s="292">
        <f t="shared" si="813"/>
        <v>2</v>
      </c>
      <c r="JI23" s="370">
        <f t="shared" si="814"/>
        <v>1.0804970286331713E-3</v>
      </c>
      <c r="JJ23" s="292">
        <f t="shared" si="815"/>
        <v>1146</v>
      </c>
      <c r="JK23" s="370">
        <f t="shared" si="816"/>
        <v>0.61845655693470047</v>
      </c>
      <c r="JL23" s="292">
        <f t="shared" si="817"/>
        <v>-212</v>
      </c>
      <c r="JM23" s="370">
        <f t="shared" si="818"/>
        <v>-7.0690230076692229E-2</v>
      </c>
      <c r="JN23" s="292">
        <f t="shared" si="819"/>
        <v>-434</v>
      </c>
      <c r="JO23" s="370">
        <f t="shared" si="820"/>
        <v>-0.15572299964119124</v>
      </c>
      <c r="JP23" s="292">
        <f t="shared" si="821"/>
        <v>-44</v>
      </c>
      <c r="JQ23" s="370">
        <f t="shared" si="822"/>
        <v>-1.8699532511687208E-2</v>
      </c>
      <c r="JR23" s="292">
        <f t="shared" si="823"/>
        <v>-305</v>
      </c>
      <c r="JS23" s="370">
        <f t="shared" si="824"/>
        <v>-0.13209181463837158</v>
      </c>
      <c r="JT23" s="292">
        <f t="shared" si="825"/>
        <v>201</v>
      </c>
      <c r="JU23" s="370">
        <f t="shared" si="826"/>
        <v>0.10029940119760479</v>
      </c>
      <c r="JV23" s="292">
        <f t="shared" si="827"/>
        <v>97</v>
      </c>
      <c r="JW23" s="370">
        <f t="shared" si="828"/>
        <v>4.3990929705215419E-2</v>
      </c>
      <c r="JX23" s="292">
        <f t="shared" si="829"/>
        <v>262</v>
      </c>
      <c r="JY23" s="370">
        <f t="shared" si="830"/>
        <v>0.11381407471763684</v>
      </c>
      <c r="JZ23" s="292">
        <f t="shared" si="831"/>
        <v>-647</v>
      </c>
      <c r="KA23" s="370">
        <f t="shared" si="832"/>
        <v>-0.25234009360374415</v>
      </c>
      <c r="KB23" s="292">
        <f t="shared" si="833"/>
        <v>708</v>
      </c>
      <c r="KC23" s="370">
        <f t="shared" si="834"/>
        <v>0.36932707355242567</v>
      </c>
      <c r="KD23" s="292">
        <f t="shared" si="835"/>
        <v>-771</v>
      </c>
      <c r="KE23" s="370">
        <f t="shared" si="836"/>
        <v>-0.29371428571428571</v>
      </c>
      <c r="KF23" s="292">
        <f t="shared" si="837"/>
        <v>-66</v>
      </c>
      <c r="KG23" s="370">
        <f t="shared" si="838"/>
        <v>-3.5598705501618123E-2</v>
      </c>
      <c r="KH23" s="292">
        <f t="shared" si="839"/>
        <v>1539</v>
      </c>
      <c r="KI23" s="370">
        <f t="shared" si="840"/>
        <v>0.86073825503355705</v>
      </c>
      <c r="KJ23" s="292">
        <f t="shared" si="841"/>
        <v>-407</v>
      </c>
      <c r="KK23" s="370">
        <f t="shared" si="842"/>
        <v>-0.12233243162007815</v>
      </c>
      <c r="KL23" s="292">
        <f t="shared" si="843"/>
        <v>-201</v>
      </c>
      <c r="KM23" s="370">
        <f t="shared" si="844"/>
        <v>-6.8835616438356159E-2</v>
      </c>
      <c r="KN23" s="292">
        <f t="shared" si="845"/>
        <v>-252</v>
      </c>
      <c r="KO23" s="370">
        <f t="shared" si="846"/>
        <v>-9.2681132769400515E-2</v>
      </c>
      <c r="KP23" s="292">
        <f t="shared" si="847"/>
        <v>-398</v>
      </c>
      <c r="KQ23" s="370">
        <f t="shared" si="848"/>
        <v>-0.1613295500608026</v>
      </c>
      <c r="KR23" s="292">
        <f t="shared" si="849"/>
        <v>-82</v>
      </c>
      <c r="KS23" s="370">
        <f t="shared" si="850"/>
        <v>-3.9632672788786856E-2</v>
      </c>
      <c r="KT23" s="292">
        <f t="shared" si="396"/>
        <v>357</v>
      </c>
      <c r="KU23" s="375">
        <f t="shared" si="851"/>
        <v>0.17966784096628083</v>
      </c>
      <c r="KV23" s="292">
        <f t="shared" si="852"/>
        <v>-364</v>
      </c>
      <c r="KW23" s="370">
        <f t="shared" si="853"/>
        <v>-0.1552901023890785</v>
      </c>
      <c r="KX23" s="292">
        <f t="shared" si="854"/>
        <v>-175</v>
      </c>
      <c r="KY23" s="370">
        <f t="shared" si="855"/>
        <v>-8.8383838383838384E-2</v>
      </c>
      <c r="KZ23" s="292">
        <f t="shared" si="856"/>
        <v>283</v>
      </c>
      <c r="LA23" s="370">
        <f t="shared" si="857"/>
        <v>0.15678670360110802</v>
      </c>
      <c r="LB23" s="292">
        <f t="shared" si="858"/>
        <v>-34</v>
      </c>
      <c r="LC23" s="370">
        <f t="shared" si="859"/>
        <v>-1.6283524904214558E-2</v>
      </c>
      <c r="LD23" s="292">
        <f t="shared" si="860"/>
        <v>-305</v>
      </c>
      <c r="LE23" s="370">
        <f t="shared" si="861"/>
        <v>-0.14849074975657253</v>
      </c>
      <c r="LF23" s="292">
        <f t="shared" si="862"/>
        <v>1389</v>
      </c>
      <c r="LG23" s="370">
        <f t="shared" si="863"/>
        <v>0.79416809605488847</v>
      </c>
      <c r="LH23" s="292">
        <f t="shared" si="864"/>
        <v>-182</v>
      </c>
      <c r="LI23" s="370">
        <f t="shared" si="865"/>
        <v>-5.7998725302740597E-2</v>
      </c>
      <c r="LJ23" s="292">
        <f t="shared" si="866"/>
        <v>-362</v>
      </c>
      <c r="LK23" s="370">
        <f t="shared" si="867"/>
        <v>-0.12246278755074425</v>
      </c>
      <c r="LL23" s="292">
        <f t="shared" si="868"/>
        <v>-565</v>
      </c>
      <c r="LM23" s="370">
        <f>LL23/EL23</f>
        <v>-0.21781033153430995</v>
      </c>
      <c r="LN23" s="292">
        <f t="shared" si="869"/>
        <v>-158</v>
      </c>
      <c r="LO23" s="370">
        <f t="shared" si="870"/>
        <v>-7.787087235091178E-2</v>
      </c>
      <c r="LP23" s="292">
        <f t="shared" si="871"/>
        <v>318</v>
      </c>
      <c r="LQ23" s="370">
        <f t="shared" si="872"/>
        <v>0.16996258685195084</v>
      </c>
      <c r="LR23" s="292">
        <f t="shared" si="420"/>
        <v>106</v>
      </c>
      <c r="LS23" s="1195">
        <f t="shared" si="873"/>
        <v>4.842393787117405E-2</v>
      </c>
      <c r="LT23" s="292">
        <f t="shared" si="874"/>
        <v>-242</v>
      </c>
      <c r="LU23" s="1191">
        <f t="shared" si="875"/>
        <v>-0.10544662309368191</v>
      </c>
      <c r="LV23" s="292">
        <f t="shared" si="876"/>
        <v>66</v>
      </c>
      <c r="LW23" s="1191">
        <f t="shared" si="877"/>
        <v>3.2148075986361421E-2</v>
      </c>
      <c r="LX23" s="292">
        <f t="shared" si="878"/>
        <v>363</v>
      </c>
      <c r="LY23" s="1191">
        <f t="shared" si="879"/>
        <v>0.17130722038697499</v>
      </c>
      <c r="LZ23" s="292">
        <f t="shared" si="880"/>
        <v>-467</v>
      </c>
      <c r="MA23" s="1191">
        <f t="shared" si="881"/>
        <v>-0.18815471394037067</v>
      </c>
      <c r="MB23" s="292">
        <f t="shared" si="882"/>
        <v>76</v>
      </c>
      <c r="MC23" s="1191">
        <f t="shared" si="883"/>
        <v>3.7717121588089333E-2</v>
      </c>
      <c r="MD23" s="292">
        <f t="shared" si="884"/>
        <v>586</v>
      </c>
      <c r="ME23" s="1249">
        <f t="shared" si="885"/>
        <v>0.2802486848397896</v>
      </c>
      <c r="MF23" s="292">
        <f t="shared" si="886"/>
        <v>-2677</v>
      </c>
      <c r="MG23" s="1191">
        <f t="shared" si="887"/>
        <v>-1</v>
      </c>
      <c r="MH23" s="292">
        <f t="shared" si="888"/>
        <v>0</v>
      </c>
      <c r="MI23" s="1191" t="e">
        <f t="shared" si="889"/>
        <v>#DIV/0!</v>
      </c>
      <c r="MJ23" s="292">
        <f t="shared" si="890"/>
        <v>0</v>
      </c>
      <c r="MK23" s="1191" t="e">
        <f>MJ23/EZ23</f>
        <v>#DIV/0!</v>
      </c>
      <c r="ML23" s="292">
        <f t="shared" si="891"/>
        <v>0</v>
      </c>
      <c r="MM23" s="1191" t="e">
        <f t="shared" si="892"/>
        <v>#DIV/0!</v>
      </c>
      <c r="MN23" s="292">
        <f t="shared" si="893"/>
        <v>0</v>
      </c>
      <c r="MO23" s="1191" t="e">
        <f t="shared" si="894"/>
        <v>#DIV/0!</v>
      </c>
      <c r="MP23" s="187">
        <f t="shared" si="895"/>
        <v>3138</v>
      </c>
      <c r="MQ23" s="951">
        <f t="shared" si="896"/>
        <v>2677</v>
      </c>
      <c r="MR23" s="113">
        <f t="shared" si="897"/>
        <v>-461</v>
      </c>
      <c r="MS23" s="100">
        <f t="shared" si="898"/>
        <v>-0.14690885914595284</v>
      </c>
      <c r="MT23" s="614"/>
      <c r="MU23" s="614"/>
      <c r="MV23" s="614"/>
      <c r="MW23" t="str">
        <f t="shared" si="899"/>
        <v>Reported Source - Telephone</v>
      </c>
      <c r="MX23" s="240" t="e">
        <f>#REF!</f>
        <v>#REF!</v>
      </c>
      <c r="MY23" s="240" t="e">
        <f>#REF!</f>
        <v>#REF!</v>
      </c>
      <c r="MZ23" s="240" t="e">
        <f>#REF!</f>
        <v>#REF!</v>
      </c>
      <c r="NA23" s="240" t="e">
        <f>#REF!</f>
        <v>#REF!</v>
      </c>
      <c r="NB23" s="240" t="e">
        <f>#REF!</f>
        <v>#REF!</v>
      </c>
      <c r="NC23" s="240" t="e">
        <f>#REF!</f>
        <v>#REF!</v>
      </c>
      <c r="ND23" s="240" t="e">
        <f>#REF!</f>
        <v>#REF!</v>
      </c>
      <c r="NE23" s="240" t="e">
        <f>#REF!</f>
        <v>#REF!</v>
      </c>
      <c r="NF23" s="240" t="e">
        <f>#REF!</f>
        <v>#REF!</v>
      </c>
      <c r="NG23" s="240" t="e">
        <f>#REF!</f>
        <v>#REF!</v>
      </c>
      <c r="NH23" s="240" t="e">
        <f>#REF!</f>
        <v>#REF!</v>
      </c>
      <c r="NI23" s="241">
        <f t="shared" si="900"/>
        <v>3180</v>
      </c>
      <c r="NJ23" s="241">
        <f t="shared" si="901"/>
        <v>3306</v>
      </c>
      <c r="NK23" s="241">
        <f t="shared" si="902"/>
        <v>2691</v>
      </c>
      <c r="NL23" s="241">
        <f t="shared" si="903"/>
        <v>6924</v>
      </c>
      <c r="NM23" s="241">
        <f t="shared" si="904"/>
        <v>3563</v>
      </c>
      <c r="NN23" s="241">
        <f t="shared" si="905"/>
        <v>2917</v>
      </c>
      <c r="NO23" s="241">
        <f t="shared" si="906"/>
        <v>3859</v>
      </c>
      <c r="NP23" s="241">
        <f t="shared" si="907"/>
        <v>3634</v>
      </c>
      <c r="NQ23" s="241">
        <f t="shared" si="908"/>
        <v>3071</v>
      </c>
      <c r="NR23" s="241">
        <f t="shared" si="909"/>
        <v>3359</v>
      </c>
      <c r="NS23" s="241">
        <f t="shared" si="910"/>
        <v>5207</v>
      </c>
      <c r="NT23" s="241">
        <f t="shared" si="911"/>
        <v>3621</v>
      </c>
      <c r="NU23" s="241">
        <f t="shared" si="912"/>
        <v>3813</v>
      </c>
      <c r="NV23" s="241">
        <f t="shared" si="913"/>
        <v>3624</v>
      </c>
      <c r="NW23" s="241">
        <f t="shared" si="914"/>
        <v>4407</v>
      </c>
      <c r="NX23" s="241">
        <f t="shared" si="915"/>
        <v>9602</v>
      </c>
      <c r="NY23" s="241">
        <f t="shared" si="916"/>
        <v>4942</v>
      </c>
      <c r="NZ23" s="241">
        <f t="shared" si="917"/>
        <v>4326</v>
      </c>
      <c r="OA23" s="241">
        <f t="shared" si="918"/>
        <v>5169</v>
      </c>
      <c r="OB23" s="241">
        <f t="shared" si="919"/>
        <v>3640</v>
      </c>
      <c r="OC23" s="241">
        <f t="shared" si="920"/>
        <v>3557</v>
      </c>
      <c r="OD23" s="241">
        <f t="shared" si="921"/>
        <v>3419</v>
      </c>
      <c r="OE23" s="241">
        <f t="shared" si="922"/>
        <v>3275</v>
      </c>
      <c r="OF23" s="241">
        <f t="shared" si="923"/>
        <v>3643</v>
      </c>
      <c r="OG23" s="697">
        <f t="shared" si="924"/>
        <v>3725</v>
      </c>
      <c r="OH23" s="697">
        <f t="shared" si="925"/>
        <v>3562</v>
      </c>
      <c r="OI23" s="697">
        <f t="shared" si="926"/>
        <v>3929</v>
      </c>
      <c r="OJ23" s="697">
        <f t="shared" si="927"/>
        <v>10525</v>
      </c>
      <c r="OK23" s="697">
        <f t="shared" si="928"/>
        <v>3489</v>
      </c>
      <c r="OL23" s="697">
        <f t="shared" si="929"/>
        <v>3627</v>
      </c>
      <c r="OM23" s="697">
        <f t="shared" si="930"/>
        <v>4536</v>
      </c>
      <c r="ON23" s="697">
        <f t="shared" si="931"/>
        <v>3422</v>
      </c>
      <c r="OO23" s="697">
        <f t="shared" si="932"/>
        <v>3883</v>
      </c>
      <c r="OP23" s="697">
        <f t="shared" si="933"/>
        <v>4341</v>
      </c>
      <c r="OQ23" s="697">
        <f t="shared" si="934"/>
        <v>3143</v>
      </c>
      <c r="OR23" s="697">
        <f t="shared" si="935"/>
        <v>3061</v>
      </c>
      <c r="OS23" s="800">
        <f t="shared" si="936"/>
        <v>2991</v>
      </c>
      <c r="OT23" s="800">
        <f t="shared" si="937"/>
        <v>2923</v>
      </c>
      <c r="OU23" s="800">
        <f t="shared" si="938"/>
        <v>3233</v>
      </c>
      <c r="OV23" s="800">
        <f t="shared" si="939"/>
        <v>3750</v>
      </c>
      <c r="OW23" s="800">
        <f t="shared" si="940"/>
        <v>3383</v>
      </c>
      <c r="OX23" s="800">
        <f t="shared" si="941"/>
        <v>3099</v>
      </c>
      <c r="OY23" s="800">
        <f t="shared" si="942"/>
        <v>3381</v>
      </c>
      <c r="OZ23" s="800">
        <f t="shared" si="943"/>
        <v>3386</v>
      </c>
      <c r="PA23" s="800">
        <f t="shared" si="944"/>
        <v>3149</v>
      </c>
      <c r="PB23" s="800">
        <f t="shared" si="945"/>
        <v>2768</v>
      </c>
      <c r="PC23" s="800">
        <f t="shared" si="946"/>
        <v>2657</v>
      </c>
      <c r="PD23" s="800">
        <f t="shared" si="947"/>
        <v>2971</v>
      </c>
      <c r="PE23" s="853">
        <f t="shared" si="948"/>
        <v>2918</v>
      </c>
      <c r="PF23" s="853">
        <f t="shared" si="949"/>
        <v>3377</v>
      </c>
      <c r="PG23" s="853">
        <f t="shared" si="950"/>
        <v>3122</v>
      </c>
      <c r="PH23" s="853">
        <f t="shared" si="951"/>
        <v>3544</v>
      </c>
      <c r="PI23" s="853">
        <f t="shared" si="952"/>
        <v>2846</v>
      </c>
      <c r="PJ23" s="853">
        <f t="shared" si="953"/>
        <v>2766</v>
      </c>
      <c r="PK23" s="853">
        <f t="shared" si="954"/>
        <v>3064</v>
      </c>
      <c r="PL23" s="853">
        <f t="shared" si="955"/>
        <v>3077</v>
      </c>
      <c r="PM23" s="853">
        <f t="shared" si="956"/>
        <v>2639</v>
      </c>
      <c r="PN23" s="853">
        <f t="shared" si="957"/>
        <v>2155</v>
      </c>
      <c r="PO23" s="853">
        <f t="shared" si="958"/>
        <v>2265</v>
      </c>
      <c r="PP23" s="853">
        <f t="shared" si="959"/>
        <v>2161</v>
      </c>
      <c r="PQ23" s="1039">
        <f t="shared" si="960"/>
        <v>2120</v>
      </c>
      <c r="PR23" s="1039">
        <f t="shared" si="961"/>
        <v>2284</v>
      </c>
      <c r="PS23" s="1039">
        <f t="shared" si="962"/>
        <v>1823</v>
      </c>
      <c r="PT23" s="1039">
        <f t="shared" si="963"/>
        <v>2149</v>
      </c>
      <c r="PU23" s="1039">
        <f t="shared" si="964"/>
        <v>1851</v>
      </c>
      <c r="PV23" s="1039">
        <f t="shared" si="965"/>
        <v>1853</v>
      </c>
      <c r="PW23" s="1039">
        <f t="shared" si="966"/>
        <v>2999</v>
      </c>
      <c r="PX23" s="1039">
        <f t="shared" si="967"/>
        <v>2787</v>
      </c>
      <c r="PY23" s="1039">
        <f t="shared" si="968"/>
        <v>2353</v>
      </c>
      <c r="PZ23" s="1039">
        <f t="shared" si="969"/>
        <v>2309</v>
      </c>
      <c r="QA23" s="1039">
        <f t="shared" si="970"/>
        <v>2004</v>
      </c>
      <c r="QB23" s="1039">
        <f t="shared" si="971"/>
        <v>2205</v>
      </c>
      <c r="QC23" s="1061">
        <f t="shared" si="972"/>
        <v>2302</v>
      </c>
      <c r="QD23" s="1061">
        <f t="shared" si="973"/>
        <v>2564</v>
      </c>
      <c r="QE23" s="1061">
        <f t="shared" si="974"/>
        <v>1917</v>
      </c>
      <c r="QF23" s="1061">
        <f t="shared" si="975"/>
        <v>2625</v>
      </c>
      <c r="QG23" s="1061">
        <f t="shared" si="976"/>
        <v>1854</v>
      </c>
      <c r="QH23" s="1061">
        <f t="shared" si="977"/>
        <v>1788</v>
      </c>
      <c r="QI23" s="1061">
        <f t="shared" si="978"/>
        <v>3327</v>
      </c>
      <c r="QJ23" s="1061">
        <f t="shared" si="979"/>
        <v>2920</v>
      </c>
      <c r="QK23" s="1061">
        <f t="shared" si="980"/>
        <v>2719</v>
      </c>
      <c r="QL23" s="1061">
        <f t="shared" si="981"/>
        <v>2467</v>
      </c>
      <c r="QM23" s="1061">
        <f t="shared" si="982"/>
        <v>2069</v>
      </c>
      <c r="QN23" s="1061">
        <f t="shared" si="983"/>
        <v>1987</v>
      </c>
      <c r="QO23" s="1118">
        <f t="shared" si="984"/>
        <v>2344</v>
      </c>
      <c r="QP23" s="1118">
        <f t="shared" si="985"/>
        <v>1980</v>
      </c>
      <c r="QQ23" s="1118">
        <f t="shared" si="986"/>
        <v>1805</v>
      </c>
      <c r="QR23" s="1118">
        <f t="shared" si="987"/>
        <v>2088</v>
      </c>
      <c r="QS23" s="1118">
        <f t="shared" si="988"/>
        <v>2054</v>
      </c>
      <c r="QT23" s="1118">
        <f t="shared" si="989"/>
        <v>1749</v>
      </c>
      <c r="QU23" s="1118">
        <f t="shared" si="990"/>
        <v>3138</v>
      </c>
      <c r="QV23" s="1118">
        <f t="shared" si="991"/>
        <v>2956</v>
      </c>
      <c r="QW23" s="1118">
        <f t="shared" si="992"/>
        <v>2594</v>
      </c>
      <c r="QX23" s="1118">
        <f t="shared" si="993"/>
        <v>2029</v>
      </c>
      <c r="QY23" s="1118">
        <f t="shared" si="994"/>
        <v>1871</v>
      </c>
      <c r="QZ23" s="1118">
        <f t="shared" si="995"/>
        <v>2189</v>
      </c>
      <c r="RA23" s="1210">
        <f t="shared" si="996"/>
        <v>2295</v>
      </c>
      <c r="RB23" s="1210">
        <f t="shared" si="997"/>
        <v>2053</v>
      </c>
      <c r="RC23" s="1210">
        <f t="shared" si="998"/>
        <v>2119</v>
      </c>
      <c r="RD23" s="1210">
        <f t="shared" si="999"/>
        <v>2482</v>
      </c>
      <c r="RE23" s="1210">
        <f t="shared" si="1000"/>
        <v>2015</v>
      </c>
      <c r="RF23" s="1210">
        <f t="shared" si="1001"/>
        <v>2091</v>
      </c>
      <c r="RG23" s="1210">
        <f t="shared" si="1002"/>
        <v>2677</v>
      </c>
      <c r="RH23" s="1210">
        <f t="shared" si="1003"/>
        <v>0</v>
      </c>
      <c r="RI23" s="1210">
        <f t="shared" si="1004"/>
        <v>0</v>
      </c>
      <c r="RJ23" s="1210">
        <f t="shared" si="1005"/>
        <v>0</v>
      </c>
      <c r="RK23" s="1210">
        <f t="shared" si="1006"/>
        <v>0</v>
      </c>
      <c r="RL23" s="1210">
        <f t="shared" si="1007"/>
        <v>0</v>
      </c>
    </row>
    <row r="24" spans="1:480" x14ac:dyDescent="0.3">
      <c r="A24" s="675"/>
      <c r="B24" s="50"/>
      <c r="C24" s="50" t="s">
        <v>34</v>
      </c>
      <c r="E24" s="1271" t="s">
        <v>39</v>
      </c>
      <c r="F24" s="1271"/>
      <c r="G24" s="1272"/>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647"/>
        <v>21669</v>
      </c>
      <c r="AW24" s="150">
        <f t="shared" si="648"/>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651"/>
        <v>27865</v>
      </c>
      <c r="BK24" s="150">
        <f t="shared" si="652"/>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59"/>
        <v>35165</v>
      </c>
      <c r="BY24" s="150">
        <f t="shared" si="660"/>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67"/>
        <v>35100</v>
      </c>
      <c r="CM24" s="150">
        <f t="shared" si="668"/>
        <v>2925</v>
      </c>
      <c r="CN24" s="187">
        <v>3022</v>
      </c>
      <c r="CO24" s="64">
        <v>2927</v>
      </c>
      <c r="CP24" s="20">
        <v>2357</v>
      </c>
      <c r="CQ24" s="64">
        <v>2449</v>
      </c>
      <c r="CR24" s="20">
        <v>2472</v>
      </c>
      <c r="CS24" s="64">
        <v>2610</v>
      </c>
      <c r="CT24" s="187">
        <v>3166</v>
      </c>
      <c r="CU24" s="64">
        <v>2858</v>
      </c>
      <c r="CV24" s="187">
        <v>2692</v>
      </c>
      <c r="CW24" s="951">
        <v>2091</v>
      </c>
      <c r="CX24" s="187">
        <v>2515</v>
      </c>
      <c r="CY24" s="64">
        <v>2544</v>
      </c>
      <c r="CZ24" s="118">
        <f t="shared" si="675"/>
        <v>31703</v>
      </c>
      <c r="DA24" s="150">
        <f t="shared" si="676"/>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83"/>
        <v>31605</v>
      </c>
      <c r="DO24" s="150">
        <f t="shared" si="684"/>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91"/>
        <v>31924</v>
      </c>
      <c r="EC24" s="150">
        <f t="shared" si="692"/>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699"/>
        <v>32957</v>
      </c>
      <c r="EQ24" s="150">
        <f t="shared" si="700"/>
        <v>2746.4166666666665</v>
      </c>
      <c r="ER24" s="187">
        <v>3560</v>
      </c>
      <c r="ES24" s="64">
        <v>3174</v>
      </c>
      <c r="ET24" s="20">
        <v>3055</v>
      </c>
      <c r="EU24" s="64">
        <v>3253</v>
      </c>
      <c r="EV24" s="20">
        <v>2652</v>
      </c>
      <c r="EW24" s="64">
        <v>2946</v>
      </c>
      <c r="EX24" s="187">
        <v>3142</v>
      </c>
      <c r="EY24" s="64"/>
      <c r="EZ24" s="187"/>
      <c r="FA24" s="64"/>
      <c r="FB24" s="187"/>
      <c r="FC24" s="64"/>
      <c r="FD24" s="118">
        <f t="shared" si="705"/>
        <v>21782</v>
      </c>
      <c r="FE24" s="150">
        <f t="shared" si="706"/>
        <v>3111.7142857142858</v>
      </c>
      <c r="FF24" s="113">
        <f t="shared" si="707"/>
        <v>377</v>
      </c>
      <c r="FG24" s="367">
        <f t="shared" si="708"/>
        <v>0.24624428478118876</v>
      </c>
      <c r="FH24" s="113">
        <f t="shared" si="709"/>
        <v>188</v>
      </c>
      <c r="FI24" s="367">
        <f t="shared" si="710"/>
        <v>9.853249475890985E-2</v>
      </c>
      <c r="FJ24" s="113">
        <f t="shared" si="711"/>
        <v>-104</v>
      </c>
      <c r="FK24" s="367">
        <f t="shared" si="712"/>
        <v>-4.9618320610687022E-2</v>
      </c>
      <c r="FL24" s="113">
        <f t="shared" si="713"/>
        <v>869</v>
      </c>
      <c r="FM24" s="367">
        <f t="shared" si="714"/>
        <v>0.4362449799196787</v>
      </c>
      <c r="FN24" s="113">
        <f t="shared" si="715"/>
        <v>-534</v>
      </c>
      <c r="FO24" s="367">
        <f t="shared" si="716"/>
        <v>-0.18664802516602585</v>
      </c>
      <c r="FP24" s="113">
        <f t="shared" si="717"/>
        <v>-147</v>
      </c>
      <c r="FQ24" s="367">
        <f t="shared" si="718"/>
        <v>-6.3171465406102273E-2</v>
      </c>
      <c r="FR24" s="113">
        <f t="shared" si="719"/>
        <v>274</v>
      </c>
      <c r="FS24" s="367">
        <f t="shared" si="720"/>
        <v>0.12568807339449542</v>
      </c>
      <c r="FT24" s="113">
        <f t="shared" si="721"/>
        <v>-137</v>
      </c>
      <c r="FU24" s="367">
        <f t="shared" si="722"/>
        <v>-5.5827220863895681E-2</v>
      </c>
      <c r="FV24" s="113">
        <f t="shared" si="723"/>
        <v>71</v>
      </c>
      <c r="FW24" s="367">
        <f t="shared" si="724"/>
        <v>3.0643072939145446E-2</v>
      </c>
      <c r="FX24" s="113">
        <f t="shared" si="725"/>
        <v>-256</v>
      </c>
      <c r="FY24" s="100">
        <f t="shared" si="726"/>
        <v>-0.10720268006700168</v>
      </c>
      <c r="FZ24" s="113">
        <f t="shared" si="727"/>
        <v>319</v>
      </c>
      <c r="GA24" s="367">
        <f t="shared" si="728"/>
        <v>0.14962476547842402</v>
      </c>
      <c r="GB24" s="113">
        <f t="shared" si="729"/>
        <v>308</v>
      </c>
      <c r="GC24" s="367">
        <f t="shared" si="730"/>
        <v>0.12566299469604242</v>
      </c>
      <c r="GD24" s="113">
        <f t="shared" si="731"/>
        <v>264</v>
      </c>
      <c r="GE24" s="367">
        <f t="shared" si="732"/>
        <v>9.5686843059079374E-2</v>
      </c>
      <c r="GF24" s="292">
        <f t="shared" si="733"/>
        <v>-476</v>
      </c>
      <c r="GG24" s="370">
        <f t="shared" si="734"/>
        <v>-0.15745947734039034</v>
      </c>
      <c r="GH24" s="292">
        <f t="shared" si="735"/>
        <v>125</v>
      </c>
      <c r="GI24" s="370">
        <f t="shared" si="736"/>
        <v>4.9077345897133882E-2</v>
      </c>
      <c r="GJ24" s="292">
        <f t="shared" si="737"/>
        <v>202</v>
      </c>
      <c r="GK24" s="370">
        <f t="shared" si="738"/>
        <v>7.559880239520958E-2</v>
      </c>
      <c r="GL24" s="292">
        <f t="shared" si="739"/>
        <v>-329</v>
      </c>
      <c r="GM24" s="370">
        <f t="shared" si="740"/>
        <v>-0.11447459986082116</v>
      </c>
      <c r="GN24" s="292">
        <f t="shared" si="741"/>
        <v>95</v>
      </c>
      <c r="GO24" s="370">
        <f t="shared" si="742"/>
        <v>3.732809430255403E-2</v>
      </c>
      <c r="GP24" s="292">
        <f t="shared" si="743"/>
        <v>892</v>
      </c>
      <c r="GQ24" s="370">
        <f t="shared" si="744"/>
        <v>0.33787878787878789</v>
      </c>
      <c r="GR24" s="292">
        <f t="shared" si="745"/>
        <v>-558</v>
      </c>
      <c r="GS24" s="370">
        <f t="shared" si="746"/>
        <v>-0.15798414496036239</v>
      </c>
      <c r="GT24" s="292">
        <f t="shared" si="747"/>
        <v>487</v>
      </c>
      <c r="GU24" s="370">
        <f t="shared" si="748"/>
        <v>0.16375252185608608</v>
      </c>
      <c r="GV24" s="292">
        <f t="shared" si="749"/>
        <v>-521</v>
      </c>
      <c r="GW24" s="370">
        <f t="shared" si="750"/>
        <v>-0.15053452759318117</v>
      </c>
      <c r="GX24" s="292">
        <f t="shared" si="751"/>
        <v>-348</v>
      </c>
      <c r="GY24" s="370">
        <f t="shared" si="752"/>
        <v>-0.11836734693877551</v>
      </c>
      <c r="GZ24" s="292">
        <f t="shared" si="753"/>
        <v>773</v>
      </c>
      <c r="HA24" s="370">
        <f t="shared" si="754"/>
        <v>0.29822530864197533</v>
      </c>
      <c r="HB24" s="292">
        <f t="shared" si="755"/>
        <v>329</v>
      </c>
      <c r="HC24" s="370">
        <f t="shared" si="756"/>
        <v>9.7771173848439821E-2</v>
      </c>
      <c r="HD24" s="292">
        <f t="shared" si="757"/>
        <v>-586</v>
      </c>
      <c r="HE24" s="370">
        <f t="shared" si="758"/>
        <v>-0.15863562533838657</v>
      </c>
      <c r="HF24" s="292">
        <f t="shared" si="759"/>
        <v>-321</v>
      </c>
      <c r="HG24" s="370">
        <f t="shared" si="760"/>
        <v>-0.10328185328185328</v>
      </c>
      <c r="HH24" s="292">
        <f t="shared" si="761"/>
        <v>-9</v>
      </c>
      <c r="HI24" s="370">
        <f t="shared" si="762"/>
        <v>-3.2292787944025836E-3</v>
      </c>
      <c r="HJ24" s="292">
        <f t="shared" si="763"/>
        <v>-179</v>
      </c>
      <c r="HK24" s="370">
        <f t="shared" si="764"/>
        <v>-6.4434845212383005E-2</v>
      </c>
      <c r="HL24" s="292">
        <f t="shared" si="765"/>
        <v>59</v>
      </c>
      <c r="HM24" s="370">
        <f t="shared" si="766"/>
        <v>2.2701038861100423E-2</v>
      </c>
      <c r="HN24" s="292">
        <f t="shared" si="767"/>
        <v>232</v>
      </c>
      <c r="HO24" s="370">
        <f t="shared" si="768"/>
        <v>8.7283671933784807E-2</v>
      </c>
      <c r="HP24" s="292">
        <f t="shared" si="769"/>
        <v>630</v>
      </c>
      <c r="HQ24" s="370">
        <f t="shared" si="770"/>
        <v>0.2179930795847751</v>
      </c>
      <c r="HR24" s="292">
        <f t="shared" si="771"/>
        <v>-312</v>
      </c>
      <c r="HS24" s="370">
        <f t="shared" si="772"/>
        <v>-8.8636363636363638E-2</v>
      </c>
      <c r="HT24" s="292">
        <f t="shared" si="773"/>
        <v>-628</v>
      </c>
      <c r="HU24" s="370">
        <f t="shared" si="774"/>
        <v>-0.19576059850374064</v>
      </c>
      <c r="HV24" s="292">
        <f t="shared" si="775"/>
        <v>-150</v>
      </c>
      <c r="HW24" s="370">
        <f t="shared" si="776"/>
        <v>-5.8139534883720929E-2</v>
      </c>
      <c r="HX24" s="292">
        <f t="shared" si="777"/>
        <v>418</v>
      </c>
      <c r="HY24" s="370">
        <f t="shared" si="778"/>
        <v>0.17201646090534981</v>
      </c>
      <c r="HZ24" s="292">
        <f t="shared" si="779"/>
        <v>174</v>
      </c>
      <c r="IA24" s="370">
        <f t="shared" si="780"/>
        <v>6.1095505617977525E-2</v>
      </c>
      <c r="IB24" s="292">
        <f t="shared" si="781"/>
        <v>-95</v>
      </c>
      <c r="IC24" s="370">
        <f t="shared" si="782"/>
        <v>-3.1436135009927202E-2</v>
      </c>
      <c r="ID24" s="292">
        <f t="shared" si="783"/>
        <v>-570</v>
      </c>
      <c r="IE24" s="370">
        <f t="shared" si="784"/>
        <v>-0.19473864024598564</v>
      </c>
      <c r="IF24" s="292">
        <f t="shared" si="785"/>
        <v>92</v>
      </c>
      <c r="IG24" s="370">
        <f t="shared" si="786"/>
        <v>3.903266864658464E-2</v>
      </c>
      <c r="IH24" s="292">
        <f t="shared" si="787"/>
        <v>23</v>
      </c>
      <c r="II24" s="370">
        <f t="shared" si="788"/>
        <v>9.391588403429971E-3</v>
      </c>
      <c r="IJ24" s="292">
        <f t="shared" si="789"/>
        <v>138</v>
      </c>
      <c r="IK24" s="370">
        <f t="shared" si="790"/>
        <v>5.5825242718446605E-2</v>
      </c>
      <c r="IL24" s="292">
        <f t="shared" si="791"/>
        <v>556</v>
      </c>
      <c r="IM24" s="370">
        <f t="shared" si="792"/>
        <v>0.21302681992337164</v>
      </c>
      <c r="IN24" s="292">
        <f t="shared" si="793"/>
        <v>-308</v>
      </c>
      <c r="IO24" s="370">
        <f t="shared" si="794"/>
        <v>-9.7283638660770694E-2</v>
      </c>
      <c r="IP24" s="292">
        <f t="shared" si="795"/>
        <v>-166</v>
      </c>
      <c r="IQ24" s="370">
        <f t="shared" si="796"/>
        <v>-5.8082575227431772E-2</v>
      </c>
      <c r="IR24" s="292">
        <f t="shared" si="797"/>
        <v>-601</v>
      </c>
      <c r="IS24" s="370">
        <f t="shared" si="798"/>
        <v>-0.22325408618127787</v>
      </c>
      <c r="IT24" s="292">
        <f t="shared" si="799"/>
        <v>424</v>
      </c>
      <c r="IU24" s="370">
        <f t="shared" si="800"/>
        <v>0.20277379244380678</v>
      </c>
      <c r="IV24" s="292">
        <f t="shared" si="801"/>
        <v>29</v>
      </c>
      <c r="IW24" s="370">
        <f t="shared" si="802"/>
        <v>1.1530815109343936E-2</v>
      </c>
      <c r="IX24" s="292">
        <f t="shared" si="803"/>
        <v>-124</v>
      </c>
      <c r="IY24" s="370">
        <f t="shared" si="804"/>
        <v>-4.8742138364779877E-2</v>
      </c>
      <c r="IZ24" s="292">
        <f t="shared" si="805"/>
        <v>389</v>
      </c>
      <c r="JA24" s="370">
        <f t="shared" si="806"/>
        <v>0.16074380165289257</v>
      </c>
      <c r="JB24" s="292">
        <f t="shared" si="807"/>
        <v>-437</v>
      </c>
      <c r="JC24" s="370">
        <f t="shared" si="808"/>
        <v>-0.18423271500843169</v>
      </c>
      <c r="JD24" s="292">
        <f t="shared" si="809"/>
        <v>9</v>
      </c>
      <c r="JE24" s="370">
        <f t="shared" si="810"/>
        <v>3.7942664418212477E-3</v>
      </c>
      <c r="JF24" s="292">
        <f t="shared" si="811"/>
        <v>-116</v>
      </c>
      <c r="JG24" s="370">
        <f t="shared" si="812"/>
        <v>-4.4043663977218796E-2</v>
      </c>
      <c r="JH24" s="292">
        <f t="shared" si="813"/>
        <v>-239</v>
      </c>
      <c r="JI24" s="370">
        <f t="shared" si="814"/>
        <v>-0.1055187637969095</v>
      </c>
      <c r="JJ24" s="292">
        <f t="shared" si="815"/>
        <v>934</v>
      </c>
      <c r="JK24" s="370">
        <f t="shared" si="816"/>
        <v>0.46100691016781836</v>
      </c>
      <c r="JL24" s="292">
        <f t="shared" si="817"/>
        <v>-201</v>
      </c>
      <c r="JM24" s="370">
        <f t="shared" si="818"/>
        <v>-6.7905405405405406E-2</v>
      </c>
      <c r="JN24" s="292">
        <f t="shared" si="819"/>
        <v>152</v>
      </c>
      <c r="JO24" s="370">
        <f t="shared" si="820"/>
        <v>5.5092424791591155E-2</v>
      </c>
      <c r="JP24" s="292">
        <f t="shared" si="821"/>
        <v>-203</v>
      </c>
      <c r="JQ24" s="370">
        <f t="shared" si="822"/>
        <v>-6.9735486087255244E-2</v>
      </c>
      <c r="JR24" s="292">
        <f t="shared" si="823"/>
        <v>-155</v>
      </c>
      <c r="JS24" s="370">
        <f t="shared" si="824"/>
        <v>-5.7237813884785819E-2</v>
      </c>
      <c r="JT24" s="292">
        <f t="shared" si="825"/>
        <v>888</v>
      </c>
      <c r="JU24" s="370">
        <f t="shared" si="826"/>
        <v>0.34782608695652173</v>
      </c>
      <c r="JV24" s="292">
        <f t="shared" si="827"/>
        <v>-688</v>
      </c>
      <c r="JW24" s="370">
        <f t="shared" si="828"/>
        <v>-0.1999418773612322</v>
      </c>
      <c r="JX24" s="292">
        <f t="shared" si="829"/>
        <v>-239</v>
      </c>
      <c r="JY24" s="370">
        <f t="shared" si="830"/>
        <v>-8.6814384308027612E-2</v>
      </c>
      <c r="JZ24" s="292">
        <f t="shared" si="831"/>
        <v>-508</v>
      </c>
      <c r="KA24" s="370">
        <f t="shared" si="832"/>
        <v>-0.20206841686555291</v>
      </c>
      <c r="KB24" s="292">
        <f t="shared" si="833"/>
        <v>926</v>
      </c>
      <c r="KC24" s="370">
        <f t="shared" si="834"/>
        <v>0.46161515453639085</v>
      </c>
      <c r="KD24" s="292">
        <f t="shared" si="835"/>
        <v>-393</v>
      </c>
      <c r="KE24" s="370">
        <f t="shared" si="836"/>
        <v>-0.1340381991814461</v>
      </c>
      <c r="KF24" s="292">
        <f t="shared" si="837"/>
        <v>-116</v>
      </c>
      <c r="KG24" s="370">
        <f t="shared" si="838"/>
        <v>-4.568727845608507E-2</v>
      </c>
      <c r="KH24" s="292">
        <f t="shared" si="839"/>
        <v>554</v>
      </c>
      <c r="KI24" s="370">
        <f t="shared" si="840"/>
        <v>0.22864217911679735</v>
      </c>
      <c r="KJ24" s="292">
        <f t="shared" si="841"/>
        <v>-150</v>
      </c>
      <c r="KK24" s="370">
        <f t="shared" si="842"/>
        <v>-5.0386294927779643E-2</v>
      </c>
      <c r="KL24" s="292">
        <f t="shared" si="843"/>
        <v>10</v>
      </c>
      <c r="KM24" s="370">
        <f t="shared" si="844"/>
        <v>3.5373187124159888E-3</v>
      </c>
      <c r="KN24" s="292">
        <f t="shared" si="845"/>
        <v>-185</v>
      </c>
      <c r="KO24" s="370">
        <f t="shared" si="846"/>
        <v>-6.5209728586535079E-2</v>
      </c>
      <c r="KP24" s="292">
        <f t="shared" si="847"/>
        <v>-18</v>
      </c>
      <c r="KQ24" s="370">
        <f t="shared" si="848"/>
        <v>-6.7873303167420816E-3</v>
      </c>
      <c r="KR24" s="292">
        <f t="shared" si="849"/>
        <v>196</v>
      </c>
      <c r="KS24" s="370">
        <f t="shared" si="850"/>
        <v>7.4411541381928625E-2</v>
      </c>
      <c r="KT24" s="292">
        <f t="shared" si="396"/>
        <v>46</v>
      </c>
      <c r="KU24" s="375">
        <f t="shared" si="851"/>
        <v>1.6254416961130742E-2</v>
      </c>
      <c r="KV24" s="292">
        <f t="shared" si="852"/>
        <v>-331</v>
      </c>
      <c r="KW24" s="370">
        <f t="shared" si="853"/>
        <v>-0.1150904033379694</v>
      </c>
      <c r="KX24" s="292">
        <f t="shared" si="854"/>
        <v>-181</v>
      </c>
      <c r="KY24" s="370">
        <f t="shared" si="855"/>
        <v>-7.1119842829076615E-2</v>
      </c>
      <c r="KZ24" s="292">
        <f t="shared" si="856"/>
        <v>227</v>
      </c>
      <c r="LA24" s="370">
        <f t="shared" si="857"/>
        <v>9.6023688663282578E-2</v>
      </c>
      <c r="LB24" s="292">
        <f t="shared" si="858"/>
        <v>-280</v>
      </c>
      <c r="LC24" s="370">
        <f t="shared" si="859"/>
        <v>-0.1080663836356619</v>
      </c>
      <c r="LD24" s="292">
        <f t="shared" si="860"/>
        <v>113</v>
      </c>
      <c r="LE24" s="370">
        <f t="shared" si="861"/>
        <v>4.889658156642146E-2</v>
      </c>
      <c r="LF24" s="292">
        <f t="shared" si="862"/>
        <v>740</v>
      </c>
      <c r="LG24" s="370">
        <f t="shared" si="863"/>
        <v>0.30528052805280526</v>
      </c>
      <c r="LH24" s="292">
        <f t="shared" si="864"/>
        <v>-110</v>
      </c>
      <c r="LI24" s="370">
        <f t="shared" si="865"/>
        <v>-3.47661188369153E-2</v>
      </c>
      <c r="LJ24" s="292">
        <f t="shared" si="866"/>
        <v>81</v>
      </c>
      <c r="LK24" s="370">
        <f t="shared" si="867"/>
        <v>2.6522593320235755E-2</v>
      </c>
      <c r="LL24" s="292">
        <f t="shared" si="868"/>
        <v>-367</v>
      </c>
      <c r="LM24" s="370">
        <f>LL24/EL24</f>
        <v>-0.11706539074960128</v>
      </c>
      <c r="LN24" s="292">
        <f t="shared" si="869"/>
        <v>-274</v>
      </c>
      <c r="LO24" s="370">
        <f t="shared" si="870"/>
        <v>-9.8988439306358381E-2</v>
      </c>
      <c r="LP24" s="292">
        <f t="shared" si="871"/>
        <v>737</v>
      </c>
      <c r="LQ24" s="370">
        <f t="shared" si="872"/>
        <v>0.29550922213311948</v>
      </c>
      <c r="LR24" s="292">
        <f t="shared" si="420"/>
        <v>329</v>
      </c>
      <c r="LS24" s="1195">
        <f t="shared" si="873"/>
        <v>0.10182606004333024</v>
      </c>
      <c r="LT24" s="292">
        <f t="shared" si="874"/>
        <v>-386</v>
      </c>
      <c r="LU24" s="1191">
        <f t="shared" si="875"/>
        <v>-0.10842696629213483</v>
      </c>
      <c r="LV24" s="292">
        <f t="shared" si="876"/>
        <v>-119</v>
      </c>
      <c r="LW24" s="1191">
        <f t="shared" si="877"/>
        <v>-3.749212350346566E-2</v>
      </c>
      <c r="LX24" s="292">
        <f t="shared" si="878"/>
        <v>198</v>
      </c>
      <c r="LY24" s="1191">
        <f t="shared" si="879"/>
        <v>6.4811783960720126E-2</v>
      </c>
      <c r="LZ24" s="292">
        <f t="shared" si="880"/>
        <v>-601</v>
      </c>
      <c r="MA24" s="1191">
        <f t="shared" si="881"/>
        <v>-0.18475253612050416</v>
      </c>
      <c r="MB24" s="292">
        <f t="shared" si="882"/>
        <v>294</v>
      </c>
      <c r="MC24" s="1191">
        <f t="shared" si="883"/>
        <v>0.11085972850678733</v>
      </c>
      <c r="MD24" s="292">
        <f t="shared" si="884"/>
        <v>196</v>
      </c>
      <c r="ME24" s="1249">
        <f t="shared" si="885"/>
        <v>6.6530889341479979E-2</v>
      </c>
      <c r="MF24" s="292">
        <f t="shared" si="886"/>
        <v>-3142</v>
      </c>
      <c r="MG24" s="1191">
        <f t="shared" si="887"/>
        <v>-1</v>
      </c>
      <c r="MH24" s="292">
        <f t="shared" si="888"/>
        <v>0</v>
      </c>
      <c r="MI24" s="1191" t="e">
        <f t="shared" si="889"/>
        <v>#DIV/0!</v>
      </c>
      <c r="MJ24" s="292">
        <f t="shared" si="890"/>
        <v>0</v>
      </c>
      <c r="MK24" s="1191" t="e">
        <f>MJ24/EZ24</f>
        <v>#DIV/0!</v>
      </c>
      <c r="ML24" s="292">
        <f t="shared" si="891"/>
        <v>0</v>
      </c>
      <c r="MM24" s="1191" t="e">
        <f t="shared" si="892"/>
        <v>#DIV/0!</v>
      </c>
      <c r="MN24" s="292">
        <f t="shared" si="893"/>
        <v>0</v>
      </c>
      <c r="MO24" s="1191" t="e">
        <f t="shared" si="894"/>
        <v>#DIV/0!</v>
      </c>
      <c r="MP24" s="187">
        <f t="shared" si="895"/>
        <v>3164</v>
      </c>
      <c r="MQ24" s="951">
        <f t="shared" si="896"/>
        <v>3142</v>
      </c>
      <c r="MR24" s="113">
        <f t="shared" si="897"/>
        <v>-22</v>
      </c>
      <c r="MS24" s="100">
        <f t="shared" si="898"/>
        <v>-6.9532237673830596E-3</v>
      </c>
      <c r="MT24" s="614"/>
      <c r="MU24" s="614"/>
      <c r="MV24" s="614"/>
      <c r="MW24" t="str">
        <f t="shared" si="899"/>
        <v>Reported Source - Email</v>
      </c>
      <c r="MX24" s="240" t="e">
        <f>#REF!</f>
        <v>#REF!</v>
      </c>
      <c r="MY24" s="240" t="e">
        <f>#REF!</f>
        <v>#REF!</v>
      </c>
      <c r="MZ24" s="240" t="e">
        <f>#REF!</f>
        <v>#REF!</v>
      </c>
      <c r="NA24" s="240" t="e">
        <f>#REF!</f>
        <v>#REF!</v>
      </c>
      <c r="NB24" s="240" t="e">
        <f>#REF!</f>
        <v>#REF!</v>
      </c>
      <c r="NC24" s="240" t="e">
        <f>#REF!</f>
        <v>#REF!</v>
      </c>
      <c r="ND24" s="240" t="e">
        <f>#REF!</f>
        <v>#REF!</v>
      </c>
      <c r="NE24" s="240" t="e">
        <f>#REF!</f>
        <v>#REF!</v>
      </c>
      <c r="NF24" s="240" t="e">
        <f>#REF!</f>
        <v>#REF!</v>
      </c>
      <c r="NG24" s="240" t="e">
        <f>#REF!</f>
        <v>#REF!</v>
      </c>
      <c r="NH24" s="240" t="e">
        <f>#REF!</f>
        <v>#REF!</v>
      </c>
      <c r="NI24" s="241">
        <f t="shared" si="900"/>
        <v>2383</v>
      </c>
      <c r="NJ24" s="241">
        <f t="shared" si="901"/>
        <v>2223</v>
      </c>
      <c r="NK24" s="241">
        <f t="shared" si="902"/>
        <v>1710</v>
      </c>
      <c r="NL24" s="241">
        <f t="shared" si="903"/>
        <v>1264</v>
      </c>
      <c r="NM24" s="241">
        <f t="shared" si="904"/>
        <v>1557</v>
      </c>
      <c r="NN24" s="241">
        <f t="shared" si="905"/>
        <v>1529</v>
      </c>
      <c r="NO24" s="241">
        <f t="shared" si="906"/>
        <v>2127</v>
      </c>
      <c r="NP24" s="241">
        <f t="shared" si="907"/>
        <v>2072</v>
      </c>
      <c r="NQ24" s="241">
        <f t="shared" si="908"/>
        <v>1740</v>
      </c>
      <c r="NR24" s="241">
        <f t="shared" si="909"/>
        <v>1795</v>
      </c>
      <c r="NS24" s="241">
        <f t="shared" si="910"/>
        <v>1738</v>
      </c>
      <c r="NT24" s="241">
        <f t="shared" si="911"/>
        <v>1531</v>
      </c>
      <c r="NU24" s="241">
        <f t="shared" si="912"/>
        <v>1908</v>
      </c>
      <c r="NV24" s="241">
        <f t="shared" si="913"/>
        <v>2096</v>
      </c>
      <c r="NW24" s="241">
        <f t="shared" si="914"/>
        <v>1992</v>
      </c>
      <c r="NX24" s="241">
        <f t="shared" si="915"/>
        <v>2861</v>
      </c>
      <c r="NY24" s="241">
        <f t="shared" si="916"/>
        <v>2327</v>
      </c>
      <c r="NZ24" s="241">
        <f t="shared" si="917"/>
        <v>2180</v>
      </c>
      <c r="OA24" s="241">
        <f t="shared" si="918"/>
        <v>2454</v>
      </c>
      <c r="OB24" s="241">
        <f t="shared" si="919"/>
        <v>2317</v>
      </c>
      <c r="OC24" s="241">
        <f t="shared" si="920"/>
        <v>2388</v>
      </c>
      <c r="OD24" s="241">
        <f t="shared" si="921"/>
        <v>2132</v>
      </c>
      <c r="OE24" s="241">
        <f t="shared" si="922"/>
        <v>2451</v>
      </c>
      <c r="OF24" s="241">
        <f t="shared" si="923"/>
        <v>2759</v>
      </c>
      <c r="OG24" s="697">
        <f t="shared" si="924"/>
        <v>3023</v>
      </c>
      <c r="OH24" s="697">
        <f t="shared" si="925"/>
        <v>2547</v>
      </c>
      <c r="OI24" s="697">
        <f t="shared" si="926"/>
        <v>2672</v>
      </c>
      <c r="OJ24" s="697">
        <f t="shared" si="927"/>
        <v>2874</v>
      </c>
      <c r="OK24" s="697">
        <f t="shared" si="928"/>
        <v>2545</v>
      </c>
      <c r="OL24" s="697">
        <f t="shared" si="929"/>
        <v>2640</v>
      </c>
      <c r="OM24" s="697">
        <f t="shared" si="930"/>
        <v>3532</v>
      </c>
      <c r="ON24" s="697">
        <f t="shared" si="931"/>
        <v>2974</v>
      </c>
      <c r="OO24" s="697">
        <f t="shared" si="932"/>
        <v>3461</v>
      </c>
      <c r="OP24" s="697">
        <f t="shared" si="933"/>
        <v>2940</v>
      </c>
      <c r="OQ24" s="697">
        <f t="shared" si="934"/>
        <v>2592</v>
      </c>
      <c r="OR24" s="697">
        <f t="shared" si="935"/>
        <v>3365</v>
      </c>
      <c r="OS24" s="800">
        <f t="shared" si="936"/>
        <v>3694</v>
      </c>
      <c r="OT24" s="800">
        <f t="shared" si="937"/>
        <v>3108</v>
      </c>
      <c r="OU24" s="800">
        <f t="shared" si="938"/>
        <v>2787</v>
      </c>
      <c r="OV24" s="800">
        <f t="shared" si="939"/>
        <v>2778</v>
      </c>
      <c r="OW24" s="800">
        <f t="shared" si="940"/>
        <v>2599</v>
      </c>
      <c r="OX24" s="800">
        <f t="shared" si="941"/>
        <v>2658</v>
      </c>
      <c r="OY24" s="800">
        <f t="shared" si="942"/>
        <v>2890</v>
      </c>
      <c r="OZ24" s="800">
        <f t="shared" si="943"/>
        <v>3520</v>
      </c>
      <c r="PA24" s="800">
        <f t="shared" si="944"/>
        <v>3208</v>
      </c>
      <c r="PB24" s="800">
        <f t="shared" si="945"/>
        <v>2580</v>
      </c>
      <c r="PC24" s="800">
        <f t="shared" si="946"/>
        <v>2430</v>
      </c>
      <c r="PD24" s="800">
        <f t="shared" si="947"/>
        <v>2848</v>
      </c>
      <c r="PE24" s="853">
        <f t="shared" si="948"/>
        <v>3022</v>
      </c>
      <c r="PF24" s="853">
        <f t="shared" si="949"/>
        <v>2927</v>
      </c>
      <c r="PG24" s="853">
        <f t="shared" si="950"/>
        <v>2357</v>
      </c>
      <c r="PH24" s="853">
        <f t="shared" si="951"/>
        <v>2449</v>
      </c>
      <c r="PI24" s="853">
        <f t="shared" si="952"/>
        <v>2472</v>
      </c>
      <c r="PJ24" s="853">
        <f t="shared" si="953"/>
        <v>2610</v>
      </c>
      <c r="PK24" s="853">
        <f t="shared" si="954"/>
        <v>3166</v>
      </c>
      <c r="PL24" s="853">
        <f t="shared" si="955"/>
        <v>2858</v>
      </c>
      <c r="PM24" s="853">
        <f t="shared" si="956"/>
        <v>2692</v>
      </c>
      <c r="PN24" s="853">
        <f t="shared" si="957"/>
        <v>2091</v>
      </c>
      <c r="PO24" s="853">
        <f t="shared" si="958"/>
        <v>2515</v>
      </c>
      <c r="PP24" s="853">
        <f t="shared" si="959"/>
        <v>2544</v>
      </c>
      <c r="PQ24" s="1039">
        <f t="shared" si="960"/>
        <v>2420</v>
      </c>
      <c r="PR24" s="1039">
        <f t="shared" si="961"/>
        <v>2809</v>
      </c>
      <c r="PS24" s="1039">
        <f t="shared" si="962"/>
        <v>2372</v>
      </c>
      <c r="PT24" s="1039">
        <f t="shared" si="963"/>
        <v>2381</v>
      </c>
      <c r="PU24" s="1039">
        <f t="shared" si="964"/>
        <v>2265</v>
      </c>
      <c r="PV24" s="1039">
        <f t="shared" si="965"/>
        <v>2026</v>
      </c>
      <c r="PW24" s="1039">
        <f t="shared" si="966"/>
        <v>2960</v>
      </c>
      <c r="PX24" s="1039">
        <f t="shared" si="967"/>
        <v>2759</v>
      </c>
      <c r="PY24" s="1039">
        <f t="shared" si="968"/>
        <v>2911</v>
      </c>
      <c r="PZ24" s="1039">
        <f t="shared" si="969"/>
        <v>2708</v>
      </c>
      <c r="QA24" s="1039">
        <f t="shared" si="970"/>
        <v>2553</v>
      </c>
      <c r="QB24" s="1039">
        <f t="shared" si="971"/>
        <v>3441</v>
      </c>
      <c r="QC24" s="1061">
        <f t="shared" si="972"/>
        <v>2753</v>
      </c>
      <c r="QD24" s="1061">
        <f t="shared" si="973"/>
        <v>2514</v>
      </c>
      <c r="QE24" s="1061">
        <f t="shared" si="974"/>
        <v>2006</v>
      </c>
      <c r="QF24" s="1061">
        <f t="shared" si="975"/>
        <v>2932</v>
      </c>
      <c r="QG24" s="1061">
        <f t="shared" si="976"/>
        <v>2539</v>
      </c>
      <c r="QH24" s="1061">
        <f t="shared" si="977"/>
        <v>2423</v>
      </c>
      <c r="QI24" s="1061">
        <f t="shared" si="978"/>
        <v>2977</v>
      </c>
      <c r="QJ24" s="1061">
        <f t="shared" si="979"/>
        <v>2827</v>
      </c>
      <c r="QK24" s="1061">
        <f t="shared" si="980"/>
        <v>2837</v>
      </c>
      <c r="QL24" s="1061">
        <f t="shared" si="981"/>
        <v>2652</v>
      </c>
      <c r="QM24" s="1061">
        <f t="shared" si="982"/>
        <v>2634</v>
      </c>
      <c r="QN24" s="1061">
        <f t="shared" si="983"/>
        <v>2830</v>
      </c>
      <c r="QO24" s="1118">
        <f t="shared" si="984"/>
        <v>2876</v>
      </c>
      <c r="QP24" s="1118">
        <f t="shared" si="985"/>
        <v>2545</v>
      </c>
      <c r="QQ24" s="1118">
        <f t="shared" si="986"/>
        <v>2364</v>
      </c>
      <c r="QR24" s="1118">
        <f t="shared" si="987"/>
        <v>2591</v>
      </c>
      <c r="QS24" s="1118">
        <f t="shared" si="988"/>
        <v>2311</v>
      </c>
      <c r="QT24" s="1118">
        <f t="shared" si="989"/>
        <v>2424</v>
      </c>
      <c r="QU24" s="1118">
        <f t="shared" si="990"/>
        <v>3164</v>
      </c>
      <c r="QV24" s="1118">
        <f t="shared" si="991"/>
        <v>3054</v>
      </c>
      <c r="QW24" s="1118">
        <f t="shared" si="992"/>
        <v>3135</v>
      </c>
      <c r="QX24" s="1118">
        <f t="shared" si="993"/>
        <v>2768</v>
      </c>
      <c r="QY24" s="1118">
        <f t="shared" si="994"/>
        <v>2494</v>
      </c>
      <c r="QZ24" s="1118">
        <f t="shared" si="995"/>
        <v>3231</v>
      </c>
      <c r="RA24" s="1210">
        <f t="shared" si="996"/>
        <v>3560</v>
      </c>
      <c r="RB24" s="1210">
        <f t="shared" si="997"/>
        <v>3174</v>
      </c>
      <c r="RC24" s="1210">
        <f t="shared" si="998"/>
        <v>3055</v>
      </c>
      <c r="RD24" s="1210">
        <f t="shared" si="999"/>
        <v>3253</v>
      </c>
      <c r="RE24" s="1210">
        <f t="shared" si="1000"/>
        <v>2652</v>
      </c>
      <c r="RF24" s="1210">
        <f t="shared" si="1001"/>
        <v>2946</v>
      </c>
      <c r="RG24" s="1210">
        <f t="shared" si="1002"/>
        <v>3142</v>
      </c>
      <c r="RH24" s="1210">
        <f t="shared" si="1003"/>
        <v>0</v>
      </c>
      <c r="RI24" s="1210">
        <f t="shared" si="1004"/>
        <v>0</v>
      </c>
      <c r="RJ24" s="1210">
        <f t="shared" si="1005"/>
        <v>0</v>
      </c>
      <c r="RK24" s="1210">
        <f t="shared" si="1006"/>
        <v>0</v>
      </c>
      <c r="RL24" s="1210">
        <f t="shared" si="1007"/>
        <v>0</v>
      </c>
    </row>
    <row r="25" spans="1:480" x14ac:dyDescent="0.3">
      <c r="A25" s="675"/>
      <c r="B25" s="50"/>
      <c r="C25" s="50" t="s">
        <v>35</v>
      </c>
      <c r="E25" s="1271" t="s">
        <v>40</v>
      </c>
      <c r="F25" s="1271"/>
      <c r="G25" s="1272"/>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647"/>
        <v>7143</v>
      </c>
      <c r="AW25" s="150">
        <f t="shared" si="648"/>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651"/>
        <v>5134</v>
      </c>
      <c r="BK25" s="150">
        <f t="shared" si="652"/>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59"/>
        <v>3931</v>
      </c>
      <c r="BY25" s="150">
        <f t="shared" si="660"/>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67"/>
        <v>5282</v>
      </c>
      <c r="CM25" s="150">
        <f t="shared" si="668"/>
        <v>440.16666666666669</v>
      </c>
      <c r="CN25" s="187">
        <v>346</v>
      </c>
      <c r="CO25" s="64">
        <v>388</v>
      </c>
      <c r="CP25" s="20">
        <v>336</v>
      </c>
      <c r="CQ25" s="64">
        <v>609</v>
      </c>
      <c r="CR25" s="20">
        <v>345</v>
      </c>
      <c r="CS25" s="64">
        <v>320</v>
      </c>
      <c r="CT25" s="187">
        <v>382</v>
      </c>
      <c r="CU25" s="64">
        <v>362</v>
      </c>
      <c r="CV25" s="187">
        <v>397</v>
      </c>
      <c r="CW25" s="951">
        <v>388</v>
      </c>
      <c r="CX25" s="187">
        <v>398</v>
      </c>
      <c r="CY25" s="64">
        <v>364</v>
      </c>
      <c r="CZ25" s="118">
        <f t="shared" si="675"/>
        <v>4635</v>
      </c>
      <c r="DA25" s="150">
        <f t="shared" si="676"/>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83"/>
        <v>4683</v>
      </c>
      <c r="DO25" s="150">
        <f t="shared" si="684"/>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91"/>
        <v>4890</v>
      </c>
      <c r="EC25" s="150">
        <f t="shared" si="692"/>
        <v>407.5</v>
      </c>
      <c r="ED25" s="187">
        <v>382</v>
      </c>
      <c r="EE25" s="64">
        <v>449</v>
      </c>
      <c r="EF25" s="20">
        <v>465</v>
      </c>
      <c r="EG25" s="64">
        <v>495</v>
      </c>
      <c r="EH25" s="20">
        <v>442</v>
      </c>
      <c r="EI25" s="64">
        <v>399</v>
      </c>
      <c r="EJ25" s="187">
        <v>485</v>
      </c>
      <c r="EK25" s="64">
        <v>430</v>
      </c>
      <c r="EL25" s="187">
        <v>374</v>
      </c>
      <c r="EM25" s="64">
        <v>330</v>
      </c>
      <c r="EN25" s="187">
        <v>286</v>
      </c>
      <c r="EO25" s="64">
        <v>395</v>
      </c>
      <c r="EP25" s="118">
        <f t="shared" si="699"/>
        <v>4932</v>
      </c>
      <c r="EQ25" s="150">
        <f t="shared" si="700"/>
        <v>411</v>
      </c>
      <c r="ER25" s="187">
        <v>371</v>
      </c>
      <c r="ES25" s="64">
        <v>385</v>
      </c>
      <c r="ET25" s="20">
        <v>424</v>
      </c>
      <c r="EU25" s="64">
        <v>482</v>
      </c>
      <c r="EV25" s="20">
        <v>397</v>
      </c>
      <c r="EW25" s="64">
        <v>381</v>
      </c>
      <c r="EX25" s="187">
        <v>371</v>
      </c>
      <c r="EY25" s="64"/>
      <c r="EZ25" s="187"/>
      <c r="FA25" s="64"/>
      <c r="FB25" s="187"/>
      <c r="FC25" s="64"/>
      <c r="FD25" s="118">
        <f t="shared" si="705"/>
        <v>2811</v>
      </c>
      <c r="FE25" s="150">
        <f t="shared" si="706"/>
        <v>401.57142857142856</v>
      </c>
      <c r="FF25" s="113">
        <f t="shared" si="707"/>
        <v>-87</v>
      </c>
      <c r="FG25" s="367">
        <f t="shared" si="708"/>
        <v>-0.1389776357827476</v>
      </c>
      <c r="FH25" s="113">
        <f t="shared" si="709"/>
        <v>9</v>
      </c>
      <c r="FI25" s="367">
        <f t="shared" si="710"/>
        <v>1.6697588126159554E-2</v>
      </c>
      <c r="FJ25" s="113">
        <f t="shared" si="711"/>
        <v>-28</v>
      </c>
      <c r="FK25" s="367">
        <f t="shared" si="712"/>
        <v>-5.1094890510948905E-2</v>
      </c>
      <c r="FL25" s="113">
        <f t="shared" si="713"/>
        <v>-34</v>
      </c>
      <c r="FM25" s="367">
        <f t="shared" si="714"/>
        <v>-6.5384615384615388E-2</v>
      </c>
      <c r="FN25" s="113">
        <f t="shared" si="715"/>
        <v>78</v>
      </c>
      <c r="FO25" s="367">
        <f t="shared" si="716"/>
        <v>0.16049382716049382</v>
      </c>
      <c r="FP25" s="113">
        <f t="shared" si="717"/>
        <v>-81</v>
      </c>
      <c r="FQ25" s="367">
        <f t="shared" si="718"/>
        <v>-0.14361702127659576</v>
      </c>
      <c r="FR25" s="113">
        <f t="shared" si="719"/>
        <v>-145</v>
      </c>
      <c r="FS25" s="367">
        <f t="shared" si="720"/>
        <v>-0.30020703933747411</v>
      </c>
      <c r="FT25" s="113">
        <f t="shared" si="721"/>
        <v>-42</v>
      </c>
      <c r="FU25" s="367">
        <f t="shared" si="722"/>
        <v>-0.1242603550295858</v>
      </c>
      <c r="FV25" s="113">
        <f t="shared" si="723"/>
        <v>39</v>
      </c>
      <c r="FW25" s="367">
        <f t="shared" si="724"/>
        <v>0.13175675675675674</v>
      </c>
      <c r="FX25" s="113">
        <f t="shared" si="725"/>
        <v>5</v>
      </c>
      <c r="FY25" s="100">
        <f t="shared" si="726"/>
        <v>1.4925373134328358E-2</v>
      </c>
      <c r="FZ25" s="113">
        <f t="shared" si="727"/>
        <v>90</v>
      </c>
      <c r="GA25" s="367">
        <f t="shared" si="728"/>
        <v>0.26470588235294118</v>
      </c>
      <c r="GB25" s="113">
        <f t="shared" si="729"/>
        <v>-175</v>
      </c>
      <c r="GC25" s="367">
        <f t="shared" si="730"/>
        <v>-0.40697674418604651</v>
      </c>
      <c r="GD25" s="113">
        <f t="shared" si="731"/>
        <v>20</v>
      </c>
      <c r="GE25" s="367">
        <f t="shared" si="732"/>
        <v>7.8431372549019607E-2</v>
      </c>
      <c r="GF25" s="292">
        <f t="shared" si="733"/>
        <v>91</v>
      </c>
      <c r="GG25" s="370">
        <f t="shared" si="734"/>
        <v>0.33090909090909093</v>
      </c>
      <c r="GH25" s="292">
        <f t="shared" si="735"/>
        <v>-26</v>
      </c>
      <c r="GI25" s="370">
        <f t="shared" si="736"/>
        <v>-7.1038251366120214E-2</v>
      </c>
      <c r="GJ25" s="292">
        <f t="shared" si="737"/>
        <v>48</v>
      </c>
      <c r="GK25" s="370">
        <f t="shared" si="738"/>
        <v>0.14117647058823529</v>
      </c>
      <c r="GL25" s="292">
        <f t="shared" si="739"/>
        <v>-183</v>
      </c>
      <c r="GM25" s="370">
        <f t="shared" si="740"/>
        <v>-0.47164948453608246</v>
      </c>
      <c r="GN25" s="292">
        <f t="shared" si="741"/>
        <v>41</v>
      </c>
      <c r="GO25" s="370">
        <f t="shared" si="742"/>
        <v>0.2</v>
      </c>
      <c r="GP25" s="292">
        <f t="shared" si="743"/>
        <v>110</v>
      </c>
      <c r="GQ25" s="370">
        <f t="shared" si="744"/>
        <v>0.44715447154471544</v>
      </c>
      <c r="GR25" s="292">
        <f t="shared" si="745"/>
        <v>-44</v>
      </c>
      <c r="GS25" s="370">
        <f t="shared" si="746"/>
        <v>-0.12359550561797752</v>
      </c>
      <c r="GT25" s="292">
        <f t="shared" si="747"/>
        <v>-36</v>
      </c>
      <c r="GU25" s="370">
        <f t="shared" si="748"/>
        <v>-0.11538461538461539</v>
      </c>
      <c r="GV25" s="292">
        <f t="shared" si="749"/>
        <v>93</v>
      </c>
      <c r="GW25" s="370">
        <f t="shared" si="750"/>
        <v>0.33695652173913043</v>
      </c>
      <c r="GX25" s="292">
        <f t="shared" si="751"/>
        <v>-14</v>
      </c>
      <c r="GY25" s="370">
        <f t="shared" si="752"/>
        <v>-3.7940379403794036E-2</v>
      </c>
      <c r="GZ25" s="292">
        <f t="shared" si="753"/>
        <v>88</v>
      </c>
      <c r="HA25" s="370">
        <f t="shared" si="754"/>
        <v>0.24788732394366197</v>
      </c>
      <c r="HB25" s="292">
        <f t="shared" si="755"/>
        <v>-53</v>
      </c>
      <c r="HC25" s="370">
        <f t="shared" si="756"/>
        <v>-0.11963882618510158</v>
      </c>
      <c r="HD25" s="292">
        <f t="shared" si="757"/>
        <v>114</v>
      </c>
      <c r="HE25" s="370">
        <f t="shared" si="758"/>
        <v>0.29230769230769232</v>
      </c>
      <c r="HF25" s="292">
        <f t="shared" si="759"/>
        <v>-113</v>
      </c>
      <c r="HG25" s="370">
        <f t="shared" si="760"/>
        <v>-0.22420634920634921</v>
      </c>
      <c r="HH25" s="292">
        <f t="shared" si="761"/>
        <v>-41</v>
      </c>
      <c r="HI25" s="370">
        <f t="shared" si="762"/>
        <v>-0.10485933503836317</v>
      </c>
      <c r="HJ25" s="292">
        <f t="shared" si="763"/>
        <v>220</v>
      </c>
      <c r="HK25" s="370">
        <f t="shared" si="764"/>
        <v>0.62857142857142856</v>
      </c>
      <c r="HL25" s="292">
        <f t="shared" si="765"/>
        <v>482</v>
      </c>
      <c r="HM25" s="370">
        <f t="shared" si="766"/>
        <v>0.84561403508771926</v>
      </c>
      <c r="HN25" s="292">
        <f t="shared" si="767"/>
        <v>-745</v>
      </c>
      <c r="HO25" s="370">
        <f t="shared" si="768"/>
        <v>-0.70817490494296575</v>
      </c>
      <c r="HP25" s="292">
        <f t="shared" si="769"/>
        <v>-20</v>
      </c>
      <c r="HQ25" s="370">
        <f t="shared" si="770"/>
        <v>-6.5146579804560262E-2</v>
      </c>
      <c r="HR25" s="292">
        <f t="shared" si="771"/>
        <v>5</v>
      </c>
      <c r="HS25" s="370">
        <f t="shared" si="772"/>
        <v>1.7421602787456445E-2</v>
      </c>
      <c r="HT25" s="292">
        <f t="shared" si="773"/>
        <v>79</v>
      </c>
      <c r="HU25" s="370">
        <f t="shared" si="774"/>
        <v>0.27054794520547948</v>
      </c>
      <c r="HV25" s="292">
        <f t="shared" si="775"/>
        <v>25</v>
      </c>
      <c r="HW25" s="370">
        <f t="shared" si="776"/>
        <v>6.7385444743935305E-2</v>
      </c>
      <c r="HX25" s="292">
        <f t="shared" si="777"/>
        <v>-24</v>
      </c>
      <c r="HY25" s="370">
        <f t="shared" si="778"/>
        <v>-6.0606060606060608E-2</v>
      </c>
      <c r="HZ25" s="292">
        <f t="shared" si="779"/>
        <v>-26</v>
      </c>
      <c r="IA25" s="370">
        <f t="shared" si="780"/>
        <v>-6.9892473118279563E-2</v>
      </c>
      <c r="IB25" s="292">
        <f t="shared" si="781"/>
        <v>42</v>
      </c>
      <c r="IC25" s="370">
        <f t="shared" si="782"/>
        <v>0.12138728323699421</v>
      </c>
      <c r="ID25" s="292">
        <f t="shared" si="783"/>
        <v>-52</v>
      </c>
      <c r="IE25" s="370">
        <f t="shared" si="784"/>
        <v>-0.13402061855670103</v>
      </c>
      <c r="IF25" s="292">
        <f t="shared" si="785"/>
        <v>273</v>
      </c>
      <c r="IG25" s="370">
        <f t="shared" si="786"/>
        <v>0.8125</v>
      </c>
      <c r="IH25" s="292">
        <f t="shared" si="787"/>
        <v>-264</v>
      </c>
      <c r="II25" s="370">
        <f t="shared" si="788"/>
        <v>-0.43349753694581283</v>
      </c>
      <c r="IJ25" s="292">
        <f t="shared" si="789"/>
        <v>-25</v>
      </c>
      <c r="IK25" s="370">
        <f t="shared" si="790"/>
        <v>-7.2463768115942032E-2</v>
      </c>
      <c r="IL25" s="292">
        <f t="shared" si="791"/>
        <v>62</v>
      </c>
      <c r="IM25" s="370">
        <f t="shared" si="792"/>
        <v>0.19375000000000001</v>
      </c>
      <c r="IN25" s="292">
        <f t="shared" si="793"/>
        <v>-20</v>
      </c>
      <c r="IO25" s="370">
        <f t="shared" si="794"/>
        <v>-5.2356020942408377E-2</v>
      </c>
      <c r="IP25" s="292">
        <f t="shared" si="795"/>
        <v>35</v>
      </c>
      <c r="IQ25" s="370">
        <f t="shared" si="796"/>
        <v>9.668508287292818E-2</v>
      </c>
      <c r="IR25" s="292">
        <f t="shared" si="797"/>
        <v>-9</v>
      </c>
      <c r="IS25" s="370">
        <f t="shared" si="798"/>
        <v>-2.2670025188916875E-2</v>
      </c>
      <c r="IT25" s="292">
        <f t="shared" si="799"/>
        <v>10</v>
      </c>
      <c r="IU25" s="370">
        <f t="shared" si="800"/>
        <v>2.5773195876288658E-2</v>
      </c>
      <c r="IV25" s="292">
        <f t="shared" si="801"/>
        <v>-34</v>
      </c>
      <c r="IW25" s="370">
        <f t="shared" si="802"/>
        <v>-8.5427135678391955E-2</v>
      </c>
      <c r="IX25" s="292">
        <f t="shared" si="803"/>
        <v>-2</v>
      </c>
      <c r="IY25" s="370">
        <f t="shared" si="804"/>
        <v>-5.4945054945054949E-3</v>
      </c>
      <c r="IZ25" s="292">
        <f t="shared" si="805"/>
        <v>91</v>
      </c>
      <c r="JA25" s="370">
        <f t="shared" si="806"/>
        <v>0.25138121546961328</v>
      </c>
      <c r="JB25" s="292">
        <f t="shared" si="807"/>
        <v>-100</v>
      </c>
      <c r="JC25" s="370">
        <f t="shared" si="808"/>
        <v>-0.28328611898016998</v>
      </c>
      <c r="JD25" s="292">
        <f t="shared" si="809"/>
        <v>48</v>
      </c>
      <c r="JE25" s="370">
        <f t="shared" si="810"/>
        <v>0.1359773371104816</v>
      </c>
      <c r="JF25" s="292">
        <f t="shared" si="811"/>
        <v>-23</v>
      </c>
      <c r="JG25" s="370">
        <f t="shared" si="812"/>
        <v>-5.8936579115951314E-2</v>
      </c>
      <c r="JH25" s="292">
        <f t="shared" si="813"/>
        <v>-24</v>
      </c>
      <c r="JI25" s="370">
        <f t="shared" si="814"/>
        <v>-6.3492063492063489E-2</v>
      </c>
      <c r="JJ25" s="292">
        <f t="shared" si="815"/>
        <v>26</v>
      </c>
      <c r="JK25" s="370">
        <f t="shared" si="816"/>
        <v>7.3446327683615822E-2</v>
      </c>
      <c r="JL25" s="292">
        <f t="shared" si="817"/>
        <v>2</v>
      </c>
      <c r="JM25" s="370">
        <f t="shared" si="818"/>
        <v>5.263157894736842E-3</v>
      </c>
      <c r="JN25" s="292">
        <f t="shared" si="819"/>
        <v>-17</v>
      </c>
      <c r="JO25" s="370">
        <f t="shared" si="820"/>
        <v>-4.4502617801047119E-2</v>
      </c>
      <c r="JP25" s="292">
        <f t="shared" si="821"/>
        <v>31</v>
      </c>
      <c r="JQ25" s="370">
        <f t="shared" si="822"/>
        <v>8.4931506849315067E-2</v>
      </c>
      <c r="JR25" s="292">
        <f t="shared" si="823"/>
        <v>4</v>
      </c>
      <c r="JS25" s="370">
        <f t="shared" si="824"/>
        <v>1.0101010101010102E-2</v>
      </c>
      <c r="JT25" s="292">
        <f t="shared" si="825"/>
        <v>59</v>
      </c>
      <c r="JU25" s="370">
        <f t="shared" si="826"/>
        <v>0.14749999999999999</v>
      </c>
      <c r="JV25" s="292">
        <f t="shared" si="827"/>
        <v>-36</v>
      </c>
      <c r="JW25" s="370">
        <f t="shared" si="828"/>
        <v>-7.8431372549019607E-2</v>
      </c>
      <c r="JX25" s="292">
        <f t="shared" si="829"/>
        <v>1</v>
      </c>
      <c r="JY25" s="370">
        <f t="shared" si="830"/>
        <v>2.3640661938534278E-3</v>
      </c>
      <c r="JZ25" s="292">
        <f t="shared" si="831"/>
        <v>-133</v>
      </c>
      <c r="KA25" s="370">
        <f t="shared" si="832"/>
        <v>-0.31367924528301888</v>
      </c>
      <c r="KB25" s="292">
        <f t="shared" si="833"/>
        <v>177</v>
      </c>
      <c r="KC25" s="370">
        <f t="shared" si="834"/>
        <v>0.60824742268041232</v>
      </c>
      <c r="KD25" s="292">
        <f t="shared" si="835"/>
        <v>-79</v>
      </c>
      <c r="KE25" s="370">
        <f t="shared" si="836"/>
        <v>-0.16880341880341881</v>
      </c>
      <c r="KF25" s="292">
        <f t="shared" si="837"/>
        <v>-47</v>
      </c>
      <c r="KG25" s="370">
        <f t="shared" si="838"/>
        <v>-0.12082262210796915</v>
      </c>
      <c r="KH25" s="292">
        <f t="shared" si="839"/>
        <v>126</v>
      </c>
      <c r="KI25" s="370">
        <f t="shared" si="840"/>
        <v>0.36842105263157893</v>
      </c>
      <c r="KJ25" s="292">
        <f t="shared" si="841"/>
        <v>-65</v>
      </c>
      <c r="KK25" s="370">
        <f t="shared" si="842"/>
        <v>-0.1388888888888889</v>
      </c>
      <c r="KL25" s="292">
        <f t="shared" si="843"/>
        <v>-3</v>
      </c>
      <c r="KM25" s="370">
        <f t="shared" si="844"/>
        <v>-7.4441687344913151E-3</v>
      </c>
      <c r="KN25" s="292">
        <f t="shared" si="845"/>
        <v>-2</v>
      </c>
      <c r="KO25" s="370">
        <f t="shared" si="846"/>
        <v>-5.0000000000000001E-3</v>
      </c>
      <c r="KP25" s="292">
        <f t="shared" si="847"/>
        <v>46</v>
      </c>
      <c r="KQ25" s="370">
        <f t="shared" si="848"/>
        <v>0.11557788944723618</v>
      </c>
      <c r="KR25" s="292">
        <f t="shared" si="849"/>
        <v>-4</v>
      </c>
      <c r="KS25" s="370">
        <f t="shared" si="850"/>
        <v>-9.0090090090090089E-3</v>
      </c>
      <c r="KT25" s="292">
        <f t="shared" si="396"/>
        <v>-58</v>
      </c>
      <c r="KU25" s="375">
        <f t="shared" si="851"/>
        <v>-0.13181818181818181</v>
      </c>
      <c r="KV25" s="292">
        <f t="shared" si="852"/>
        <v>67</v>
      </c>
      <c r="KW25" s="370">
        <f t="shared" si="853"/>
        <v>0.17539267015706805</v>
      </c>
      <c r="KX25" s="292">
        <f t="shared" si="854"/>
        <v>16</v>
      </c>
      <c r="KY25" s="370">
        <f t="shared" si="855"/>
        <v>3.5634743875278395E-2</v>
      </c>
      <c r="KZ25" s="292">
        <f t="shared" si="856"/>
        <v>30</v>
      </c>
      <c r="LA25" s="370">
        <f t="shared" si="857"/>
        <v>6.4516129032258063E-2</v>
      </c>
      <c r="LB25" s="292">
        <f t="shared" si="858"/>
        <v>-53</v>
      </c>
      <c r="LC25" s="370">
        <f t="shared" si="859"/>
        <v>-0.10707070707070707</v>
      </c>
      <c r="LD25" s="292">
        <f t="shared" si="860"/>
        <v>-43</v>
      </c>
      <c r="LE25" s="370">
        <f t="shared" si="861"/>
        <v>-9.7285067873303169E-2</v>
      </c>
      <c r="LF25" s="292">
        <f t="shared" si="862"/>
        <v>86</v>
      </c>
      <c r="LG25" s="370">
        <f t="shared" si="863"/>
        <v>0.21553884711779447</v>
      </c>
      <c r="LH25" s="292">
        <f t="shared" si="864"/>
        <v>-55</v>
      </c>
      <c r="LI25" s="370">
        <f t="shared" si="865"/>
        <v>-0.1134020618556701</v>
      </c>
      <c r="LJ25" s="292">
        <f t="shared" si="866"/>
        <v>-56</v>
      </c>
      <c r="LK25" s="370">
        <f t="shared" si="867"/>
        <v>-0.13023255813953488</v>
      </c>
      <c r="LL25" s="292">
        <f t="shared" si="868"/>
        <v>-44</v>
      </c>
      <c r="LM25" s="370">
        <f>LL25/EL25</f>
        <v>-0.11764705882352941</v>
      </c>
      <c r="LN25" s="292">
        <f t="shared" si="869"/>
        <v>-44</v>
      </c>
      <c r="LO25" s="370">
        <f t="shared" si="870"/>
        <v>-0.13333333333333333</v>
      </c>
      <c r="LP25" s="292">
        <f t="shared" si="871"/>
        <v>109</v>
      </c>
      <c r="LQ25" s="370">
        <f t="shared" si="872"/>
        <v>0.38111888111888109</v>
      </c>
      <c r="LR25" s="292">
        <f t="shared" si="420"/>
        <v>-24</v>
      </c>
      <c r="LS25" s="1195">
        <f t="shared" si="873"/>
        <v>-6.0759493670886074E-2</v>
      </c>
      <c r="LT25" s="292">
        <f t="shared" si="874"/>
        <v>14</v>
      </c>
      <c r="LU25" s="1191">
        <f t="shared" si="875"/>
        <v>3.7735849056603772E-2</v>
      </c>
      <c r="LV25" s="292">
        <f t="shared" si="876"/>
        <v>39</v>
      </c>
      <c r="LW25" s="1191">
        <f t="shared" si="877"/>
        <v>0.1012987012987013</v>
      </c>
      <c r="LX25" s="292">
        <f t="shared" si="878"/>
        <v>58</v>
      </c>
      <c r="LY25" s="1191">
        <f t="shared" si="879"/>
        <v>0.13679245283018868</v>
      </c>
      <c r="LZ25" s="292">
        <f t="shared" si="880"/>
        <v>-85</v>
      </c>
      <c r="MA25" s="1191">
        <f t="shared" si="881"/>
        <v>-0.17634854771784234</v>
      </c>
      <c r="MB25" s="292">
        <f t="shared" si="882"/>
        <v>-16</v>
      </c>
      <c r="MC25" s="1191">
        <f t="shared" si="883"/>
        <v>-4.0302267002518891E-2</v>
      </c>
      <c r="MD25" s="292">
        <f t="shared" si="884"/>
        <v>-10</v>
      </c>
      <c r="ME25" s="1249">
        <f t="shared" si="885"/>
        <v>-2.6246719160104987E-2</v>
      </c>
      <c r="MF25" s="292">
        <f t="shared" si="886"/>
        <v>-371</v>
      </c>
      <c r="MG25" s="1191">
        <f t="shared" si="887"/>
        <v>-1</v>
      </c>
      <c r="MH25" s="292">
        <f t="shared" si="888"/>
        <v>0</v>
      </c>
      <c r="MI25" s="1191" t="e">
        <f t="shared" si="889"/>
        <v>#DIV/0!</v>
      </c>
      <c r="MJ25" s="292">
        <f t="shared" si="890"/>
        <v>0</v>
      </c>
      <c r="MK25" s="1191" t="e">
        <f>MJ25/EZ25</f>
        <v>#DIV/0!</v>
      </c>
      <c r="ML25" s="292">
        <f t="shared" si="891"/>
        <v>0</v>
      </c>
      <c r="MM25" s="1191" t="e">
        <f t="shared" si="892"/>
        <v>#DIV/0!</v>
      </c>
      <c r="MN25" s="292">
        <f t="shared" si="893"/>
        <v>0</v>
      </c>
      <c r="MO25" s="1191" t="e">
        <f t="shared" si="894"/>
        <v>#DIV/0!</v>
      </c>
      <c r="MP25" s="187">
        <f t="shared" si="895"/>
        <v>485</v>
      </c>
      <c r="MQ25" s="951">
        <f t="shared" si="896"/>
        <v>371</v>
      </c>
      <c r="MR25" s="113">
        <f t="shared" si="897"/>
        <v>-114</v>
      </c>
      <c r="MS25" s="100">
        <f t="shared" si="898"/>
        <v>-0.23505154639175257</v>
      </c>
      <c r="MT25" s="614"/>
      <c r="MU25" s="614"/>
      <c r="MV25" s="614"/>
      <c r="MW25" t="str">
        <f t="shared" si="899"/>
        <v>Reported Source - Fax</v>
      </c>
      <c r="MX25" s="240" t="e">
        <f>#REF!</f>
        <v>#REF!</v>
      </c>
      <c r="MY25" s="240" t="e">
        <f>#REF!</f>
        <v>#REF!</v>
      </c>
      <c r="MZ25" s="240" t="e">
        <f>#REF!</f>
        <v>#REF!</v>
      </c>
      <c r="NA25" s="240" t="e">
        <f>#REF!</f>
        <v>#REF!</v>
      </c>
      <c r="NB25" s="240" t="e">
        <f>#REF!</f>
        <v>#REF!</v>
      </c>
      <c r="NC25" s="240" t="e">
        <f>#REF!</f>
        <v>#REF!</v>
      </c>
      <c r="ND25" s="240" t="e">
        <f>#REF!</f>
        <v>#REF!</v>
      </c>
      <c r="NE25" s="240" t="e">
        <f>#REF!</f>
        <v>#REF!</v>
      </c>
      <c r="NF25" s="240" t="e">
        <f>#REF!</f>
        <v>#REF!</v>
      </c>
      <c r="NG25" s="240" t="e">
        <f>#REF!</f>
        <v>#REF!</v>
      </c>
      <c r="NH25" s="240" t="e">
        <f>#REF!</f>
        <v>#REF!</v>
      </c>
      <c r="NI25" s="241">
        <f t="shared" si="900"/>
        <v>538</v>
      </c>
      <c r="NJ25" s="241">
        <f t="shared" si="901"/>
        <v>516</v>
      </c>
      <c r="NK25" s="241">
        <f t="shared" si="902"/>
        <v>450</v>
      </c>
      <c r="NL25" s="241">
        <f t="shared" si="903"/>
        <v>461</v>
      </c>
      <c r="NM25" s="241">
        <f t="shared" si="904"/>
        <v>502</v>
      </c>
      <c r="NN25" s="241">
        <f t="shared" si="905"/>
        <v>540</v>
      </c>
      <c r="NO25" s="241">
        <f t="shared" si="906"/>
        <v>893</v>
      </c>
      <c r="NP25" s="241">
        <f t="shared" si="907"/>
        <v>646</v>
      </c>
      <c r="NQ25" s="241">
        <f t="shared" si="908"/>
        <v>658</v>
      </c>
      <c r="NR25" s="241">
        <f t="shared" si="909"/>
        <v>704</v>
      </c>
      <c r="NS25" s="241">
        <f t="shared" si="910"/>
        <v>609</v>
      </c>
      <c r="NT25" s="241">
        <f t="shared" si="911"/>
        <v>626</v>
      </c>
      <c r="NU25" s="241">
        <f t="shared" si="912"/>
        <v>539</v>
      </c>
      <c r="NV25" s="241">
        <f t="shared" si="913"/>
        <v>548</v>
      </c>
      <c r="NW25" s="241">
        <f t="shared" si="914"/>
        <v>520</v>
      </c>
      <c r="NX25" s="241">
        <f t="shared" si="915"/>
        <v>486</v>
      </c>
      <c r="NY25" s="241">
        <f t="shared" si="916"/>
        <v>564</v>
      </c>
      <c r="NZ25" s="241">
        <f t="shared" si="917"/>
        <v>483</v>
      </c>
      <c r="OA25" s="241">
        <f t="shared" si="918"/>
        <v>338</v>
      </c>
      <c r="OB25" s="241">
        <f t="shared" si="919"/>
        <v>296</v>
      </c>
      <c r="OC25" s="241">
        <f t="shared" si="920"/>
        <v>335</v>
      </c>
      <c r="OD25" s="241">
        <f t="shared" si="921"/>
        <v>340</v>
      </c>
      <c r="OE25" s="241">
        <f t="shared" si="922"/>
        <v>430</v>
      </c>
      <c r="OF25" s="241">
        <f t="shared" si="923"/>
        <v>255</v>
      </c>
      <c r="OG25" s="697">
        <f t="shared" si="924"/>
        <v>275</v>
      </c>
      <c r="OH25" s="697">
        <f t="shared" si="925"/>
        <v>366</v>
      </c>
      <c r="OI25" s="697">
        <f t="shared" si="926"/>
        <v>340</v>
      </c>
      <c r="OJ25" s="697">
        <f t="shared" si="927"/>
        <v>388</v>
      </c>
      <c r="OK25" s="697">
        <f t="shared" si="928"/>
        <v>205</v>
      </c>
      <c r="OL25" s="697">
        <f t="shared" si="929"/>
        <v>246</v>
      </c>
      <c r="OM25" s="697">
        <f t="shared" si="930"/>
        <v>356</v>
      </c>
      <c r="ON25" s="697">
        <f t="shared" si="931"/>
        <v>312</v>
      </c>
      <c r="OO25" s="697">
        <f t="shared" si="932"/>
        <v>276</v>
      </c>
      <c r="OP25" s="697">
        <f t="shared" si="933"/>
        <v>369</v>
      </c>
      <c r="OQ25" s="697">
        <f t="shared" si="934"/>
        <v>355</v>
      </c>
      <c r="OR25" s="697">
        <f t="shared" si="935"/>
        <v>443</v>
      </c>
      <c r="OS25" s="800">
        <f t="shared" si="936"/>
        <v>390</v>
      </c>
      <c r="OT25" s="800">
        <f t="shared" si="937"/>
        <v>504</v>
      </c>
      <c r="OU25" s="800">
        <f t="shared" si="938"/>
        <v>391</v>
      </c>
      <c r="OV25" s="800">
        <f t="shared" si="939"/>
        <v>350</v>
      </c>
      <c r="OW25" s="800">
        <f t="shared" si="940"/>
        <v>570</v>
      </c>
      <c r="OX25" s="800">
        <f t="shared" si="941"/>
        <v>1052</v>
      </c>
      <c r="OY25" s="800">
        <f t="shared" si="942"/>
        <v>307</v>
      </c>
      <c r="OZ25" s="800">
        <f t="shared" si="943"/>
        <v>287</v>
      </c>
      <c r="PA25" s="800">
        <f t="shared" si="944"/>
        <v>292</v>
      </c>
      <c r="PB25" s="800">
        <f t="shared" si="945"/>
        <v>371</v>
      </c>
      <c r="PC25" s="800">
        <f t="shared" si="946"/>
        <v>396</v>
      </c>
      <c r="PD25" s="800">
        <f t="shared" si="947"/>
        <v>372</v>
      </c>
      <c r="PE25" s="853">
        <f t="shared" si="948"/>
        <v>346</v>
      </c>
      <c r="PF25" s="853">
        <f t="shared" si="949"/>
        <v>388</v>
      </c>
      <c r="PG25" s="853">
        <f t="shared" si="950"/>
        <v>336</v>
      </c>
      <c r="PH25" s="853">
        <f t="shared" si="951"/>
        <v>609</v>
      </c>
      <c r="PI25" s="853">
        <f t="shared" si="952"/>
        <v>345</v>
      </c>
      <c r="PJ25" s="853">
        <f t="shared" si="953"/>
        <v>320</v>
      </c>
      <c r="PK25" s="853">
        <f t="shared" si="954"/>
        <v>382</v>
      </c>
      <c r="PL25" s="853">
        <f t="shared" si="955"/>
        <v>362</v>
      </c>
      <c r="PM25" s="853">
        <f t="shared" si="956"/>
        <v>397</v>
      </c>
      <c r="PN25" s="853">
        <f t="shared" si="957"/>
        <v>388</v>
      </c>
      <c r="PO25" s="853">
        <f t="shared" si="958"/>
        <v>398</v>
      </c>
      <c r="PP25" s="853">
        <f t="shared" si="959"/>
        <v>364</v>
      </c>
      <c r="PQ25" s="1039">
        <f t="shared" si="960"/>
        <v>362</v>
      </c>
      <c r="PR25" s="1039">
        <f t="shared" si="961"/>
        <v>453</v>
      </c>
      <c r="PS25" s="1039">
        <f t="shared" si="962"/>
        <v>353</v>
      </c>
      <c r="PT25" s="1039">
        <f t="shared" si="963"/>
        <v>401</v>
      </c>
      <c r="PU25" s="1039">
        <f t="shared" si="964"/>
        <v>378</v>
      </c>
      <c r="PV25" s="1039">
        <f t="shared" si="965"/>
        <v>354</v>
      </c>
      <c r="PW25" s="1039">
        <f t="shared" si="966"/>
        <v>380</v>
      </c>
      <c r="PX25" s="1039">
        <f t="shared" si="967"/>
        <v>382</v>
      </c>
      <c r="PY25" s="1039">
        <f t="shared" si="968"/>
        <v>365</v>
      </c>
      <c r="PZ25" s="1039">
        <f t="shared" si="969"/>
        <v>396</v>
      </c>
      <c r="QA25" s="1039">
        <f t="shared" si="970"/>
        <v>400</v>
      </c>
      <c r="QB25" s="1039">
        <f t="shared" si="971"/>
        <v>459</v>
      </c>
      <c r="QC25" s="1061">
        <f t="shared" si="972"/>
        <v>423</v>
      </c>
      <c r="QD25" s="1061">
        <f t="shared" si="973"/>
        <v>424</v>
      </c>
      <c r="QE25" s="1061">
        <f t="shared" si="974"/>
        <v>291</v>
      </c>
      <c r="QF25" s="1061">
        <f t="shared" si="975"/>
        <v>468</v>
      </c>
      <c r="QG25" s="1061">
        <f t="shared" si="976"/>
        <v>389</v>
      </c>
      <c r="QH25" s="1061">
        <f t="shared" si="977"/>
        <v>342</v>
      </c>
      <c r="QI25" s="1061">
        <f t="shared" si="978"/>
        <v>468</v>
      </c>
      <c r="QJ25" s="1061">
        <f t="shared" si="979"/>
        <v>403</v>
      </c>
      <c r="QK25" s="1061">
        <f t="shared" si="980"/>
        <v>400</v>
      </c>
      <c r="QL25" s="1061">
        <f t="shared" si="981"/>
        <v>398</v>
      </c>
      <c r="QM25" s="1061">
        <f t="shared" si="982"/>
        <v>444</v>
      </c>
      <c r="QN25" s="1061">
        <f t="shared" si="983"/>
        <v>440</v>
      </c>
      <c r="QO25" s="1118">
        <f t="shared" si="984"/>
        <v>382</v>
      </c>
      <c r="QP25" s="1118">
        <f t="shared" si="985"/>
        <v>449</v>
      </c>
      <c r="QQ25" s="1118">
        <f t="shared" si="986"/>
        <v>465</v>
      </c>
      <c r="QR25" s="1118">
        <f t="shared" si="987"/>
        <v>495</v>
      </c>
      <c r="QS25" s="1118">
        <f t="shared" si="988"/>
        <v>442</v>
      </c>
      <c r="QT25" s="1118">
        <f t="shared" si="989"/>
        <v>399</v>
      </c>
      <c r="QU25" s="1118">
        <f t="shared" si="990"/>
        <v>485</v>
      </c>
      <c r="QV25" s="1118">
        <f t="shared" si="991"/>
        <v>430</v>
      </c>
      <c r="QW25" s="1118">
        <f t="shared" si="992"/>
        <v>374</v>
      </c>
      <c r="QX25" s="1118">
        <f t="shared" si="993"/>
        <v>330</v>
      </c>
      <c r="QY25" s="1118">
        <f t="shared" si="994"/>
        <v>286</v>
      </c>
      <c r="QZ25" s="1118">
        <f t="shared" si="995"/>
        <v>395</v>
      </c>
      <c r="RA25" s="1210">
        <f t="shared" si="996"/>
        <v>371</v>
      </c>
      <c r="RB25" s="1210">
        <f t="shared" si="997"/>
        <v>385</v>
      </c>
      <c r="RC25" s="1210">
        <f t="shared" si="998"/>
        <v>424</v>
      </c>
      <c r="RD25" s="1210">
        <f t="shared" si="999"/>
        <v>482</v>
      </c>
      <c r="RE25" s="1210">
        <f t="shared" si="1000"/>
        <v>397</v>
      </c>
      <c r="RF25" s="1210">
        <f t="shared" si="1001"/>
        <v>381</v>
      </c>
      <c r="RG25" s="1210">
        <f t="shared" si="1002"/>
        <v>371</v>
      </c>
      <c r="RH25" s="1210">
        <f t="shared" si="1003"/>
        <v>0</v>
      </c>
      <c r="RI25" s="1210">
        <f t="shared" si="1004"/>
        <v>0</v>
      </c>
      <c r="RJ25" s="1210">
        <f t="shared" si="1005"/>
        <v>0</v>
      </c>
      <c r="RK25" s="1210">
        <f t="shared" si="1006"/>
        <v>0</v>
      </c>
      <c r="RL25" s="1210">
        <f t="shared" si="1007"/>
        <v>0</v>
      </c>
    </row>
    <row r="26" spans="1:480" x14ac:dyDescent="0.3">
      <c r="A26" s="675"/>
      <c r="B26" s="50"/>
      <c r="C26" s="50" t="s">
        <v>36</v>
      </c>
      <c r="E26" s="1271" t="s">
        <v>41</v>
      </c>
      <c r="F26" s="1271"/>
      <c r="G26" s="1272"/>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647"/>
        <v>7250</v>
      </c>
      <c r="AW26" s="150">
        <f t="shared" si="648"/>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651"/>
        <v>7399</v>
      </c>
      <c r="BK26" s="150">
        <f t="shared" si="652"/>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59"/>
        <v>5868</v>
      </c>
      <c r="BY26" s="150">
        <f t="shared" si="660"/>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67"/>
        <v>4804</v>
      </c>
      <c r="CM26" s="150">
        <f t="shared" si="668"/>
        <v>400.33333333333331</v>
      </c>
      <c r="CN26" s="187">
        <v>335</v>
      </c>
      <c r="CO26" s="64">
        <v>405</v>
      </c>
      <c r="CP26" s="20">
        <v>353</v>
      </c>
      <c r="CQ26" s="64">
        <v>723</v>
      </c>
      <c r="CR26" s="20">
        <v>368</v>
      </c>
      <c r="CS26" s="64">
        <v>342</v>
      </c>
      <c r="CT26" s="187">
        <v>317</v>
      </c>
      <c r="CU26" s="64">
        <v>269</v>
      </c>
      <c r="CV26" s="187">
        <v>418</v>
      </c>
      <c r="CW26" s="951">
        <v>552</v>
      </c>
      <c r="CX26" s="187">
        <v>468</v>
      </c>
      <c r="CY26" s="64">
        <v>373</v>
      </c>
      <c r="CZ26" s="118">
        <f t="shared" si="675"/>
        <v>4923</v>
      </c>
      <c r="DA26" s="150">
        <f t="shared" si="676"/>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83"/>
        <v>5097</v>
      </c>
      <c r="DO26" s="150">
        <f t="shared" si="684"/>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91"/>
        <v>5316</v>
      </c>
      <c r="EC26" s="150">
        <f t="shared" si="692"/>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699"/>
        <v>7191</v>
      </c>
      <c r="EQ26" s="150">
        <f t="shared" si="700"/>
        <v>599.25</v>
      </c>
      <c r="ER26" s="187">
        <v>1684</v>
      </c>
      <c r="ES26" s="64">
        <v>2014</v>
      </c>
      <c r="ET26" s="20">
        <v>2196</v>
      </c>
      <c r="EU26" s="64">
        <v>2407</v>
      </c>
      <c r="EV26" s="20">
        <v>320</v>
      </c>
      <c r="EW26" s="64">
        <v>253</v>
      </c>
      <c r="EX26" s="187">
        <v>128</v>
      </c>
      <c r="EY26" s="64"/>
      <c r="EZ26" s="187"/>
      <c r="FA26" s="64"/>
      <c r="FB26" s="187"/>
      <c r="FC26" s="64"/>
      <c r="FD26" s="118">
        <f t="shared" si="705"/>
        <v>9002</v>
      </c>
      <c r="FE26" s="150">
        <f t="shared" si="706"/>
        <v>1286</v>
      </c>
      <c r="FF26" s="113">
        <f t="shared" si="707"/>
        <v>427</v>
      </c>
      <c r="FG26" s="367">
        <f t="shared" si="708"/>
        <v>0.81178707224334601</v>
      </c>
      <c r="FH26" s="113">
        <f t="shared" si="709"/>
        <v>-274</v>
      </c>
      <c r="FI26" s="367">
        <f t="shared" si="710"/>
        <v>-0.28751311647429173</v>
      </c>
      <c r="FJ26" s="113">
        <f t="shared" si="711"/>
        <v>-111</v>
      </c>
      <c r="FK26" s="367">
        <f t="shared" si="712"/>
        <v>-0.16347569955817379</v>
      </c>
      <c r="FL26" s="113">
        <f t="shared" si="713"/>
        <v>276</v>
      </c>
      <c r="FM26" s="367">
        <f t="shared" si="714"/>
        <v>0.4859154929577465</v>
      </c>
      <c r="FN26" s="113">
        <f t="shared" si="715"/>
        <v>22</v>
      </c>
      <c r="FO26" s="367">
        <f t="shared" si="716"/>
        <v>2.6066350710900472E-2</v>
      </c>
      <c r="FP26" s="113">
        <f t="shared" si="717"/>
        <v>-353</v>
      </c>
      <c r="FQ26" s="367">
        <f t="shared" si="718"/>
        <v>-0.407621247113164</v>
      </c>
      <c r="FR26" s="113">
        <f t="shared" si="719"/>
        <v>-169</v>
      </c>
      <c r="FS26" s="367">
        <f t="shared" si="720"/>
        <v>-0.32943469785575047</v>
      </c>
      <c r="FT26" s="113">
        <f t="shared" si="721"/>
        <v>95</v>
      </c>
      <c r="FU26" s="367">
        <f t="shared" si="722"/>
        <v>0.27616279069767441</v>
      </c>
      <c r="FV26" s="113">
        <f t="shared" si="723"/>
        <v>7</v>
      </c>
      <c r="FW26" s="367">
        <f t="shared" si="724"/>
        <v>1.5945330296127564E-2</v>
      </c>
      <c r="FX26" s="113">
        <f t="shared" si="725"/>
        <v>347</v>
      </c>
      <c r="FY26" s="100">
        <f t="shared" si="726"/>
        <v>0.77802690582959644</v>
      </c>
      <c r="FZ26" s="113">
        <f t="shared" si="727"/>
        <v>-289</v>
      </c>
      <c r="GA26" s="367">
        <f t="shared" si="728"/>
        <v>-0.36443883984867592</v>
      </c>
      <c r="GB26" s="113">
        <f t="shared" si="729"/>
        <v>-54</v>
      </c>
      <c r="GC26" s="367">
        <f t="shared" si="730"/>
        <v>-0.10714285714285714</v>
      </c>
      <c r="GD26" s="113">
        <f t="shared" si="731"/>
        <v>55</v>
      </c>
      <c r="GE26" s="367">
        <f t="shared" si="732"/>
        <v>0.12222222222222222</v>
      </c>
      <c r="GF26" s="292">
        <f t="shared" si="733"/>
        <v>-47</v>
      </c>
      <c r="GG26" s="370">
        <f t="shared" si="734"/>
        <v>-9.3069306930693069E-2</v>
      </c>
      <c r="GH26" s="292">
        <f t="shared" si="735"/>
        <v>-61</v>
      </c>
      <c r="GI26" s="370">
        <f t="shared" si="736"/>
        <v>-0.1331877729257642</v>
      </c>
      <c r="GJ26" s="292">
        <f t="shared" si="737"/>
        <v>-17</v>
      </c>
      <c r="GK26" s="370">
        <f t="shared" si="738"/>
        <v>-4.2821158690176324E-2</v>
      </c>
      <c r="GL26" s="292">
        <f t="shared" si="739"/>
        <v>450</v>
      </c>
      <c r="GM26" s="370">
        <f t="shared" si="740"/>
        <v>1.1842105263157894</v>
      </c>
      <c r="GN26" s="292">
        <f t="shared" si="741"/>
        <v>-378</v>
      </c>
      <c r="GO26" s="370">
        <f t="shared" si="742"/>
        <v>-0.45542168674698796</v>
      </c>
      <c r="GP26" s="292">
        <f t="shared" si="743"/>
        <v>-64</v>
      </c>
      <c r="GQ26" s="370">
        <f t="shared" si="744"/>
        <v>-0.1415929203539823</v>
      </c>
      <c r="GR26" s="292">
        <f t="shared" si="745"/>
        <v>-35</v>
      </c>
      <c r="GS26" s="370">
        <f t="shared" si="746"/>
        <v>-9.0206185567010308E-2</v>
      </c>
      <c r="GT26" s="292">
        <f t="shared" si="747"/>
        <v>49</v>
      </c>
      <c r="GU26" s="370">
        <f t="shared" si="748"/>
        <v>0.13881019830028329</v>
      </c>
      <c r="GV26" s="292">
        <f t="shared" si="749"/>
        <v>362</v>
      </c>
      <c r="GW26" s="370">
        <f t="shared" si="750"/>
        <v>0.90049751243781095</v>
      </c>
      <c r="GX26" s="292">
        <f t="shared" si="751"/>
        <v>-275</v>
      </c>
      <c r="GY26" s="370">
        <f t="shared" si="752"/>
        <v>-0.3599476439790576</v>
      </c>
      <c r="GZ26" s="292">
        <f t="shared" si="753"/>
        <v>-39</v>
      </c>
      <c r="HA26" s="370">
        <f t="shared" si="754"/>
        <v>-7.9754601226993863E-2</v>
      </c>
      <c r="HB26" s="292">
        <f t="shared" si="755"/>
        <v>-4</v>
      </c>
      <c r="HC26" s="370">
        <f t="shared" si="756"/>
        <v>-8.8888888888888889E-3</v>
      </c>
      <c r="HD26" s="292">
        <f t="shared" si="757"/>
        <v>34</v>
      </c>
      <c r="HE26" s="370">
        <f t="shared" si="758"/>
        <v>7.623318385650224E-2</v>
      </c>
      <c r="HF26" s="292">
        <f t="shared" si="759"/>
        <v>-115</v>
      </c>
      <c r="HG26" s="370">
        <f t="shared" si="760"/>
        <v>-0.23958333333333334</v>
      </c>
      <c r="HH26" s="292">
        <f t="shared" si="761"/>
        <v>11</v>
      </c>
      <c r="HI26" s="370">
        <f t="shared" si="762"/>
        <v>3.0136986301369864E-2</v>
      </c>
      <c r="HJ26" s="292">
        <f t="shared" si="763"/>
        <v>83</v>
      </c>
      <c r="HK26" s="370">
        <f t="shared" si="764"/>
        <v>0.22074468085106383</v>
      </c>
      <c r="HL26" s="292">
        <f t="shared" si="765"/>
        <v>-58</v>
      </c>
      <c r="HM26" s="370">
        <f t="shared" si="766"/>
        <v>-0.12636165577342048</v>
      </c>
      <c r="HN26" s="292">
        <f t="shared" si="767"/>
        <v>-135</v>
      </c>
      <c r="HO26" s="370">
        <f t="shared" si="768"/>
        <v>-0.33665835411471323</v>
      </c>
      <c r="HP26" s="292">
        <f t="shared" si="769"/>
        <v>83</v>
      </c>
      <c r="HQ26" s="370">
        <f t="shared" si="770"/>
        <v>0.31203007518796994</v>
      </c>
      <c r="HR26" s="292">
        <f t="shared" si="771"/>
        <v>-29</v>
      </c>
      <c r="HS26" s="370">
        <f t="shared" si="772"/>
        <v>-8.3094555873925502E-2</v>
      </c>
      <c r="HT26" s="292">
        <f t="shared" si="773"/>
        <v>290</v>
      </c>
      <c r="HU26" s="370">
        <f t="shared" si="774"/>
        <v>0.90625</v>
      </c>
      <c r="HV26" s="292">
        <f t="shared" si="775"/>
        <v>-173</v>
      </c>
      <c r="HW26" s="370">
        <f t="shared" si="776"/>
        <v>-0.28360655737704921</v>
      </c>
      <c r="HX26" s="292">
        <f t="shared" si="777"/>
        <v>-142</v>
      </c>
      <c r="HY26" s="370">
        <f t="shared" si="778"/>
        <v>-0.32494279176201374</v>
      </c>
      <c r="HZ26" s="292">
        <f t="shared" si="779"/>
        <v>40</v>
      </c>
      <c r="IA26" s="370">
        <f t="shared" si="780"/>
        <v>0.13559322033898305</v>
      </c>
      <c r="IB26" s="292">
        <f t="shared" si="781"/>
        <v>70</v>
      </c>
      <c r="IC26" s="370">
        <f t="shared" si="782"/>
        <v>0.20895522388059701</v>
      </c>
      <c r="ID26" s="292">
        <f t="shared" si="783"/>
        <v>-52</v>
      </c>
      <c r="IE26" s="370">
        <f t="shared" si="784"/>
        <v>-0.12839506172839507</v>
      </c>
      <c r="IF26" s="292">
        <f t="shared" si="785"/>
        <v>370</v>
      </c>
      <c r="IG26" s="370">
        <f t="shared" si="786"/>
        <v>1.048158640226629</v>
      </c>
      <c r="IH26" s="292">
        <f t="shared" si="787"/>
        <v>-355</v>
      </c>
      <c r="II26" s="370">
        <f t="shared" si="788"/>
        <v>-0.49100968188105115</v>
      </c>
      <c r="IJ26" s="292">
        <f t="shared" si="789"/>
        <v>-26</v>
      </c>
      <c r="IK26" s="370">
        <f t="shared" si="790"/>
        <v>-7.0652173913043473E-2</v>
      </c>
      <c r="IL26" s="292">
        <f t="shared" si="791"/>
        <v>-25</v>
      </c>
      <c r="IM26" s="370">
        <f t="shared" si="792"/>
        <v>-7.3099415204678359E-2</v>
      </c>
      <c r="IN26" s="292">
        <f t="shared" si="793"/>
        <v>-48</v>
      </c>
      <c r="IO26" s="370">
        <f t="shared" si="794"/>
        <v>-0.15141955835962145</v>
      </c>
      <c r="IP26" s="292">
        <f t="shared" si="795"/>
        <v>149</v>
      </c>
      <c r="IQ26" s="370">
        <f t="shared" si="796"/>
        <v>0.55390334572490707</v>
      </c>
      <c r="IR26" s="292">
        <f t="shared" si="797"/>
        <v>134</v>
      </c>
      <c r="IS26" s="370">
        <f t="shared" si="798"/>
        <v>0.32057416267942584</v>
      </c>
      <c r="IT26" s="292">
        <f t="shared" si="799"/>
        <v>-84</v>
      </c>
      <c r="IU26" s="370">
        <f t="shared" si="800"/>
        <v>-0.15217391304347827</v>
      </c>
      <c r="IV26" s="292">
        <f t="shared" si="801"/>
        <v>-95</v>
      </c>
      <c r="IW26" s="370">
        <f t="shared" si="802"/>
        <v>-0.20299145299145299</v>
      </c>
      <c r="IX26" s="292">
        <f t="shared" si="803"/>
        <v>34</v>
      </c>
      <c r="IY26" s="370">
        <f t="shared" si="804"/>
        <v>9.1152815013404831E-2</v>
      </c>
      <c r="IZ26" s="292">
        <f t="shared" si="805"/>
        <v>44</v>
      </c>
      <c r="JA26" s="370">
        <f t="shared" si="806"/>
        <v>0.10810810810810811</v>
      </c>
      <c r="JB26" s="292">
        <f t="shared" si="807"/>
        <v>-120</v>
      </c>
      <c r="JC26" s="370">
        <f t="shared" si="808"/>
        <v>-0.36253776435045315</v>
      </c>
      <c r="JD26" s="292">
        <f t="shared" si="809"/>
        <v>327</v>
      </c>
      <c r="JE26" s="370">
        <f t="shared" si="810"/>
        <v>0.98791540785498488</v>
      </c>
      <c r="JF26" s="292">
        <f t="shared" si="811"/>
        <v>-257</v>
      </c>
      <c r="JG26" s="370">
        <f t="shared" si="812"/>
        <v>-0.60506180105944674</v>
      </c>
      <c r="JH26" s="292">
        <f t="shared" si="813"/>
        <v>-79</v>
      </c>
      <c r="JI26" s="370">
        <f t="shared" si="814"/>
        <v>-0.1970074812967581</v>
      </c>
      <c r="JJ26" s="292">
        <f t="shared" si="815"/>
        <v>36</v>
      </c>
      <c r="JK26" s="370">
        <f t="shared" si="816"/>
        <v>0.11180124223602485</v>
      </c>
      <c r="JL26" s="292">
        <f t="shared" si="817"/>
        <v>-8</v>
      </c>
      <c r="JM26" s="370">
        <f t="shared" si="818"/>
        <v>-2.23463687150838E-2</v>
      </c>
      <c r="JN26" s="292">
        <f t="shared" si="819"/>
        <v>23</v>
      </c>
      <c r="JO26" s="370">
        <f t="shared" si="820"/>
        <v>6.5714285714285711E-2</v>
      </c>
      <c r="JP26" s="292">
        <f t="shared" si="821"/>
        <v>221</v>
      </c>
      <c r="JQ26" s="370">
        <f t="shared" si="822"/>
        <v>0.59249329758713132</v>
      </c>
      <c r="JR26" s="292">
        <f t="shared" si="823"/>
        <v>-120</v>
      </c>
      <c r="JS26" s="370">
        <f t="shared" si="824"/>
        <v>-0.20202020202020202</v>
      </c>
      <c r="JT26" s="292">
        <f t="shared" si="825"/>
        <v>-96</v>
      </c>
      <c r="JU26" s="370">
        <f t="shared" si="826"/>
        <v>-0.20253164556962025</v>
      </c>
      <c r="JV26" s="292">
        <f t="shared" si="827"/>
        <v>15</v>
      </c>
      <c r="JW26" s="370">
        <f t="shared" si="828"/>
        <v>3.968253968253968E-2</v>
      </c>
      <c r="JX26" s="292">
        <f t="shared" si="829"/>
        <v>105</v>
      </c>
      <c r="JY26" s="370">
        <f t="shared" si="830"/>
        <v>0.26717557251908397</v>
      </c>
      <c r="JZ26" s="292">
        <f t="shared" si="831"/>
        <v>-188</v>
      </c>
      <c r="KA26" s="370">
        <f t="shared" si="832"/>
        <v>-0.37751004016064255</v>
      </c>
      <c r="KB26" s="292">
        <f t="shared" si="833"/>
        <v>299</v>
      </c>
      <c r="KC26" s="370">
        <f t="shared" si="834"/>
        <v>0.96451612903225803</v>
      </c>
      <c r="KD26" s="292">
        <f t="shared" si="835"/>
        <v>-132</v>
      </c>
      <c r="KE26" s="370">
        <f t="shared" si="836"/>
        <v>-0.21674876847290642</v>
      </c>
      <c r="KF26" s="292">
        <f t="shared" si="837"/>
        <v>-170</v>
      </c>
      <c r="KG26" s="370">
        <f t="shared" si="838"/>
        <v>-0.35639412997903563</v>
      </c>
      <c r="KH26" s="292">
        <f t="shared" si="839"/>
        <v>102</v>
      </c>
      <c r="KI26" s="370">
        <f t="shared" si="840"/>
        <v>0.33224755700325731</v>
      </c>
      <c r="KJ26" s="292">
        <f t="shared" si="841"/>
        <v>-23</v>
      </c>
      <c r="KK26" s="370">
        <f t="shared" si="842"/>
        <v>-5.623471882640587E-2</v>
      </c>
      <c r="KL26" s="292">
        <f t="shared" si="843"/>
        <v>24</v>
      </c>
      <c r="KM26" s="370">
        <f t="shared" si="844"/>
        <v>6.2176165803108807E-2</v>
      </c>
      <c r="KN26" s="292">
        <f t="shared" si="845"/>
        <v>161</v>
      </c>
      <c r="KO26" s="370">
        <f t="shared" si="846"/>
        <v>0.39268292682926831</v>
      </c>
      <c r="KP26" s="292">
        <f t="shared" si="847"/>
        <v>-58</v>
      </c>
      <c r="KQ26" s="370">
        <f t="shared" si="848"/>
        <v>-0.10157618213660245</v>
      </c>
      <c r="KR26" s="292">
        <f t="shared" si="849"/>
        <v>-80</v>
      </c>
      <c r="KS26" s="370">
        <f t="shared" si="850"/>
        <v>-0.15594541910331383</v>
      </c>
      <c r="KT26" s="292">
        <f t="shared" si="396"/>
        <v>-91</v>
      </c>
      <c r="KU26" s="375">
        <f t="shared" si="851"/>
        <v>-0.21016166281755197</v>
      </c>
      <c r="KV26" s="292">
        <f t="shared" si="852"/>
        <v>50</v>
      </c>
      <c r="KW26" s="370">
        <f t="shared" si="853"/>
        <v>0.14619883040935672</v>
      </c>
      <c r="KX26" s="292">
        <f t="shared" si="854"/>
        <v>-128</v>
      </c>
      <c r="KY26" s="370">
        <f t="shared" si="855"/>
        <v>-0.32653061224489793</v>
      </c>
      <c r="KZ26" s="292">
        <f t="shared" si="856"/>
        <v>133</v>
      </c>
      <c r="LA26" s="370">
        <f t="shared" si="857"/>
        <v>0.50378787878787878</v>
      </c>
      <c r="LB26" s="292">
        <f t="shared" si="858"/>
        <v>-119</v>
      </c>
      <c r="LC26" s="370">
        <f t="shared" si="859"/>
        <v>-0.29974811083123426</v>
      </c>
      <c r="LD26" s="292">
        <f t="shared" si="860"/>
        <v>21</v>
      </c>
      <c r="LE26" s="370">
        <f t="shared" si="861"/>
        <v>7.5539568345323743E-2</v>
      </c>
      <c r="LF26" s="292">
        <f t="shared" si="862"/>
        <v>-59</v>
      </c>
      <c r="LG26" s="370">
        <f t="shared" si="863"/>
        <v>-0.19732441471571907</v>
      </c>
      <c r="LH26" s="292">
        <f t="shared" si="864"/>
        <v>237</v>
      </c>
      <c r="LI26" s="370">
        <f t="shared" si="865"/>
        <v>0.98750000000000004</v>
      </c>
      <c r="LJ26" s="292">
        <f t="shared" si="866"/>
        <v>234</v>
      </c>
      <c r="LK26" s="370">
        <f t="shared" si="867"/>
        <v>0.49056603773584906</v>
      </c>
      <c r="LL26" s="292">
        <f t="shared" si="868"/>
        <v>310</v>
      </c>
      <c r="LM26" s="370">
        <f>LL26/EL26</f>
        <v>0.43600562587904362</v>
      </c>
      <c r="LN26" s="292">
        <f t="shared" si="869"/>
        <v>253</v>
      </c>
      <c r="LO26" s="370">
        <f t="shared" si="870"/>
        <v>0.24779627815866798</v>
      </c>
      <c r="LP26" s="292">
        <f t="shared" si="871"/>
        <v>222</v>
      </c>
      <c r="LQ26" s="370">
        <f t="shared" si="872"/>
        <v>0.17425431711145997</v>
      </c>
      <c r="LR26" s="292">
        <f t="shared" si="420"/>
        <v>188</v>
      </c>
      <c r="LS26" s="1195">
        <f t="shared" si="873"/>
        <v>0.12566844919786097</v>
      </c>
      <c r="LT26" s="292">
        <f t="shared" si="874"/>
        <v>330</v>
      </c>
      <c r="LU26" s="1191">
        <f t="shared" si="875"/>
        <v>0.19596199524940616</v>
      </c>
      <c r="LV26" s="292">
        <f t="shared" si="876"/>
        <v>182</v>
      </c>
      <c r="LW26" s="1191">
        <f t="shared" si="877"/>
        <v>9.0367428003972197E-2</v>
      </c>
      <c r="LX26" s="292">
        <f t="shared" si="878"/>
        <v>211</v>
      </c>
      <c r="LY26" s="1191">
        <f t="shared" si="879"/>
        <v>9.6083788706739531E-2</v>
      </c>
      <c r="LZ26" s="292">
        <f t="shared" si="880"/>
        <v>-2087</v>
      </c>
      <c r="MA26" s="1191">
        <f t="shared" si="881"/>
        <v>-0.86705442459493143</v>
      </c>
      <c r="MB26" s="292">
        <f t="shared" si="882"/>
        <v>-67</v>
      </c>
      <c r="MC26" s="1191">
        <f t="shared" si="883"/>
        <v>-0.20937500000000001</v>
      </c>
      <c r="MD26" s="292">
        <f t="shared" si="884"/>
        <v>-125</v>
      </c>
      <c r="ME26" s="1249">
        <f t="shared" si="885"/>
        <v>-0.49407114624505927</v>
      </c>
      <c r="MF26" s="292">
        <f t="shared" si="886"/>
        <v>-128</v>
      </c>
      <c r="MG26" s="1191">
        <f t="shared" si="887"/>
        <v>-1</v>
      </c>
      <c r="MH26" s="292">
        <f t="shared" si="888"/>
        <v>0</v>
      </c>
      <c r="MI26" s="1191" t="e">
        <f t="shared" si="889"/>
        <v>#DIV/0!</v>
      </c>
      <c r="MJ26" s="292">
        <f t="shared" si="890"/>
        <v>0</v>
      </c>
      <c r="MK26" s="1191" t="e">
        <f>MJ26/EZ26</f>
        <v>#DIV/0!</v>
      </c>
      <c r="ML26" s="292">
        <f t="shared" si="891"/>
        <v>0</v>
      </c>
      <c r="MM26" s="1191" t="e">
        <f t="shared" si="892"/>
        <v>#DIV/0!</v>
      </c>
      <c r="MN26" s="292">
        <f t="shared" si="893"/>
        <v>0</v>
      </c>
      <c r="MO26" s="1191" t="e">
        <f t="shared" si="894"/>
        <v>#DIV/0!</v>
      </c>
      <c r="MP26" s="187">
        <f t="shared" si="895"/>
        <v>240</v>
      </c>
      <c r="MQ26" s="951">
        <f t="shared" si="896"/>
        <v>128</v>
      </c>
      <c r="MR26" s="113">
        <f t="shared" si="897"/>
        <v>-112</v>
      </c>
      <c r="MS26" s="100">
        <f t="shared" si="898"/>
        <v>-0.46666666666666667</v>
      </c>
      <c r="MT26" s="614"/>
      <c r="MU26" s="614"/>
      <c r="MV26" s="614"/>
      <c r="MW26" t="str">
        <f t="shared" si="899"/>
        <v>Reported Source - US Mail</v>
      </c>
      <c r="MX26" s="240" t="e">
        <f>#REF!</f>
        <v>#REF!</v>
      </c>
      <c r="MY26" s="240" t="e">
        <f>#REF!</f>
        <v>#REF!</v>
      </c>
      <c r="MZ26" s="240" t="e">
        <f>#REF!</f>
        <v>#REF!</v>
      </c>
      <c r="NA26" s="240" t="e">
        <f>#REF!</f>
        <v>#REF!</v>
      </c>
      <c r="NB26" s="240" t="e">
        <f>#REF!</f>
        <v>#REF!</v>
      </c>
      <c r="NC26" s="240" t="e">
        <f>#REF!</f>
        <v>#REF!</v>
      </c>
      <c r="ND26" s="240" t="e">
        <f>#REF!</f>
        <v>#REF!</v>
      </c>
      <c r="NE26" s="240" t="e">
        <f>#REF!</f>
        <v>#REF!</v>
      </c>
      <c r="NF26" s="240" t="e">
        <f>#REF!</f>
        <v>#REF!</v>
      </c>
      <c r="NG26" s="240" t="e">
        <f>#REF!</f>
        <v>#REF!</v>
      </c>
      <c r="NH26" s="240" t="e">
        <f>#REF!</f>
        <v>#REF!</v>
      </c>
      <c r="NI26" s="241">
        <f t="shared" si="900"/>
        <v>628</v>
      </c>
      <c r="NJ26" s="241">
        <f t="shared" si="901"/>
        <v>862</v>
      </c>
      <c r="NK26" s="241">
        <f t="shared" si="902"/>
        <v>468</v>
      </c>
      <c r="NL26" s="241">
        <f t="shared" si="903"/>
        <v>437</v>
      </c>
      <c r="NM26" s="241">
        <f t="shared" si="904"/>
        <v>593</v>
      </c>
      <c r="NN26" s="241">
        <f t="shared" si="905"/>
        <v>529</v>
      </c>
      <c r="NO26" s="241">
        <f t="shared" si="906"/>
        <v>493</v>
      </c>
      <c r="NP26" s="241">
        <f t="shared" si="907"/>
        <v>599</v>
      </c>
      <c r="NQ26" s="241">
        <f t="shared" si="908"/>
        <v>605</v>
      </c>
      <c r="NR26" s="241">
        <f t="shared" si="909"/>
        <v>753</v>
      </c>
      <c r="NS26" s="241">
        <f t="shared" si="910"/>
        <v>757</v>
      </c>
      <c r="NT26" s="241">
        <f t="shared" si="911"/>
        <v>526</v>
      </c>
      <c r="NU26" s="241">
        <f t="shared" si="912"/>
        <v>953</v>
      </c>
      <c r="NV26" s="241">
        <f t="shared" si="913"/>
        <v>679</v>
      </c>
      <c r="NW26" s="241">
        <f t="shared" si="914"/>
        <v>568</v>
      </c>
      <c r="NX26" s="241">
        <f t="shared" si="915"/>
        <v>844</v>
      </c>
      <c r="NY26" s="241">
        <f t="shared" si="916"/>
        <v>866</v>
      </c>
      <c r="NZ26" s="241">
        <f t="shared" si="917"/>
        <v>513</v>
      </c>
      <c r="OA26" s="241">
        <f t="shared" si="918"/>
        <v>344</v>
      </c>
      <c r="OB26" s="241">
        <f t="shared" si="919"/>
        <v>439</v>
      </c>
      <c r="OC26" s="241">
        <f t="shared" si="920"/>
        <v>446</v>
      </c>
      <c r="OD26" s="241">
        <f t="shared" si="921"/>
        <v>793</v>
      </c>
      <c r="OE26" s="241">
        <f t="shared" si="922"/>
        <v>504</v>
      </c>
      <c r="OF26" s="241">
        <f t="shared" si="923"/>
        <v>450</v>
      </c>
      <c r="OG26" s="697">
        <f t="shared" si="924"/>
        <v>505</v>
      </c>
      <c r="OH26" s="697">
        <f t="shared" si="925"/>
        <v>458</v>
      </c>
      <c r="OI26" s="697">
        <f t="shared" si="926"/>
        <v>397</v>
      </c>
      <c r="OJ26" s="697">
        <f t="shared" si="927"/>
        <v>380</v>
      </c>
      <c r="OK26" s="697">
        <f t="shared" si="928"/>
        <v>830</v>
      </c>
      <c r="OL26" s="697">
        <f t="shared" si="929"/>
        <v>452</v>
      </c>
      <c r="OM26" s="697">
        <f t="shared" si="930"/>
        <v>388</v>
      </c>
      <c r="ON26" s="697">
        <f t="shared" si="931"/>
        <v>353</v>
      </c>
      <c r="OO26" s="697">
        <f t="shared" si="932"/>
        <v>402</v>
      </c>
      <c r="OP26" s="697">
        <f t="shared" si="933"/>
        <v>764</v>
      </c>
      <c r="OQ26" s="697">
        <f t="shared" si="934"/>
        <v>489</v>
      </c>
      <c r="OR26" s="697">
        <f t="shared" si="935"/>
        <v>450</v>
      </c>
      <c r="OS26" s="800">
        <f t="shared" si="936"/>
        <v>446</v>
      </c>
      <c r="OT26" s="800">
        <f t="shared" si="937"/>
        <v>480</v>
      </c>
      <c r="OU26" s="800">
        <f t="shared" si="938"/>
        <v>365</v>
      </c>
      <c r="OV26" s="800">
        <f t="shared" si="939"/>
        <v>376</v>
      </c>
      <c r="OW26" s="800">
        <f t="shared" si="940"/>
        <v>459</v>
      </c>
      <c r="OX26" s="800">
        <f t="shared" si="941"/>
        <v>401</v>
      </c>
      <c r="OY26" s="800">
        <f t="shared" si="942"/>
        <v>266</v>
      </c>
      <c r="OZ26" s="800">
        <f t="shared" si="943"/>
        <v>349</v>
      </c>
      <c r="PA26" s="800">
        <f t="shared" si="944"/>
        <v>320</v>
      </c>
      <c r="PB26" s="800">
        <f t="shared" si="945"/>
        <v>610</v>
      </c>
      <c r="PC26" s="800">
        <f t="shared" si="946"/>
        <v>437</v>
      </c>
      <c r="PD26" s="800">
        <f t="shared" si="947"/>
        <v>295</v>
      </c>
      <c r="PE26" s="853">
        <f t="shared" si="948"/>
        <v>335</v>
      </c>
      <c r="PF26" s="853">
        <f t="shared" si="949"/>
        <v>405</v>
      </c>
      <c r="PG26" s="853">
        <f t="shared" si="950"/>
        <v>353</v>
      </c>
      <c r="PH26" s="853">
        <f t="shared" si="951"/>
        <v>723</v>
      </c>
      <c r="PI26" s="853">
        <f t="shared" si="952"/>
        <v>368</v>
      </c>
      <c r="PJ26" s="853">
        <f t="shared" si="953"/>
        <v>342</v>
      </c>
      <c r="PK26" s="853">
        <f t="shared" si="954"/>
        <v>317</v>
      </c>
      <c r="PL26" s="853">
        <f t="shared" si="955"/>
        <v>269</v>
      </c>
      <c r="PM26" s="853">
        <f t="shared" si="956"/>
        <v>418</v>
      </c>
      <c r="PN26" s="853">
        <f t="shared" si="957"/>
        <v>552</v>
      </c>
      <c r="PO26" s="853">
        <f t="shared" si="958"/>
        <v>468</v>
      </c>
      <c r="PP26" s="853">
        <f t="shared" si="959"/>
        <v>373</v>
      </c>
      <c r="PQ26" s="1039">
        <f t="shared" si="960"/>
        <v>407</v>
      </c>
      <c r="PR26" s="1039">
        <f t="shared" si="961"/>
        <v>451</v>
      </c>
      <c r="PS26" s="1039">
        <f t="shared" si="962"/>
        <v>331</v>
      </c>
      <c r="PT26" s="1039">
        <f t="shared" si="963"/>
        <v>658</v>
      </c>
      <c r="PU26" s="1039">
        <f t="shared" si="964"/>
        <v>401</v>
      </c>
      <c r="PV26" s="1039">
        <f t="shared" si="965"/>
        <v>322</v>
      </c>
      <c r="PW26" s="1039">
        <f t="shared" si="966"/>
        <v>358</v>
      </c>
      <c r="PX26" s="1039">
        <f t="shared" si="967"/>
        <v>350</v>
      </c>
      <c r="PY26" s="1039">
        <f t="shared" si="968"/>
        <v>373</v>
      </c>
      <c r="PZ26" s="1039">
        <f t="shared" si="969"/>
        <v>594</v>
      </c>
      <c r="QA26" s="1039">
        <f t="shared" si="970"/>
        <v>474</v>
      </c>
      <c r="QB26" s="1039">
        <f t="shared" si="971"/>
        <v>378</v>
      </c>
      <c r="QC26" s="1061">
        <f t="shared" si="972"/>
        <v>393</v>
      </c>
      <c r="QD26" s="1061">
        <f t="shared" si="973"/>
        <v>498</v>
      </c>
      <c r="QE26" s="1061">
        <f t="shared" si="974"/>
        <v>310</v>
      </c>
      <c r="QF26" s="1061">
        <f t="shared" si="975"/>
        <v>609</v>
      </c>
      <c r="QG26" s="1061">
        <f t="shared" si="976"/>
        <v>477</v>
      </c>
      <c r="QH26" s="1061">
        <f t="shared" si="977"/>
        <v>307</v>
      </c>
      <c r="QI26" s="1061">
        <f t="shared" si="978"/>
        <v>409</v>
      </c>
      <c r="QJ26" s="1061">
        <f t="shared" si="979"/>
        <v>386</v>
      </c>
      <c r="QK26" s="1061">
        <f t="shared" si="980"/>
        <v>410</v>
      </c>
      <c r="QL26" s="1061">
        <f t="shared" si="981"/>
        <v>571</v>
      </c>
      <c r="QM26" s="1061">
        <f t="shared" si="982"/>
        <v>513</v>
      </c>
      <c r="QN26" s="1061">
        <f t="shared" si="983"/>
        <v>433</v>
      </c>
      <c r="QO26" s="1118">
        <f t="shared" si="984"/>
        <v>342</v>
      </c>
      <c r="QP26" s="1118">
        <f t="shared" si="985"/>
        <v>392</v>
      </c>
      <c r="QQ26" s="1118">
        <f t="shared" si="986"/>
        <v>264</v>
      </c>
      <c r="QR26" s="1118">
        <f t="shared" si="987"/>
        <v>397</v>
      </c>
      <c r="QS26" s="1118">
        <f t="shared" si="988"/>
        <v>278</v>
      </c>
      <c r="QT26" s="1118">
        <f t="shared" si="989"/>
        <v>299</v>
      </c>
      <c r="QU26" s="1118">
        <f t="shared" si="990"/>
        <v>240</v>
      </c>
      <c r="QV26" s="1118">
        <f t="shared" si="991"/>
        <v>477</v>
      </c>
      <c r="QW26" s="1118">
        <f t="shared" si="992"/>
        <v>711</v>
      </c>
      <c r="QX26" s="1118">
        <f t="shared" si="993"/>
        <v>1021</v>
      </c>
      <c r="QY26" s="1118">
        <f t="shared" si="994"/>
        <v>1274</v>
      </c>
      <c r="QZ26" s="1118">
        <f t="shared" si="995"/>
        <v>1496</v>
      </c>
      <c r="RA26" s="1210">
        <f t="shared" si="996"/>
        <v>1684</v>
      </c>
      <c r="RB26" s="1210">
        <f t="shared" si="997"/>
        <v>2014</v>
      </c>
      <c r="RC26" s="1210">
        <f t="shared" si="998"/>
        <v>2196</v>
      </c>
      <c r="RD26" s="1210">
        <f t="shared" si="999"/>
        <v>2407</v>
      </c>
      <c r="RE26" s="1210">
        <f t="shared" si="1000"/>
        <v>320</v>
      </c>
      <c r="RF26" s="1210">
        <f t="shared" si="1001"/>
        <v>253</v>
      </c>
      <c r="RG26" s="1210">
        <f t="shared" si="1002"/>
        <v>128</v>
      </c>
      <c r="RH26" s="1210">
        <f t="shared" si="1003"/>
        <v>0</v>
      </c>
      <c r="RI26" s="1210">
        <f t="shared" si="1004"/>
        <v>0</v>
      </c>
      <c r="RJ26" s="1210">
        <f t="shared" si="1005"/>
        <v>0</v>
      </c>
      <c r="RK26" s="1210">
        <f t="shared" si="1006"/>
        <v>0</v>
      </c>
      <c r="RL26" s="1210">
        <f t="shared" si="1007"/>
        <v>0</v>
      </c>
    </row>
    <row r="27" spans="1:480" x14ac:dyDescent="0.3">
      <c r="A27" s="675"/>
      <c r="B27" s="69"/>
      <c r="C27" s="69" t="s">
        <v>37</v>
      </c>
      <c r="D27" s="26"/>
      <c r="E27" s="1286" t="s">
        <v>42</v>
      </c>
      <c r="F27" s="1286"/>
      <c r="G27" s="1287"/>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647"/>
        <v>148</v>
      </c>
      <c r="AW27" s="151">
        <f t="shared" si="648"/>
        <v>12.333333333333334</v>
      </c>
      <c r="AX27" s="346">
        <v>8</v>
      </c>
      <c r="AY27" s="71">
        <v>7</v>
      </c>
      <c r="AZ27" s="27">
        <v>5</v>
      </c>
      <c r="BA27" s="71">
        <v>13</v>
      </c>
      <c r="BB27" s="27">
        <v>19</v>
      </c>
      <c r="BC27" s="71">
        <v>82</v>
      </c>
      <c r="BD27" s="191">
        <v>95</v>
      </c>
      <c r="BE27" s="71">
        <v>18</v>
      </c>
      <c r="BF27" s="191">
        <v>6</v>
      </c>
      <c r="BG27" s="71">
        <v>16</v>
      </c>
      <c r="BH27" s="191">
        <v>3</v>
      </c>
      <c r="BI27" s="71">
        <v>3</v>
      </c>
      <c r="BJ27" s="133">
        <f t="shared" si="651"/>
        <v>275</v>
      </c>
      <c r="BK27" s="151">
        <f t="shared" si="652"/>
        <v>22.916666666666668</v>
      </c>
      <c r="BL27" s="346">
        <v>6</v>
      </c>
      <c r="BM27" s="71">
        <v>2</v>
      </c>
      <c r="BN27" s="27">
        <v>3</v>
      </c>
      <c r="BO27" s="71">
        <v>15</v>
      </c>
      <c r="BP27" s="27">
        <v>6</v>
      </c>
      <c r="BQ27" s="71">
        <v>10</v>
      </c>
      <c r="BR27" s="191">
        <v>27</v>
      </c>
      <c r="BS27" s="71">
        <v>16</v>
      </c>
      <c r="BT27" s="191">
        <v>12</v>
      </c>
      <c r="BU27" s="191">
        <v>31</v>
      </c>
      <c r="BV27" s="191">
        <v>28</v>
      </c>
      <c r="BW27" s="191">
        <v>33</v>
      </c>
      <c r="BX27" s="133">
        <f t="shared" si="659"/>
        <v>189</v>
      </c>
      <c r="BY27" s="151">
        <f t="shared" si="660"/>
        <v>15.75</v>
      </c>
      <c r="BZ27" s="191">
        <v>20</v>
      </c>
      <c r="CA27" s="71">
        <v>33</v>
      </c>
      <c r="CB27" s="27">
        <v>6</v>
      </c>
      <c r="CC27" s="71">
        <v>35</v>
      </c>
      <c r="CD27" s="27">
        <v>17</v>
      </c>
      <c r="CE27" s="71">
        <v>37</v>
      </c>
      <c r="CF27" s="191">
        <v>39</v>
      </c>
      <c r="CG27" s="71">
        <v>27</v>
      </c>
      <c r="CH27" s="191">
        <v>37</v>
      </c>
      <c r="CI27" s="191">
        <v>29</v>
      </c>
      <c r="CJ27" s="191">
        <v>28</v>
      </c>
      <c r="CK27" s="191">
        <v>38</v>
      </c>
      <c r="CL27" s="133">
        <f t="shared" si="667"/>
        <v>346</v>
      </c>
      <c r="CM27" s="151">
        <f t="shared" si="668"/>
        <v>28.833333333333332</v>
      </c>
      <c r="CN27" s="191">
        <v>58</v>
      </c>
      <c r="CO27" s="71">
        <v>34</v>
      </c>
      <c r="CP27" s="27">
        <v>15</v>
      </c>
      <c r="CQ27" s="71">
        <v>18</v>
      </c>
      <c r="CR27" s="27">
        <v>30</v>
      </c>
      <c r="CS27" s="71">
        <v>15</v>
      </c>
      <c r="CT27" s="191">
        <v>22</v>
      </c>
      <c r="CU27" s="71">
        <v>18</v>
      </c>
      <c r="CV27" s="191">
        <v>35</v>
      </c>
      <c r="CW27" s="952">
        <v>19</v>
      </c>
      <c r="CX27" s="191">
        <v>34</v>
      </c>
      <c r="CY27" s="71">
        <v>42</v>
      </c>
      <c r="CZ27" s="133">
        <f t="shared" si="675"/>
        <v>340</v>
      </c>
      <c r="DA27" s="151">
        <f t="shared" si="676"/>
        <v>28.333333333333332</v>
      </c>
      <c r="DB27" s="191">
        <v>41</v>
      </c>
      <c r="DC27" s="71">
        <v>26</v>
      </c>
      <c r="DD27" s="27">
        <v>9</v>
      </c>
      <c r="DE27" s="71">
        <v>17</v>
      </c>
      <c r="DF27" s="27">
        <v>18</v>
      </c>
      <c r="DG27" s="71">
        <v>23</v>
      </c>
      <c r="DH27" s="191">
        <v>21</v>
      </c>
      <c r="DI27" s="71">
        <v>31</v>
      </c>
      <c r="DJ27" s="191">
        <v>7</v>
      </c>
      <c r="DK27" s="71">
        <v>35</v>
      </c>
      <c r="DL27" s="191">
        <v>18</v>
      </c>
      <c r="DM27" s="71">
        <v>6</v>
      </c>
      <c r="DN27" s="133">
        <f t="shared" si="683"/>
        <v>252</v>
      </c>
      <c r="DO27" s="151">
        <f t="shared" si="684"/>
        <v>21</v>
      </c>
      <c r="DP27" s="191">
        <v>5</v>
      </c>
      <c r="DQ27" s="71">
        <v>5</v>
      </c>
      <c r="DR27" s="27">
        <v>3</v>
      </c>
      <c r="DS27" s="71">
        <v>3</v>
      </c>
      <c r="DT27" s="27">
        <v>1</v>
      </c>
      <c r="DU27" s="71">
        <v>4</v>
      </c>
      <c r="DV27" s="191">
        <v>4</v>
      </c>
      <c r="DW27" s="71">
        <v>3</v>
      </c>
      <c r="DX27" s="191">
        <v>3</v>
      </c>
      <c r="DY27" s="71">
        <v>4</v>
      </c>
      <c r="DZ27" s="191">
        <v>1</v>
      </c>
      <c r="EA27" s="71">
        <v>2</v>
      </c>
      <c r="EB27" s="133">
        <f t="shared" si="691"/>
        <v>38</v>
      </c>
      <c r="EC27" s="151">
        <f t="shared" si="692"/>
        <v>3.1666666666666665</v>
      </c>
      <c r="ED27" s="191">
        <v>1</v>
      </c>
      <c r="EE27" s="71">
        <v>2</v>
      </c>
      <c r="EF27" s="27">
        <v>1</v>
      </c>
      <c r="EG27" s="71">
        <v>12</v>
      </c>
      <c r="EH27" s="27">
        <v>6</v>
      </c>
      <c r="EI27" s="71">
        <v>2</v>
      </c>
      <c r="EJ27" s="191">
        <v>2</v>
      </c>
      <c r="EK27" s="71">
        <v>1</v>
      </c>
      <c r="EL27" s="1169">
        <v>0</v>
      </c>
      <c r="EM27" s="71">
        <v>1</v>
      </c>
      <c r="EN27" s="191">
        <v>0</v>
      </c>
      <c r="EO27" s="71">
        <v>0</v>
      </c>
      <c r="EP27" s="133">
        <f t="shared" si="699"/>
        <v>28</v>
      </c>
      <c r="EQ27" s="151">
        <f t="shared" si="700"/>
        <v>2.3333333333333335</v>
      </c>
      <c r="ER27" s="191">
        <v>0</v>
      </c>
      <c r="ES27" s="71">
        <v>0</v>
      </c>
      <c r="ET27" s="27">
        <v>0</v>
      </c>
      <c r="EU27" s="71">
        <v>2</v>
      </c>
      <c r="EV27" s="27">
        <v>0</v>
      </c>
      <c r="EW27" s="71">
        <v>1</v>
      </c>
      <c r="EX27" s="191">
        <v>0</v>
      </c>
      <c r="EY27" s="71"/>
      <c r="EZ27" s="1169"/>
      <c r="FA27" s="71"/>
      <c r="FB27" s="191"/>
      <c r="FC27" s="71"/>
      <c r="FD27" s="133">
        <f t="shared" si="705"/>
        <v>3</v>
      </c>
      <c r="FE27" s="151">
        <f t="shared" si="706"/>
        <v>0.42857142857142855</v>
      </c>
      <c r="FF27" s="593">
        <f t="shared" si="707"/>
        <v>2</v>
      </c>
      <c r="FG27" s="594">
        <f t="shared" si="708"/>
        <v>0.33333333333333331</v>
      </c>
      <c r="FH27" s="593">
        <f t="shared" si="709"/>
        <v>-1</v>
      </c>
      <c r="FI27" s="594">
        <f t="shared" si="710"/>
        <v>-0.125</v>
      </c>
      <c r="FJ27" s="593">
        <f t="shared" si="711"/>
        <v>-2</v>
      </c>
      <c r="FK27" s="594">
        <f t="shared" si="712"/>
        <v>-0.2857142857142857</v>
      </c>
      <c r="FL27" s="593">
        <f t="shared" si="713"/>
        <v>8</v>
      </c>
      <c r="FM27" s="594">
        <f t="shared" si="714"/>
        <v>1.6</v>
      </c>
      <c r="FN27" s="593">
        <f t="shared" si="715"/>
        <v>6</v>
      </c>
      <c r="FO27" s="594">
        <f t="shared" si="716"/>
        <v>0.46153846153846156</v>
      </c>
      <c r="FP27" s="593">
        <f t="shared" si="717"/>
        <v>63</v>
      </c>
      <c r="FQ27" s="594">
        <f t="shared" si="718"/>
        <v>3.3157894736842106</v>
      </c>
      <c r="FR27" s="593">
        <f t="shared" si="719"/>
        <v>13</v>
      </c>
      <c r="FS27" s="594">
        <f t="shared" si="720"/>
        <v>0.15853658536585366</v>
      </c>
      <c r="FT27" s="593">
        <f t="shared" si="721"/>
        <v>-77</v>
      </c>
      <c r="FU27" s="594">
        <f t="shared" si="722"/>
        <v>-0.81052631578947365</v>
      </c>
      <c r="FV27" s="593">
        <f t="shared" si="723"/>
        <v>-12</v>
      </c>
      <c r="FW27" s="594">
        <f t="shared" si="724"/>
        <v>-0.66666666666666663</v>
      </c>
      <c r="FX27" s="593">
        <f t="shared" si="725"/>
        <v>10</v>
      </c>
      <c r="FY27" s="108">
        <f t="shared" si="726"/>
        <v>1.6666666666666667</v>
      </c>
      <c r="FZ27" s="593">
        <f t="shared" si="727"/>
        <v>-13</v>
      </c>
      <c r="GA27" s="594">
        <f t="shared" si="728"/>
        <v>-0.8125</v>
      </c>
      <c r="GB27" s="593">
        <f t="shared" si="729"/>
        <v>0</v>
      </c>
      <c r="GC27" s="594">
        <f t="shared" si="730"/>
        <v>0</v>
      </c>
      <c r="GD27" s="593">
        <f t="shared" si="731"/>
        <v>3</v>
      </c>
      <c r="GE27" s="594">
        <f t="shared" si="732"/>
        <v>1</v>
      </c>
      <c r="GF27" s="297">
        <f t="shared" si="733"/>
        <v>-4</v>
      </c>
      <c r="GG27" s="372">
        <f t="shared" si="734"/>
        <v>-0.66666666666666663</v>
      </c>
      <c r="GH27" s="297">
        <f t="shared" si="735"/>
        <v>1</v>
      </c>
      <c r="GI27" s="372">
        <f t="shared" si="736"/>
        <v>0.5</v>
      </c>
      <c r="GJ27" s="297">
        <f t="shared" si="737"/>
        <v>12</v>
      </c>
      <c r="GK27" s="372">
        <f t="shared" si="738"/>
        <v>4</v>
      </c>
      <c r="GL27" s="297">
        <f t="shared" si="739"/>
        <v>-9</v>
      </c>
      <c r="GM27" s="372">
        <f t="shared" si="740"/>
        <v>-0.6</v>
      </c>
      <c r="GN27" s="297">
        <f t="shared" si="741"/>
        <v>4</v>
      </c>
      <c r="GO27" s="372">
        <f t="shared" si="742"/>
        <v>0.66666666666666663</v>
      </c>
      <c r="GP27" s="297">
        <f t="shared" si="743"/>
        <v>17</v>
      </c>
      <c r="GQ27" s="372">
        <f t="shared" si="744"/>
        <v>1.7</v>
      </c>
      <c r="GR27" s="297">
        <f t="shared" si="745"/>
        <v>-11</v>
      </c>
      <c r="GS27" s="372">
        <f t="shared" si="746"/>
        <v>-0.40740740740740738</v>
      </c>
      <c r="GT27" s="297">
        <f t="shared" si="747"/>
        <v>-4</v>
      </c>
      <c r="GU27" s="372">
        <f t="shared" si="748"/>
        <v>-0.25</v>
      </c>
      <c r="GV27" s="297">
        <f t="shared" si="749"/>
        <v>19</v>
      </c>
      <c r="GW27" s="372">
        <f t="shared" si="750"/>
        <v>1.5833333333333333</v>
      </c>
      <c r="GX27" s="297">
        <f t="shared" si="751"/>
        <v>-3</v>
      </c>
      <c r="GY27" s="372">
        <f t="shared" si="752"/>
        <v>-9.6774193548387094E-2</v>
      </c>
      <c r="GZ27" s="297">
        <f t="shared" si="753"/>
        <v>5</v>
      </c>
      <c r="HA27" s="372">
        <f t="shared" si="754"/>
        <v>0.17857142857142858</v>
      </c>
      <c r="HB27" s="297">
        <f t="shared" si="755"/>
        <v>-13</v>
      </c>
      <c r="HC27" s="372">
        <f t="shared" si="756"/>
        <v>-0.39393939393939392</v>
      </c>
      <c r="HD27" s="297">
        <f t="shared" si="757"/>
        <v>13</v>
      </c>
      <c r="HE27" s="372">
        <f t="shared" si="758"/>
        <v>0.65</v>
      </c>
      <c r="HF27" s="297">
        <f t="shared" si="759"/>
        <v>-27</v>
      </c>
      <c r="HG27" s="372">
        <f t="shared" si="760"/>
        <v>-0.81818181818181823</v>
      </c>
      <c r="HH27" s="297">
        <f t="shared" si="761"/>
        <v>29</v>
      </c>
      <c r="HI27" s="372">
        <f t="shared" si="762"/>
        <v>4.833333333333333</v>
      </c>
      <c r="HJ27" s="297">
        <f t="shared" si="763"/>
        <v>-18</v>
      </c>
      <c r="HK27" s="372">
        <f t="shared" si="764"/>
        <v>-0.51428571428571423</v>
      </c>
      <c r="HL27" s="297">
        <f t="shared" si="765"/>
        <v>20</v>
      </c>
      <c r="HM27" s="372">
        <f t="shared" si="766"/>
        <v>1.1764705882352942</v>
      </c>
      <c r="HN27" s="297">
        <f t="shared" si="767"/>
        <v>2</v>
      </c>
      <c r="HO27" s="372">
        <f t="shared" si="768"/>
        <v>5.4054054054054057E-2</v>
      </c>
      <c r="HP27" s="297">
        <f t="shared" si="769"/>
        <v>-12</v>
      </c>
      <c r="HQ27" s="372">
        <f t="shared" si="770"/>
        <v>-0.30769230769230771</v>
      </c>
      <c r="HR27" s="297">
        <f t="shared" si="771"/>
        <v>10</v>
      </c>
      <c r="HS27" s="372">
        <f t="shared" si="772"/>
        <v>0.37037037037037035</v>
      </c>
      <c r="HT27" s="297">
        <f t="shared" si="773"/>
        <v>-8</v>
      </c>
      <c r="HU27" s="372">
        <f t="shared" si="774"/>
        <v>-0.21621621621621623</v>
      </c>
      <c r="HV27" s="297">
        <f t="shared" si="775"/>
        <v>-1</v>
      </c>
      <c r="HW27" s="372">
        <f t="shared" si="776"/>
        <v>-3.4482758620689655E-2</v>
      </c>
      <c r="HX27" s="297">
        <f t="shared" si="777"/>
        <v>10</v>
      </c>
      <c r="HY27" s="372">
        <f t="shared" si="778"/>
        <v>0.35714285714285715</v>
      </c>
      <c r="HZ27" s="297">
        <f t="shared" si="779"/>
        <v>20</v>
      </c>
      <c r="IA27" s="372">
        <f t="shared" si="780"/>
        <v>0.52631578947368418</v>
      </c>
      <c r="IB27" s="297">
        <f t="shared" si="781"/>
        <v>-24</v>
      </c>
      <c r="IC27" s="372">
        <f t="shared" si="782"/>
        <v>-0.41379310344827586</v>
      </c>
      <c r="ID27" s="297">
        <f t="shared" si="783"/>
        <v>-19</v>
      </c>
      <c r="IE27" s="372">
        <f t="shared" si="784"/>
        <v>-0.55882352941176472</v>
      </c>
      <c r="IF27" s="297">
        <f t="shared" si="785"/>
        <v>3</v>
      </c>
      <c r="IG27" s="372">
        <f t="shared" si="786"/>
        <v>0.2</v>
      </c>
      <c r="IH27" s="297">
        <f t="shared" si="787"/>
        <v>12</v>
      </c>
      <c r="II27" s="372">
        <f t="shared" si="788"/>
        <v>0.66666666666666663</v>
      </c>
      <c r="IJ27" s="297">
        <f t="shared" si="789"/>
        <v>-15</v>
      </c>
      <c r="IK27" s="372">
        <f t="shared" si="790"/>
        <v>-0.5</v>
      </c>
      <c r="IL27" s="297">
        <f t="shared" si="791"/>
        <v>7</v>
      </c>
      <c r="IM27" s="372">
        <f t="shared" si="792"/>
        <v>0.46666666666666667</v>
      </c>
      <c r="IN27" s="297">
        <f t="shared" si="793"/>
        <v>-4</v>
      </c>
      <c r="IO27" s="372">
        <f t="shared" si="794"/>
        <v>-0.18181818181818182</v>
      </c>
      <c r="IP27" s="297">
        <f t="shared" si="795"/>
        <v>17</v>
      </c>
      <c r="IQ27" s="372">
        <f t="shared" si="796"/>
        <v>0.94444444444444442</v>
      </c>
      <c r="IR27" s="297">
        <f t="shared" si="797"/>
        <v>-16</v>
      </c>
      <c r="IS27" s="372">
        <f t="shared" si="798"/>
        <v>-0.45714285714285713</v>
      </c>
      <c r="IT27" s="297">
        <f t="shared" si="799"/>
        <v>15</v>
      </c>
      <c r="IU27" s="372">
        <f t="shared" si="800"/>
        <v>0.78947368421052633</v>
      </c>
      <c r="IV27" s="297">
        <f t="shared" si="801"/>
        <v>8</v>
      </c>
      <c r="IW27" s="372">
        <f t="shared" si="802"/>
        <v>0.23529411764705882</v>
      </c>
      <c r="IX27" s="297">
        <f t="shared" si="803"/>
        <v>-1</v>
      </c>
      <c r="IY27" s="372">
        <f t="shared" si="804"/>
        <v>-2.3809523809523808E-2</v>
      </c>
      <c r="IZ27" s="297">
        <f t="shared" si="805"/>
        <v>-15</v>
      </c>
      <c r="JA27" s="372">
        <f t="shared" si="806"/>
        <v>-0.36585365853658536</v>
      </c>
      <c r="JB27" s="297">
        <f t="shared" si="807"/>
        <v>-17</v>
      </c>
      <c r="JC27" s="372">
        <f t="shared" si="808"/>
        <v>-1.8888888888888888</v>
      </c>
      <c r="JD27" s="297">
        <f t="shared" si="809"/>
        <v>8</v>
      </c>
      <c r="JE27" s="372">
        <f t="shared" si="810"/>
        <v>0.88888888888888884</v>
      </c>
      <c r="JF27" s="297">
        <f t="shared" si="811"/>
        <v>1</v>
      </c>
      <c r="JG27" s="372">
        <f t="shared" si="812"/>
        <v>4.7619047619047616E-2</v>
      </c>
      <c r="JH27" s="297">
        <f t="shared" si="813"/>
        <v>5</v>
      </c>
      <c r="JI27" s="372">
        <f t="shared" si="814"/>
        <v>0.27777777777777779</v>
      </c>
      <c r="JJ27" s="297">
        <f t="shared" si="815"/>
        <v>-2</v>
      </c>
      <c r="JK27" s="372">
        <f t="shared" si="816"/>
        <v>-8.6956521739130432E-2</v>
      </c>
      <c r="JL27" s="297">
        <f t="shared" si="817"/>
        <v>10</v>
      </c>
      <c r="JM27" s="372">
        <f t="shared" si="818"/>
        <v>0.47619047619047616</v>
      </c>
      <c r="JN27" s="297">
        <f t="shared" si="819"/>
        <v>-24</v>
      </c>
      <c r="JO27" s="372">
        <f t="shared" si="820"/>
        <v>-0.77419354838709675</v>
      </c>
      <c r="JP27" s="297">
        <f t="shared" si="821"/>
        <v>28</v>
      </c>
      <c r="JQ27" s="372">
        <f t="shared" si="822"/>
        <v>4</v>
      </c>
      <c r="JR27" s="297">
        <f t="shared" si="823"/>
        <v>-17</v>
      </c>
      <c r="JS27" s="372">
        <f t="shared" si="824"/>
        <v>-0.48571428571428571</v>
      </c>
      <c r="JT27" s="297">
        <f t="shared" si="825"/>
        <v>-12</v>
      </c>
      <c r="JU27" s="372">
        <f t="shared" si="826"/>
        <v>-0.66666666666666663</v>
      </c>
      <c r="JV27" s="297">
        <f t="shared" si="827"/>
        <v>-1</v>
      </c>
      <c r="JW27" s="372">
        <f t="shared" si="828"/>
        <v>-0.16666666666666666</v>
      </c>
      <c r="JX27" s="297">
        <f t="shared" si="829"/>
        <v>0</v>
      </c>
      <c r="JY27" s="372">
        <f t="shared" si="830"/>
        <v>0</v>
      </c>
      <c r="JZ27" s="297">
        <f t="shared" si="831"/>
        <v>-2</v>
      </c>
      <c r="KA27" s="372">
        <f t="shared" si="832"/>
        <v>-0.4</v>
      </c>
      <c r="KB27" s="297">
        <f t="shared" si="833"/>
        <v>0</v>
      </c>
      <c r="KC27" s="372">
        <f t="shared" si="834"/>
        <v>0</v>
      </c>
      <c r="KD27" s="297">
        <f t="shared" si="835"/>
        <v>-2</v>
      </c>
      <c r="KE27" s="372">
        <f t="shared" si="836"/>
        <v>-0.66666666666666663</v>
      </c>
      <c r="KF27" s="297">
        <f t="shared" si="837"/>
        <v>3</v>
      </c>
      <c r="KG27" s="372">
        <f t="shared" si="838"/>
        <v>3</v>
      </c>
      <c r="KH27" s="297">
        <f t="shared" si="839"/>
        <v>0</v>
      </c>
      <c r="KI27" s="372">
        <f t="shared" si="840"/>
        <v>0</v>
      </c>
      <c r="KJ27" s="297">
        <f t="shared" si="841"/>
        <v>-1</v>
      </c>
      <c r="KK27" s="372">
        <f t="shared" si="842"/>
        <v>-0.25</v>
      </c>
      <c r="KL27" s="297">
        <f t="shared" si="843"/>
        <v>0</v>
      </c>
      <c r="KM27" s="372">
        <f t="shared" si="844"/>
        <v>0</v>
      </c>
      <c r="KN27" s="297">
        <f t="shared" si="845"/>
        <v>1</v>
      </c>
      <c r="KO27" s="372">
        <f t="shared" si="846"/>
        <v>0.33333333333333331</v>
      </c>
      <c r="KP27" s="297">
        <f t="shared" si="847"/>
        <v>-3</v>
      </c>
      <c r="KQ27" s="372">
        <f t="shared" si="848"/>
        <v>-0.75</v>
      </c>
      <c r="KR27" s="297">
        <f t="shared" si="849"/>
        <v>1</v>
      </c>
      <c r="KS27" s="372">
        <f t="shared" si="850"/>
        <v>1</v>
      </c>
      <c r="KT27" s="297">
        <f t="shared" si="396"/>
        <v>-1</v>
      </c>
      <c r="KU27" s="1109">
        <f t="shared" si="851"/>
        <v>-0.5</v>
      </c>
      <c r="KV27" s="297">
        <f t="shared" si="852"/>
        <v>1</v>
      </c>
      <c r="KW27" s="372">
        <f t="shared" si="853"/>
        <v>1</v>
      </c>
      <c r="KX27" s="297">
        <f t="shared" si="854"/>
        <v>-1</v>
      </c>
      <c r="KY27" s="372">
        <f t="shared" si="855"/>
        <v>-0.5</v>
      </c>
      <c r="KZ27" s="297">
        <f t="shared" si="856"/>
        <v>11</v>
      </c>
      <c r="LA27" s="372">
        <f t="shared" si="857"/>
        <v>11</v>
      </c>
      <c r="LB27" s="297">
        <f t="shared" si="858"/>
        <v>-6</v>
      </c>
      <c r="LC27" s="372">
        <f t="shared" si="859"/>
        <v>-0.5</v>
      </c>
      <c r="LD27" s="297">
        <f t="shared" si="860"/>
        <v>-4</v>
      </c>
      <c r="LE27" s="372">
        <f t="shared" si="861"/>
        <v>-0.66666666666666663</v>
      </c>
      <c r="LF27" s="297">
        <f t="shared" si="862"/>
        <v>0</v>
      </c>
      <c r="LG27" s="372">
        <f t="shared" si="863"/>
        <v>0</v>
      </c>
      <c r="LH27" s="297">
        <f t="shared" si="864"/>
        <v>-1</v>
      </c>
      <c r="LI27" s="372">
        <f t="shared" si="865"/>
        <v>-0.5</v>
      </c>
      <c r="LJ27" s="297">
        <f t="shared" si="866"/>
        <v>-1</v>
      </c>
      <c r="LK27" s="372">
        <f t="shared" si="867"/>
        <v>-1</v>
      </c>
      <c r="LL27" s="297">
        <f t="shared" si="868"/>
        <v>1</v>
      </c>
      <c r="LM27" s="372">
        <v>0</v>
      </c>
      <c r="LN27" s="297">
        <f t="shared" si="869"/>
        <v>-1</v>
      </c>
      <c r="LO27" s="372">
        <f t="shared" si="870"/>
        <v>-1</v>
      </c>
      <c r="LP27" s="297">
        <f t="shared" si="871"/>
        <v>0</v>
      </c>
      <c r="LQ27" s="372" t="e">
        <f t="shared" si="872"/>
        <v>#DIV/0!</v>
      </c>
      <c r="LR27" s="297">
        <f t="shared" si="420"/>
        <v>0</v>
      </c>
      <c r="LS27" s="1204">
        <v>0</v>
      </c>
      <c r="LT27" s="297">
        <f t="shared" si="874"/>
        <v>0</v>
      </c>
      <c r="LU27" s="1193">
        <v>0</v>
      </c>
      <c r="LV27" s="297">
        <f t="shared" si="876"/>
        <v>0</v>
      </c>
      <c r="LW27" s="1193" t="e">
        <f t="shared" si="877"/>
        <v>#DIV/0!</v>
      </c>
      <c r="LX27" s="297">
        <f t="shared" si="878"/>
        <v>2</v>
      </c>
      <c r="LY27" s="1193">
        <v>0</v>
      </c>
      <c r="LZ27" s="297">
        <f t="shared" si="880"/>
        <v>-2</v>
      </c>
      <c r="MA27" s="1193">
        <f t="shared" si="881"/>
        <v>-1</v>
      </c>
      <c r="MB27" s="297">
        <f t="shared" si="882"/>
        <v>1</v>
      </c>
      <c r="MC27" s="1193">
        <v>0</v>
      </c>
      <c r="MD27" s="297">
        <f t="shared" si="884"/>
        <v>-1</v>
      </c>
      <c r="ME27" s="1251">
        <f t="shared" si="885"/>
        <v>-1</v>
      </c>
      <c r="MF27" s="297">
        <f t="shared" si="886"/>
        <v>0</v>
      </c>
      <c r="MG27" s="1193" t="e">
        <f t="shared" si="887"/>
        <v>#DIV/0!</v>
      </c>
      <c r="MH27" s="297">
        <f t="shared" si="888"/>
        <v>0</v>
      </c>
      <c r="MI27" s="1193" t="e">
        <f t="shared" si="889"/>
        <v>#DIV/0!</v>
      </c>
      <c r="MJ27" s="297">
        <f t="shared" si="890"/>
        <v>0</v>
      </c>
      <c r="MK27" s="1193">
        <v>0</v>
      </c>
      <c r="ML27" s="297">
        <f t="shared" si="891"/>
        <v>0</v>
      </c>
      <c r="MM27" s="1193" t="e">
        <f t="shared" si="892"/>
        <v>#DIV/0!</v>
      </c>
      <c r="MN27" s="297">
        <f t="shared" si="893"/>
        <v>0</v>
      </c>
      <c r="MO27" s="1193" t="e">
        <f t="shared" si="894"/>
        <v>#DIV/0!</v>
      </c>
      <c r="MP27" s="191">
        <f t="shared" si="895"/>
        <v>2</v>
      </c>
      <c r="MQ27" s="952">
        <f t="shared" si="896"/>
        <v>0</v>
      </c>
      <c r="MR27" s="593">
        <f t="shared" si="897"/>
        <v>-2</v>
      </c>
      <c r="MS27" s="108">
        <f t="shared" si="898"/>
        <v>-1</v>
      </c>
      <c r="MT27" s="614"/>
      <c r="MU27" s="614"/>
      <c r="MV27" s="614"/>
      <c r="MW27" t="str">
        <f t="shared" si="899"/>
        <v>Reported Source - Other</v>
      </c>
      <c r="MX27" s="248" t="e">
        <f>#REF!</f>
        <v>#REF!</v>
      </c>
      <c r="MY27" s="248" t="e">
        <f>#REF!</f>
        <v>#REF!</v>
      </c>
      <c r="MZ27" s="248" t="e">
        <f>#REF!</f>
        <v>#REF!</v>
      </c>
      <c r="NA27" s="248" t="e">
        <f>#REF!</f>
        <v>#REF!</v>
      </c>
      <c r="NB27" s="248" t="e">
        <f>#REF!</f>
        <v>#REF!</v>
      </c>
      <c r="NC27" s="248" t="e">
        <f>#REF!</f>
        <v>#REF!</v>
      </c>
      <c r="ND27" s="248" t="e">
        <f>#REF!</f>
        <v>#REF!</v>
      </c>
      <c r="NE27" s="248" t="e">
        <f>#REF!</f>
        <v>#REF!</v>
      </c>
      <c r="NF27" s="248" t="e">
        <f>#REF!</f>
        <v>#REF!</v>
      </c>
      <c r="NG27" s="248" t="e">
        <f>#REF!</f>
        <v>#REF!</v>
      </c>
      <c r="NH27" s="248" t="e">
        <f>#REF!</f>
        <v>#REF!</v>
      </c>
      <c r="NI27" s="249">
        <f t="shared" si="900"/>
        <v>39</v>
      </c>
      <c r="NJ27" s="249">
        <f t="shared" si="901"/>
        <v>42</v>
      </c>
      <c r="NK27" s="249">
        <f t="shared" si="902"/>
        <v>26</v>
      </c>
      <c r="NL27" s="249">
        <f t="shared" si="903"/>
        <v>2</v>
      </c>
      <c r="NM27" s="249">
        <f t="shared" si="904"/>
        <v>4</v>
      </c>
      <c r="NN27" s="249">
        <f t="shared" si="905"/>
        <v>3</v>
      </c>
      <c r="NO27" s="249">
        <f t="shared" si="906"/>
        <v>8</v>
      </c>
      <c r="NP27" s="249">
        <f t="shared" si="907"/>
        <v>9</v>
      </c>
      <c r="NQ27" s="249">
        <f t="shared" si="908"/>
        <v>5</v>
      </c>
      <c r="NR27" s="249">
        <f t="shared" si="909"/>
        <v>2</v>
      </c>
      <c r="NS27" s="249">
        <f t="shared" si="910"/>
        <v>2</v>
      </c>
      <c r="NT27" s="249">
        <f t="shared" si="911"/>
        <v>6</v>
      </c>
      <c r="NU27" s="249">
        <f t="shared" si="912"/>
        <v>8</v>
      </c>
      <c r="NV27" s="249">
        <f t="shared" si="913"/>
        <v>7</v>
      </c>
      <c r="NW27" s="249">
        <f t="shared" si="914"/>
        <v>5</v>
      </c>
      <c r="NX27" s="249">
        <f t="shared" si="915"/>
        <v>13</v>
      </c>
      <c r="NY27" s="249">
        <f t="shared" si="916"/>
        <v>19</v>
      </c>
      <c r="NZ27" s="249">
        <f t="shared" si="917"/>
        <v>82</v>
      </c>
      <c r="OA27" s="249">
        <f t="shared" si="918"/>
        <v>95</v>
      </c>
      <c r="OB27" s="249">
        <f t="shared" si="919"/>
        <v>18</v>
      </c>
      <c r="OC27" s="249">
        <f t="shared" si="920"/>
        <v>6</v>
      </c>
      <c r="OD27" s="249">
        <f t="shared" si="921"/>
        <v>16</v>
      </c>
      <c r="OE27" s="249">
        <f t="shared" si="922"/>
        <v>3</v>
      </c>
      <c r="OF27" s="249">
        <f t="shared" si="923"/>
        <v>3</v>
      </c>
      <c r="OG27" s="701">
        <f t="shared" si="924"/>
        <v>6</v>
      </c>
      <c r="OH27" s="701">
        <f t="shared" si="925"/>
        <v>2</v>
      </c>
      <c r="OI27" s="701">
        <f t="shared" si="926"/>
        <v>3</v>
      </c>
      <c r="OJ27" s="701">
        <f t="shared" si="927"/>
        <v>15</v>
      </c>
      <c r="OK27" s="701">
        <f t="shared" si="928"/>
        <v>6</v>
      </c>
      <c r="OL27" s="701">
        <f t="shared" si="929"/>
        <v>10</v>
      </c>
      <c r="OM27" s="701">
        <f t="shared" si="930"/>
        <v>27</v>
      </c>
      <c r="ON27" s="701">
        <f t="shared" si="931"/>
        <v>16</v>
      </c>
      <c r="OO27" s="701">
        <f t="shared" si="932"/>
        <v>12</v>
      </c>
      <c r="OP27" s="701">
        <f t="shared" si="933"/>
        <v>31</v>
      </c>
      <c r="OQ27" s="701">
        <f t="shared" si="934"/>
        <v>28</v>
      </c>
      <c r="OR27" s="701">
        <f t="shared" si="935"/>
        <v>33</v>
      </c>
      <c r="OS27" s="804">
        <f t="shared" si="936"/>
        <v>20</v>
      </c>
      <c r="OT27" s="804">
        <f t="shared" si="937"/>
        <v>33</v>
      </c>
      <c r="OU27" s="804">
        <f t="shared" si="938"/>
        <v>6</v>
      </c>
      <c r="OV27" s="804">
        <f t="shared" si="939"/>
        <v>35</v>
      </c>
      <c r="OW27" s="804">
        <f t="shared" si="940"/>
        <v>17</v>
      </c>
      <c r="OX27" s="804">
        <f t="shared" si="941"/>
        <v>37</v>
      </c>
      <c r="OY27" s="804">
        <f t="shared" si="942"/>
        <v>39</v>
      </c>
      <c r="OZ27" s="804">
        <f t="shared" si="943"/>
        <v>27</v>
      </c>
      <c r="PA27" s="804">
        <f t="shared" si="944"/>
        <v>37</v>
      </c>
      <c r="PB27" s="804">
        <f t="shared" si="945"/>
        <v>29</v>
      </c>
      <c r="PC27" s="804">
        <f t="shared" si="946"/>
        <v>28</v>
      </c>
      <c r="PD27" s="804">
        <f t="shared" si="947"/>
        <v>38</v>
      </c>
      <c r="PE27" s="857">
        <f t="shared" si="948"/>
        <v>58</v>
      </c>
      <c r="PF27" s="857">
        <f t="shared" si="949"/>
        <v>34</v>
      </c>
      <c r="PG27" s="857">
        <f t="shared" si="950"/>
        <v>15</v>
      </c>
      <c r="PH27" s="857">
        <f t="shared" si="951"/>
        <v>18</v>
      </c>
      <c r="PI27" s="857">
        <f t="shared" si="952"/>
        <v>30</v>
      </c>
      <c r="PJ27" s="857">
        <f t="shared" si="953"/>
        <v>15</v>
      </c>
      <c r="PK27" s="857">
        <f t="shared" si="954"/>
        <v>22</v>
      </c>
      <c r="PL27" s="857">
        <f t="shared" si="955"/>
        <v>18</v>
      </c>
      <c r="PM27" s="857">
        <f t="shared" si="956"/>
        <v>35</v>
      </c>
      <c r="PN27" s="857">
        <f t="shared" si="957"/>
        <v>19</v>
      </c>
      <c r="PO27" s="857">
        <f t="shared" si="958"/>
        <v>34</v>
      </c>
      <c r="PP27" s="857">
        <f t="shared" si="959"/>
        <v>42</v>
      </c>
      <c r="PQ27" s="1043">
        <f t="shared" si="960"/>
        <v>41</v>
      </c>
      <c r="PR27" s="1043">
        <f t="shared" si="961"/>
        <v>26</v>
      </c>
      <c r="PS27" s="1043">
        <f t="shared" si="962"/>
        <v>9</v>
      </c>
      <c r="PT27" s="1043">
        <f t="shared" si="963"/>
        <v>17</v>
      </c>
      <c r="PU27" s="1043">
        <f t="shared" si="964"/>
        <v>18</v>
      </c>
      <c r="PV27" s="1043">
        <f t="shared" si="965"/>
        <v>23</v>
      </c>
      <c r="PW27" s="1043">
        <f t="shared" si="966"/>
        <v>21</v>
      </c>
      <c r="PX27" s="1043">
        <f t="shared" si="967"/>
        <v>31</v>
      </c>
      <c r="PY27" s="1043">
        <f t="shared" si="968"/>
        <v>7</v>
      </c>
      <c r="PZ27" s="1043">
        <f t="shared" si="969"/>
        <v>35</v>
      </c>
      <c r="QA27" s="1043">
        <f t="shared" si="970"/>
        <v>18</v>
      </c>
      <c r="QB27" s="1043">
        <f t="shared" si="971"/>
        <v>6</v>
      </c>
      <c r="QC27" s="1065">
        <f t="shared" si="972"/>
        <v>5</v>
      </c>
      <c r="QD27" s="1065">
        <f t="shared" si="973"/>
        <v>5</v>
      </c>
      <c r="QE27" s="1065">
        <f t="shared" si="974"/>
        <v>3</v>
      </c>
      <c r="QF27" s="1065">
        <f t="shared" si="975"/>
        <v>3</v>
      </c>
      <c r="QG27" s="1065">
        <f t="shared" si="976"/>
        <v>1</v>
      </c>
      <c r="QH27" s="1065">
        <f t="shared" si="977"/>
        <v>4</v>
      </c>
      <c r="QI27" s="1065">
        <f t="shared" si="978"/>
        <v>4</v>
      </c>
      <c r="QJ27" s="1065">
        <f t="shared" si="979"/>
        <v>3</v>
      </c>
      <c r="QK27" s="1065">
        <f t="shared" si="980"/>
        <v>3</v>
      </c>
      <c r="QL27" s="1065">
        <f t="shared" si="981"/>
        <v>4</v>
      </c>
      <c r="QM27" s="1065">
        <f t="shared" si="982"/>
        <v>1</v>
      </c>
      <c r="QN27" s="1065">
        <f t="shared" si="983"/>
        <v>2</v>
      </c>
      <c r="QO27" s="1122">
        <f t="shared" si="984"/>
        <v>1</v>
      </c>
      <c r="QP27" s="1122">
        <f t="shared" si="985"/>
        <v>2</v>
      </c>
      <c r="QQ27" s="1122">
        <f t="shared" si="986"/>
        <v>1</v>
      </c>
      <c r="QR27" s="1122">
        <f t="shared" si="987"/>
        <v>12</v>
      </c>
      <c r="QS27" s="1122">
        <f t="shared" si="988"/>
        <v>6</v>
      </c>
      <c r="QT27" s="1122">
        <f t="shared" si="989"/>
        <v>2</v>
      </c>
      <c r="QU27" s="1122">
        <f t="shared" si="990"/>
        <v>2</v>
      </c>
      <c r="QV27" s="1122">
        <f t="shared" si="991"/>
        <v>1</v>
      </c>
      <c r="QW27" s="1122">
        <f t="shared" si="992"/>
        <v>0</v>
      </c>
      <c r="QX27" s="1122">
        <f t="shared" si="993"/>
        <v>1</v>
      </c>
      <c r="QY27" s="1122">
        <f t="shared" si="994"/>
        <v>0</v>
      </c>
      <c r="QZ27" s="1122">
        <f t="shared" si="995"/>
        <v>0</v>
      </c>
      <c r="RA27" s="1214">
        <f t="shared" si="996"/>
        <v>0</v>
      </c>
      <c r="RB27" s="1214">
        <f t="shared" si="997"/>
        <v>0</v>
      </c>
      <c r="RC27" s="1214">
        <f t="shared" si="998"/>
        <v>0</v>
      </c>
      <c r="RD27" s="1214">
        <f t="shared" si="999"/>
        <v>2</v>
      </c>
      <c r="RE27" s="1214">
        <f t="shared" si="1000"/>
        <v>0</v>
      </c>
      <c r="RF27" s="1214">
        <f t="shared" si="1001"/>
        <v>1</v>
      </c>
      <c r="RG27" s="1214">
        <f t="shared" si="1002"/>
        <v>0</v>
      </c>
      <c r="RH27" s="1214">
        <f t="shared" si="1003"/>
        <v>0</v>
      </c>
      <c r="RI27" s="1214">
        <f t="shared" si="1004"/>
        <v>0</v>
      </c>
      <c r="RJ27" s="1214">
        <f t="shared" si="1005"/>
        <v>0</v>
      </c>
      <c r="RK27" s="1214">
        <f t="shared" si="1006"/>
        <v>0</v>
      </c>
      <c r="RL27" s="1214">
        <f t="shared" si="1007"/>
        <v>0</v>
      </c>
    </row>
    <row r="28" spans="1:480" x14ac:dyDescent="0.3">
      <c r="A28" s="675"/>
      <c r="B28" s="50">
        <v>3.2</v>
      </c>
      <c r="E28" s="1290" t="s">
        <v>43</v>
      </c>
      <c r="F28" s="1290"/>
      <c r="G28" s="1291"/>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647"/>
        <v>82222</v>
      </c>
      <c r="AW28" s="150">
        <f t="shared" si="648"/>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651"/>
        <v>94891</v>
      </c>
      <c r="BK28" s="150">
        <f t="shared" si="652"/>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59"/>
        <v>97104</v>
      </c>
      <c r="BY28" s="150">
        <f t="shared" si="660"/>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67"/>
        <v>83950</v>
      </c>
      <c r="CM28" s="150">
        <f t="shared" si="668"/>
        <v>6995.833333333333</v>
      </c>
      <c r="CN28" s="187">
        <v>6722</v>
      </c>
      <c r="CO28" s="64">
        <v>6969</v>
      </c>
      <c r="CP28" s="20">
        <v>6475</v>
      </c>
      <c r="CQ28" s="64">
        <v>7223</v>
      </c>
      <c r="CR28" s="20">
        <v>6070</v>
      </c>
      <c r="CS28" s="64">
        <v>6096</v>
      </c>
      <c r="CT28" s="187">
        <v>6916</v>
      </c>
      <c r="CU28" s="64">
        <v>6676</v>
      </c>
      <c r="CV28" s="187">
        <v>6367</v>
      </c>
      <c r="CW28" s="951">
        <v>5325</v>
      </c>
      <c r="CX28" s="187">
        <v>5874</v>
      </c>
      <c r="CY28" s="64">
        <v>5592</v>
      </c>
      <c r="CZ28" s="118">
        <f t="shared" si="675"/>
        <v>76305</v>
      </c>
      <c r="DA28" s="150">
        <f t="shared" si="676"/>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83"/>
        <v>69227</v>
      </c>
      <c r="DO28" s="150">
        <f t="shared" si="684"/>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91"/>
        <v>71071</v>
      </c>
      <c r="EC28" s="150">
        <f t="shared" si="692"/>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699"/>
        <v>68277</v>
      </c>
      <c r="EQ28" s="150">
        <f t="shared" si="700"/>
        <v>5689.75</v>
      </c>
      <c r="ER28" s="187">
        <v>6488</v>
      </c>
      <c r="ES28" s="64">
        <v>5944</v>
      </c>
      <c r="ET28" s="20">
        <v>5821</v>
      </c>
      <c r="EU28" s="64">
        <v>6528</v>
      </c>
      <c r="EV28" s="20">
        <v>5351</v>
      </c>
      <c r="EW28" s="64">
        <v>5740</v>
      </c>
      <c r="EX28" s="187">
        <v>6047</v>
      </c>
      <c r="EY28" s="64"/>
      <c r="EZ28" s="187"/>
      <c r="FA28" s="64"/>
      <c r="FB28" s="187"/>
      <c r="FC28" s="64"/>
      <c r="FD28" s="118">
        <f t="shared" si="705"/>
        <v>41919</v>
      </c>
      <c r="FE28" s="150">
        <f t="shared" si="706"/>
        <v>5988.4285714285716</v>
      </c>
      <c r="FF28" s="113">
        <f t="shared" si="707"/>
        <v>692</v>
      </c>
      <c r="FG28" s="367">
        <f t="shared" si="708"/>
        <v>0.10516717325227963</v>
      </c>
      <c r="FH28" s="113">
        <f t="shared" si="709"/>
        <v>-217</v>
      </c>
      <c r="FI28" s="367">
        <f t="shared" si="710"/>
        <v>-2.984048404840484E-2</v>
      </c>
      <c r="FJ28" s="113">
        <f t="shared" si="711"/>
        <v>455</v>
      </c>
      <c r="FK28" s="367">
        <f t="shared" si="712"/>
        <v>6.449326718639263E-2</v>
      </c>
      <c r="FL28" s="113">
        <f t="shared" si="713"/>
        <v>6161</v>
      </c>
      <c r="FM28" s="367">
        <f t="shared" si="714"/>
        <v>0.82037283621837553</v>
      </c>
      <c r="FN28" s="113">
        <f t="shared" si="715"/>
        <v>-4662</v>
      </c>
      <c r="FO28" s="367">
        <f t="shared" si="716"/>
        <v>-0.34101382488479265</v>
      </c>
      <c r="FP28" s="113">
        <f t="shared" si="717"/>
        <v>-1339</v>
      </c>
      <c r="FQ28" s="367">
        <f t="shared" si="718"/>
        <v>-0.14862914862914864</v>
      </c>
      <c r="FR28" s="113">
        <f t="shared" si="719"/>
        <v>745</v>
      </c>
      <c r="FS28" s="367">
        <f t="shared" si="720"/>
        <v>9.7131681877444587E-2</v>
      </c>
      <c r="FT28" s="113">
        <f t="shared" si="721"/>
        <v>-1515</v>
      </c>
      <c r="FU28" s="367">
        <f t="shared" si="722"/>
        <v>-0.18003565062388591</v>
      </c>
      <c r="FV28" s="113">
        <f t="shared" si="723"/>
        <v>-161</v>
      </c>
      <c r="FW28" s="367">
        <f t="shared" si="724"/>
        <v>-2.3333333333333334E-2</v>
      </c>
      <c r="FX28" s="113">
        <f t="shared" si="725"/>
        <v>115</v>
      </c>
      <c r="FY28" s="100">
        <f t="shared" si="726"/>
        <v>1.7064846416382253E-2</v>
      </c>
      <c r="FZ28" s="113">
        <f t="shared" si="727"/>
        <v>-180</v>
      </c>
      <c r="GA28" s="367">
        <f t="shared" si="728"/>
        <v>-2.6262036766851474E-2</v>
      </c>
      <c r="GB28" s="113">
        <f t="shared" si="729"/>
        <v>448</v>
      </c>
      <c r="GC28" s="367">
        <f t="shared" si="730"/>
        <v>6.7126161222655079E-2</v>
      </c>
      <c r="GD28" s="113">
        <f t="shared" si="731"/>
        <v>333</v>
      </c>
      <c r="GE28" s="367">
        <f t="shared" si="732"/>
        <v>4.675652906486942E-2</v>
      </c>
      <c r="GF28" s="292">
        <f t="shared" si="733"/>
        <v>-470</v>
      </c>
      <c r="GG28" s="370">
        <f t="shared" si="734"/>
        <v>-6.304493628437291E-2</v>
      </c>
      <c r="GH28" s="292">
        <f t="shared" si="735"/>
        <v>531</v>
      </c>
      <c r="GI28" s="370">
        <f t="shared" si="736"/>
        <v>7.6020042949176803E-2</v>
      </c>
      <c r="GJ28" s="292">
        <f t="shared" si="737"/>
        <v>5500</v>
      </c>
      <c r="GK28" s="370">
        <f t="shared" si="738"/>
        <v>0.73177221926556679</v>
      </c>
      <c r="GL28" s="292">
        <f t="shared" si="739"/>
        <v>-5374</v>
      </c>
      <c r="GM28" s="370">
        <f t="shared" si="740"/>
        <v>-0.41287645974185616</v>
      </c>
      <c r="GN28" s="292">
        <f t="shared" si="741"/>
        <v>7</v>
      </c>
      <c r="GO28" s="370">
        <f t="shared" si="742"/>
        <v>9.1599057838262238E-4</v>
      </c>
      <c r="GP28" s="292">
        <f t="shared" si="743"/>
        <v>1159</v>
      </c>
      <c r="GQ28" s="370">
        <f t="shared" si="744"/>
        <v>0.15152307491175318</v>
      </c>
      <c r="GR28" s="292">
        <f t="shared" si="745"/>
        <v>-1531</v>
      </c>
      <c r="GS28" s="370">
        <f t="shared" si="746"/>
        <v>-0.17381925522252498</v>
      </c>
      <c r="GT28" s="292">
        <f t="shared" si="747"/>
        <v>936</v>
      </c>
      <c r="GU28" s="370">
        <f t="shared" si="748"/>
        <v>0.12862443314552699</v>
      </c>
      <c r="GV28" s="292">
        <f t="shared" si="749"/>
        <v>252</v>
      </c>
      <c r="GW28" s="370">
        <f t="shared" si="750"/>
        <v>3.068306343601607E-2</v>
      </c>
      <c r="GX28" s="292">
        <f t="shared" si="751"/>
        <v>-1690</v>
      </c>
      <c r="GY28" s="370">
        <f t="shared" si="752"/>
        <v>-0.19964559952746605</v>
      </c>
      <c r="GZ28" s="292">
        <f t="shared" si="753"/>
        <v>528</v>
      </c>
      <c r="HA28" s="370">
        <f t="shared" si="754"/>
        <v>7.7933579335793354E-2</v>
      </c>
      <c r="HB28" s="292">
        <f t="shared" si="755"/>
        <v>414</v>
      </c>
      <c r="HC28" s="370">
        <f t="shared" si="756"/>
        <v>5.66890319046967E-2</v>
      </c>
      <c r="HD28" s="292">
        <f t="shared" si="757"/>
        <v>-799</v>
      </c>
      <c r="HE28" s="370">
        <f t="shared" si="758"/>
        <v>-0.10353764416223921</v>
      </c>
      <c r="HF28" s="292">
        <f t="shared" si="759"/>
        <v>-133</v>
      </c>
      <c r="HG28" s="370">
        <f t="shared" si="760"/>
        <v>-1.9225209598149755E-2</v>
      </c>
      <c r="HH28" s="292">
        <f t="shared" si="761"/>
        <v>477</v>
      </c>
      <c r="HI28" s="370">
        <f t="shared" si="762"/>
        <v>7.0302137067059692E-2</v>
      </c>
      <c r="HJ28" s="292">
        <f t="shared" si="763"/>
        <v>-553</v>
      </c>
      <c r="HK28" s="370">
        <f t="shared" si="764"/>
        <v>-7.6149820985954284E-2</v>
      </c>
      <c r="HL28" s="292">
        <f t="shared" si="765"/>
        <v>906</v>
      </c>
      <c r="HM28" s="370">
        <f t="shared" si="766"/>
        <v>0.13504248025040991</v>
      </c>
      <c r="HN28" s="292">
        <f t="shared" si="767"/>
        <v>-722</v>
      </c>
      <c r="HO28" s="370">
        <f t="shared" si="768"/>
        <v>-9.4812869336835193E-2</v>
      </c>
      <c r="HP28" s="292">
        <f t="shared" si="769"/>
        <v>498</v>
      </c>
      <c r="HQ28" s="370">
        <f t="shared" si="770"/>
        <v>7.2247207311765566E-2</v>
      </c>
      <c r="HR28" s="292">
        <f t="shared" si="771"/>
        <v>67</v>
      </c>
      <c r="HS28" s="370">
        <f t="shared" si="772"/>
        <v>9.0650791503179545E-3</v>
      </c>
      <c r="HT28" s="292">
        <f t="shared" si="773"/>
        <v>-857</v>
      </c>
      <c r="HU28" s="370">
        <f t="shared" si="774"/>
        <v>-0.11491016358272996</v>
      </c>
      <c r="HV28" s="292">
        <f t="shared" si="775"/>
        <v>-576</v>
      </c>
      <c r="HW28" s="370">
        <f t="shared" si="776"/>
        <v>-8.7259506135434026E-2</v>
      </c>
      <c r="HX28" s="292">
        <f t="shared" si="777"/>
        <v>551</v>
      </c>
      <c r="HY28" s="370">
        <f t="shared" si="778"/>
        <v>9.1452282157676354E-2</v>
      </c>
      <c r="HZ28" s="292">
        <f t="shared" si="779"/>
        <v>146</v>
      </c>
      <c r="IA28" s="370">
        <f t="shared" si="780"/>
        <v>2.2201946472019465E-2</v>
      </c>
      <c r="IB28" s="292">
        <f t="shared" si="781"/>
        <v>247</v>
      </c>
      <c r="IC28" s="370">
        <f t="shared" si="782"/>
        <v>3.6745016364177326E-2</v>
      </c>
      <c r="ID28" s="292">
        <f t="shared" si="783"/>
        <v>-494</v>
      </c>
      <c r="IE28" s="370">
        <f t="shared" si="784"/>
        <v>-7.0885349404505665E-2</v>
      </c>
      <c r="IF28" s="292">
        <f t="shared" si="785"/>
        <v>748</v>
      </c>
      <c r="IG28" s="370">
        <f t="shared" si="786"/>
        <v>0.11552123552123553</v>
      </c>
      <c r="IH28" s="292">
        <f t="shared" si="787"/>
        <v>-1153</v>
      </c>
      <c r="II28" s="370">
        <f t="shared" si="788"/>
        <v>-0.1596289630347501</v>
      </c>
      <c r="IJ28" s="292">
        <f t="shared" si="789"/>
        <v>26</v>
      </c>
      <c r="IK28" s="370">
        <f t="shared" si="790"/>
        <v>4.2833607907743002E-3</v>
      </c>
      <c r="IL28" s="292">
        <f t="shared" si="791"/>
        <v>820</v>
      </c>
      <c r="IM28" s="370">
        <f t="shared" si="792"/>
        <v>0.13451443569553806</v>
      </c>
      <c r="IN28" s="292">
        <f t="shared" si="793"/>
        <v>-240</v>
      </c>
      <c r="IO28" s="370">
        <f t="shared" si="794"/>
        <v>-3.4702139965297862E-2</v>
      </c>
      <c r="IP28" s="292">
        <f t="shared" si="795"/>
        <v>-309</v>
      </c>
      <c r="IQ28" s="370">
        <f t="shared" si="796"/>
        <v>-4.6285200718993412E-2</v>
      </c>
      <c r="IR28" s="292">
        <f t="shared" si="797"/>
        <v>-1042</v>
      </c>
      <c r="IS28" s="370">
        <f t="shared" si="798"/>
        <v>-0.16365635307051987</v>
      </c>
      <c r="IT28" s="292">
        <f t="shared" si="799"/>
        <v>549</v>
      </c>
      <c r="IU28" s="370">
        <f t="shared" si="800"/>
        <v>0.10309859154929578</v>
      </c>
      <c r="IV28" s="292">
        <f t="shared" si="801"/>
        <v>-282</v>
      </c>
      <c r="IW28" s="370">
        <f t="shared" si="802"/>
        <v>-4.8008171603677222E-2</v>
      </c>
      <c r="IX28" s="292">
        <f t="shared" si="803"/>
        <v>-282</v>
      </c>
      <c r="IY28" s="370">
        <f t="shared" si="804"/>
        <v>-5.0429184549356222E-2</v>
      </c>
      <c r="IZ28" s="292">
        <f t="shared" si="805"/>
        <v>768</v>
      </c>
      <c r="JA28" s="370">
        <f t="shared" si="806"/>
        <v>0.14463276836158193</v>
      </c>
      <c r="JB28" s="292">
        <f t="shared" si="807"/>
        <v>-1092</v>
      </c>
      <c r="JC28" s="370">
        <f t="shared" si="808"/>
        <v>-0.21901323706377859</v>
      </c>
      <c r="JD28" s="292">
        <f t="shared" si="809"/>
        <v>676</v>
      </c>
      <c r="JE28" s="370">
        <f t="shared" si="810"/>
        <v>0.13557962294424389</v>
      </c>
      <c r="JF28" s="292">
        <f t="shared" si="811"/>
        <v>-682</v>
      </c>
      <c r="JG28" s="370">
        <f t="shared" si="812"/>
        <v>-0.11821976974301934</v>
      </c>
      <c r="JH28" s="292">
        <f t="shared" si="813"/>
        <v>-61</v>
      </c>
      <c r="JI28" s="370">
        <f t="shared" si="814"/>
        <v>-1.2248995983935742E-2</v>
      </c>
      <c r="JJ28" s="292">
        <f t="shared" si="815"/>
        <v>1828</v>
      </c>
      <c r="JK28" s="370">
        <f t="shared" si="816"/>
        <v>0.37162024801788984</v>
      </c>
      <c r="JL28" s="292">
        <f t="shared" si="817"/>
        <v>-311</v>
      </c>
      <c r="JM28" s="370">
        <f t="shared" si="818"/>
        <v>-4.6094560545427599E-2</v>
      </c>
      <c r="JN28" s="292">
        <f t="shared" si="819"/>
        <v>-387</v>
      </c>
      <c r="JO28" s="370">
        <f t="shared" si="820"/>
        <v>-6.0130515848353015E-2</v>
      </c>
      <c r="JP28" s="292">
        <f t="shared" si="821"/>
        <v>39</v>
      </c>
      <c r="JQ28" s="370">
        <f t="shared" si="822"/>
        <v>6.447346668870888E-3</v>
      </c>
      <c r="JR28" s="292">
        <f t="shared" si="823"/>
        <v>-683</v>
      </c>
      <c r="JS28" s="370">
        <f t="shared" si="824"/>
        <v>-0.11218791064388962</v>
      </c>
      <c r="JT28" s="292">
        <f t="shared" si="825"/>
        <v>1162</v>
      </c>
      <c r="JU28" s="370">
        <f t="shared" si="826"/>
        <v>0.21498612395929695</v>
      </c>
      <c r="JV28" s="292">
        <f t="shared" si="827"/>
        <v>-678</v>
      </c>
      <c r="JW28" s="370">
        <f t="shared" si="828"/>
        <v>-0.10324349017816355</v>
      </c>
      <c r="JX28" s="292">
        <f t="shared" si="829"/>
        <v>192</v>
      </c>
      <c r="JY28" s="370">
        <f t="shared" si="830"/>
        <v>3.2603158430973E-2</v>
      </c>
      <c r="JZ28" s="292">
        <f t="shared" si="831"/>
        <v>-1507</v>
      </c>
      <c r="KA28" s="370">
        <f t="shared" si="832"/>
        <v>-0.24782108205887191</v>
      </c>
      <c r="KB28" s="292">
        <f t="shared" si="833"/>
        <v>2060</v>
      </c>
      <c r="KC28" s="370">
        <f t="shared" si="834"/>
        <v>0.45037166593790995</v>
      </c>
      <c r="KD28" s="292">
        <f t="shared" si="835"/>
        <v>-1437</v>
      </c>
      <c r="KE28" s="370">
        <f t="shared" si="836"/>
        <v>-0.21661139583961411</v>
      </c>
      <c r="KF28" s="292">
        <f t="shared" si="837"/>
        <v>-235</v>
      </c>
      <c r="KG28" s="370">
        <f t="shared" si="838"/>
        <v>-4.5218395228016163E-2</v>
      </c>
      <c r="KH28" s="292">
        <f t="shared" si="839"/>
        <v>2187</v>
      </c>
      <c r="KI28" s="370">
        <f t="shared" si="840"/>
        <v>0.4407496977025393</v>
      </c>
      <c r="KJ28" s="292">
        <f t="shared" si="841"/>
        <v>-610</v>
      </c>
      <c r="KK28" s="370">
        <f t="shared" si="842"/>
        <v>-8.5326619107567489E-2</v>
      </c>
      <c r="KL28" s="292">
        <f t="shared" si="843"/>
        <v>-15</v>
      </c>
      <c r="KM28" s="370">
        <f t="shared" si="844"/>
        <v>-2.2939287352806239E-3</v>
      </c>
      <c r="KN28" s="292">
        <f t="shared" si="845"/>
        <v>-477</v>
      </c>
      <c r="KO28" s="370">
        <f t="shared" si="846"/>
        <v>-7.3114653586756589E-2</v>
      </c>
      <c r="KP28" s="292">
        <f t="shared" si="847"/>
        <v>-236</v>
      </c>
      <c r="KQ28" s="370">
        <f t="shared" si="848"/>
        <v>-3.9027617000165368E-2</v>
      </c>
      <c r="KR28" s="292">
        <f t="shared" si="849"/>
        <v>-147</v>
      </c>
      <c r="KS28" s="370">
        <f t="shared" si="850"/>
        <v>-2.5296850800206504E-2</v>
      </c>
      <c r="KT28" s="292">
        <f t="shared" si="396"/>
        <v>282</v>
      </c>
      <c r="KU28" s="375">
        <f t="shared" si="851"/>
        <v>4.9788135593220338E-2</v>
      </c>
      <c r="KV28" s="292">
        <f t="shared" si="852"/>
        <v>-531</v>
      </c>
      <c r="KW28" s="370">
        <f t="shared" si="853"/>
        <v>-8.9303733602421789E-2</v>
      </c>
      <c r="KX28" s="292">
        <f t="shared" si="854"/>
        <v>-569</v>
      </c>
      <c r="KY28" s="370">
        <f t="shared" si="855"/>
        <v>-0.10507848568790397</v>
      </c>
      <c r="KZ28" s="292">
        <f t="shared" si="856"/>
        <v>739</v>
      </c>
      <c r="LA28" s="370">
        <f t="shared" si="857"/>
        <v>0.1524969046636401</v>
      </c>
      <c r="LB28" s="292">
        <f t="shared" si="858"/>
        <v>-466</v>
      </c>
      <c r="LC28" s="370">
        <f t="shared" si="859"/>
        <v>-8.3437779767233655E-2</v>
      </c>
      <c r="LD28" s="292">
        <f t="shared" si="860"/>
        <v>-316</v>
      </c>
      <c r="LE28" s="370">
        <f t="shared" si="861"/>
        <v>-6.1730806798202774E-2</v>
      </c>
      <c r="LF28" s="292">
        <f t="shared" si="862"/>
        <v>2205</v>
      </c>
      <c r="LG28" s="370">
        <f t="shared" si="863"/>
        <v>0.45908806995627732</v>
      </c>
      <c r="LH28" s="292">
        <f t="shared" si="864"/>
        <v>-301</v>
      </c>
      <c r="LI28" s="370">
        <f t="shared" si="865"/>
        <v>-4.2950913242009135E-2</v>
      </c>
      <c r="LJ28" s="292">
        <f t="shared" si="866"/>
        <v>-240</v>
      </c>
      <c r="LK28" s="370">
        <f t="shared" si="867"/>
        <v>-3.5783509765916204E-2</v>
      </c>
      <c r="LL28" s="292">
        <f t="shared" si="868"/>
        <v>-1039</v>
      </c>
      <c r="LM28" s="370">
        <f>LL28/EL28</f>
        <v>-0.16066182155558992</v>
      </c>
      <c r="LN28" s="292">
        <f t="shared" si="869"/>
        <v>-502</v>
      </c>
      <c r="LO28" s="370">
        <f t="shared" si="870"/>
        <v>-9.2483419307295506E-2</v>
      </c>
      <c r="LP28" s="292">
        <f t="shared" si="871"/>
        <v>1101</v>
      </c>
      <c r="LQ28" s="370">
        <f t="shared" si="872"/>
        <v>0.22350791717417784</v>
      </c>
      <c r="LR28" s="292">
        <f t="shared" si="420"/>
        <v>461</v>
      </c>
      <c r="LS28" s="1195">
        <f t="shared" si="873"/>
        <v>7.6489132238261162E-2</v>
      </c>
      <c r="LT28" s="292">
        <f t="shared" si="874"/>
        <v>-544</v>
      </c>
      <c r="LU28" s="1191">
        <f t="shared" si="875"/>
        <v>-8.3847102342786681E-2</v>
      </c>
      <c r="LV28" s="292">
        <f t="shared" si="876"/>
        <v>-123</v>
      </c>
      <c r="LW28" s="1191">
        <f t="shared" si="877"/>
        <v>-2.0693135935397039E-2</v>
      </c>
      <c r="LX28" s="292">
        <f t="shared" si="878"/>
        <v>707</v>
      </c>
      <c r="LY28" s="1191">
        <f t="shared" si="879"/>
        <v>0.12145679436522934</v>
      </c>
      <c r="LZ28" s="292">
        <f t="shared" si="880"/>
        <v>-1177</v>
      </c>
      <c r="MA28" s="1191">
        <f t="shared" si="881"/>
        <v>-0.18030024509803921</v>
      </c>
      <c r="MB28" s="292">
        <f t="shared" si="882"/>
        <v>389</v>
      </c>
      <c r="MC28" s="1191">
        <f t="shared" si="883"/>
        <v>7.2696692207064095E-2</v>
      </c>
      <c r="MD28" s="292">
        <f t="shared" si="884"/>
        <v>307</v>
      </c>
      <c r="ME28" s="1249">
        <f t="shared" si="885"/>
        <v>5.3484320557491291E-2</v>
      </c>
      <c r="MF28" s="292">
        <f t="shared" si="886"/>
        <v>-6047</v>
      </c>
      <c r="MG28" s="1191">
        <f t="shared" si="887"/>
        <v>-1</v>
      </c>
      <c r="MH28" s="292">
        <f t="shared" si="888"/>
        <v>0</v>
      </c>
      <c r="MI28" s="1191" t="e">
        <f t="shared" si="889"/>
        <v>#DIV/0!</v>
      </c>
      <c r="MJ28" s="292">
        <f t="shared" si="890"/>
        <v>0</v>
      </c>
      <c r="MK28" s="1191" t="e">
        <f>MJ28/EZ28</f>
        <v>#DIV/0!</v>
      </c>
      <c r="ML28" s="292">
        <f t="shared" si="891"/>
        <v>0</v>
      </c>
      <c r="MM28" s="1191" t="e">
        <f t="shared" si="892"/>
        <v>#DIV/0!</v>
      </c>
      <c r="MN28" s="292">
        <f t="shared" si="893"/>
        <v>0</v>
      </c>
      <c r="MO28" s="1191" t="e">
        <f t="shared" si="894"/>
        <v>#DIV/0!</v>
      </c>
      <c r="MP28" s="187">
        <f t="shared" si="895"/>
        <v>7008</v>
      </c>
      <c r="MQ28" s="951">
        <f t="shared" si="896"/>
        <v>6047</v>
      </c>
      <c r="MR28" s="113">
        <f t="shared" si="897"/>
        <v>-961</v>
      </c>
      <c r="MS28" s="100">
        <f t="shared" si="898"/>
        <v>-0.13712899543378995</v>
      </c>
      <c r="MT28" s="614"/>
      <c r="MU28" s="614"/>
      <c r="MV28" s="614"/>
      <c r="MW28" t="str">
        <f t="shared" si="899"/>
        <v>Resolved Tickets</v>
      </c>
      <c r="MX28" s="240" t="e">
        <f>#REF!</f>
        <v>#REF!</v>
      </c>
      <c r="MY28" s="240" t="e">
        <f>#REF!</f>
        <v>#REF!</v>
      </c>
      <c r="MZ28" s="240" t="e">
        <f>#REF!</f>
        <v>#REF!</v>
      </c>
      <c r="NA28" s="240" t="e">
        <f>#REF!</f>
        <v>#REF!</v>
      </c>
      <c r="NB28" s="240" t="e">
        <f>#REF!</f>
        <v>#REF!</v>
      </c>
      <c r="NC28" s="240" t="e">
        <f>#REF!</f>
        <v>#REF!</v>
      </c>
      <c r="ND28" s="240" t="e">
        <f>#REF!</f>
        <v>#REF!</v>
      </c>
      <c r="NE28" s="240" t="e">
        <f>#REF!</f>
        <v>#REF!</v>
      </c>
      <c r="NF28" s="240" t="e">
        <f>#REF!</f>
        <v>#REF!</v>
      </c>
      <c r="NG28" s="240" t="e">
        <f>#REF!</f>
        <v>#REF!</v>
      </c>
      <c r="NH28" s="240" t="e">
        <f>#REF!</f>
        <v>#REF!</v>
      </c>
      <c r="NI28" s="241">
        <f t="shared" si="900"/>
        <v>6665</v>
      </c>
      <c r="NJ28" s="241">
        <f t="shared" si="901"/>
        <v>7045</v>
      </c>
      <c r="NK28" s="241">
        <f t="shared" si="902"/>
        <v>5368</v>
      </c>
      <c r="NL28" s="241">
        <f t="shared" si="903"/>
        <v>8782</v>
      </c>
      <c r="NM28" s="241">
        <f t="shared" si="904"/>
        <v>6403</v>
      </c>
      <c r="NN28" s="241">
        <f t="shared" si="905"/>
        <v>5780</v>
      </c>
      <c r="NO28" s="241">
        <f t="shared" si="906"/>
        <v>7404</v>
      </c>
      <c r="NP28" s="241">
        <f t="shared" si="907"/>
        <v>7046</v>
      </c>
      <c r="NQ28" s="241">
        <f t="shared" si="908"/>
        <v>6225</v>
      </c>
      <c r="NR28" s="241">
        <f t="shared" si="909"/>
        <v>6705</v>
      </c>
      <c r="NS28" s="241">
        <f t="shared" si="910"/>
        <v>8219</v>
      </c>
      <c r="NT28" s="241">
        <f t="shared" si="911"/>
        <v>6580</v>
      </c>
      <c r="NU28" s="241">
        <f t="shared" si="912"/>
        <v>7272</v>
      </c>
      <c r="NV28" s="241">
        <f t="shared" si="913"/>
        <v>7055</v>
      </c>
      <c r="NW28" s="241">
        <f t="shared" si="914"/>
        <v>7510</v>
      </c>
      <c r="NX28" s="241">
        <f t="shared" si="915"/>
        <v>13671</v>
      </c>
      <c r="NY28" s="241">
        <f t="shared" si="916"/>
        <v>9009</v>
      </c>
      <c r="NZ28" s="241">
        <f t="shared" si="917"/>
        <v>7670</v>
      </c>
      <c r="OA28" s="241">
        <f t="shared" si="918"/>
        <v>8415</v>
      </c>
      <c r="OB28" s="241">
        <f t="shared" si="919"/>
        <v>6900</v>
      </c>
      <c r="OC28" s="241">
        <f t="shared" si="920"/>
        <v>6739</v>
      </c>
      <c r="OD28" s="241">
        <f t="shared" si="921"/>
        <v>6854</v>
      </c>
      <c r="OE28" s="241">
        <f t="shared" si="922"/>
        <v>6674</v>
      </c>
      <c r="OF28" s="241">
        <f t="shared" si="923"/>
        <v>7122</v>
      </c>
      <c r="OG28" s="697">
        <f t="shared" si="924"/>
        <v>7455</v>
      </c>
      <c r="OH28" s="697">
        <f t="shared" si="925"/>
        <v>6985</v>
      </c>
      <c r="OI28" s="697">
        <f t="shared" si="926"/>
        <v>7516</v>
      </c>
      <c r="OJ28" s="697">
        <f t="shared" si="927"/>
        <v>13016</v>
      </c>
      <c r="OK28" s="697">
        <f t="shared" si="928"/>
        <v>7642</v>
      </c>
      <c r="OL28" s="697">
        <f t="shared" si="929"/>
        <v>7649</v>
      </c>
      <c r="OM28" s="697">
        <f t="shared" si="930"/>
        <v>8808</v>
      </c>
      <c r="ON28" s="697">
        <f t="shared" si="931"/>
        <v>7277</v>
      </c>
      <c r="OO28" s="697">
        <f t="shared" si="932"/>
        <v>8213</v>
      </c>
      <c r="OP28" s="697">
        <f t="shared" si="933"/>
        <v>8465</v>
      </c>
      <c r="OQ28" s="697">
        <f t="shared" si="934"/>
        <v>6775</v>
      </c>
      <c r="OR28" s="697">
        <f t="shared" si="935"/>
        <v>7303</v>
      </c>
      <c r="OS28" s="800">
        <f t="shared" si="936"/>
        <v>7717</v>
      </c>
      <c r="OT28" s="800">
        <f t="shared" si="937"/>
        <v>6918</v>
      </c>
      <c r="OU28" s="800">
        <f t="shared" si="938"/>
        <v>6785</v>
      </c>
      <c r="OV28" s="800">
        <f t="shared" si="939"/>
        <v>7262</v>
      </c>
      <c r="OW28" s="800">
        <f t="shared" si="940"/>
        <v>6709</v>
      </c>
      <c r="OX28" s="800">
        <f t="shared" si="941"/>
        <v>7615</v>
      </c>
      <c r="OY28" s="800">
        <f t="shared" si="942"/>
        <v>6893</v>
      </c>
      <c r="OZ28" s="800">
        <f t="shared" si="943"/>
        <v>7391</v>
      </c>
      <c r="PA28" s="800">
        <f t="shared" si="944"/>
        <v>7458</v>
      </c>
      <c r="PB28" s="800">
        <f t="shared" si="945"/>
        <v>6601</v>
      </c>
      <c r="PC28" s="800">
        <f t="shared" si="946"/>
        <v>6025</v>
      </c>
      <c r="PD28" s="800">
        <f t="shared" si="947"/>
        <v>6576</v>
      </c>
      <c r="PE28" s="853">
        <f t="shared" si="948"/>
        <v>6722</v>
      </c>
      <c r="PF28" s="853">
        <f t="shared" si="949"/>
        <v>6969</v>
      </c>
      <c r="PG28" s="853">
        <f t="shared" si="950"/>
        <v>6475</v>
      </c>
      <c r="PH28" s="853">
        <f t="shared" si="951"/>
        <v>7223</v>
      </c>
      <c r="PI28" s="853">
        <f t="shared" si="952"/>
        <v>6070</v>
      </c>
      <c r="PJ28" s="853">
        <f t="shared" si="953"/>
        <v>6096</v>
      </c>
      <c r="PK28" s="853">
        <f t="shared" si="954"/>
        <v>6916</v>
      </c>
      <c r="PL28" s="853">
        <f t="shared" si="955"/>
        <v>6676</v>
      </c>
      <c r="PM28" s="853">
        <f t="shared" si="956"/>
        <v>6367</v>
      </c>
      <c r="PN28" s="853">
        <f t="shared" si="957"/>
        <v>5325</v>
      </c>
      <c r="PO28" s="853">
        <f t="shared" si="958"/>
        <v>5874</v>
      </c>
      <c r="PP28" s="853">
        <f t="shared" si="959"/>
        <v>5592</v>
      </c>
      <c r="PQ28" s="1039">
        <f t="shared" si="960"/>
        <v>5310</v>
      </c>
      <c r="PR28" s="1039">
        <f t="shared" si="961"/>
        <v>6078</v>
      </c>
      <c r="PS28" s="1039">
        <f t="shared" si="962"/>
        <v>4986</v>
      </c>
      <c r="PT28" s="1039">
        <f t="shared" si="963"/>
        <v>5662</v>
      </c>
      <c r="PU28" s="1039">
        <f t="shared" si="964"/>
        <v>4980</v>
      </c>
      <c r="PV28" s="1039">
        <f t="shared" si="965"/>
        <v>4919</v>
      </c>
      <c r="PW28" s="1039">
        <f t="shared" si="966"/>
        <v>6747</v>
      </c>
      <c r="PX28" s="1039">
        <f t="shared" si="967"/>
        <v>6436</v>
      </c>
      <c r="PY28" s="1039">
        <f t="shared" si="968"/>
        <v>6049</v>
      </c>
      <c r="PZ28" s="1039">
        <f t="shared" si="969"/>
        <v>6088</v>
      </c>
      <c r="QA28" s="1039">
        <f t="shared" si="970"/>
        <v>5405</v>
      </c>
      <c r="QB28" s="1039">
        <f t="shared" si="971"/>
        <v>6567</v>
      </c>
      <c r="QC28" s="1061">
        <f t="shared" si="972"/>
        <v>5889</v>
      </c>
      <c r="QD28" s="1061">
        <f t="shared" si="973"/>
        <v>6081</v>
      </c>
      <c r="QE28" s="1061">
        <f t="shared" si="974"/>
        <v>4574</v>
      </c>
      <c r="QF28" s="1061">
        <f t="shared" si="975"/>
        <v>6634</v>
      </c>
      <c r="QG28" s="1061">
        <f t="shared" si="976"/>
        <v>5197</v>
      </c>
      <c r="QH28" s="1061">
        <f t="shared" si="977"/>
        <v>4962</v>
      </c>
      <c r="QI28" s="1061">
        <f t="shared" si="978"/>
        <v>7149</v>
      </c>
      <c r="QJ28" s="1061">
        <f t="shared" si="979"/>
        <v>6539</v>
      </c>
      <c r="QK28" s="1061">
        <f t="shared" si="980"/>
        <v>6524</v>
      </c>
      <c r="QL28" s="1061">
        <f t="shared" si="981"/>
        <v>6047</v>
      </c>
      <c r="QM28" s="1061">
        <f t="shared" si="982"/>
        <v>5811</v>
      </c>
      <c r="QN28" s="1061">
        <f t="shared" si="983"/>
        <v>5664</v>
      </c>
      <c r="QO28" s="1118">
        <f t="shared" si="984"/>
        <v>5946</v>
      </c>
      <c r="QP28" s="1118">
        <f t="shared" si="985"/>
        <v>5415</v>
      </c>
      <c r="QQ28" s="1118">
        <f t="shared" si="986"/>
        <v>4846</v>
      </c>
      <c r="QR28" s="1118">
        <f t="shared" si="987"/>
        <v>5585</v>
      </c>
      <c r="QS28" s="1118">
        <f t="shared" si="988"/>
        <v>5119</v>
      </c>
      <c r="QT28" s="1118">
        <f t="shared" si="989"/>
        <v>4803</v>
      </c>
      <c r="QU28" s="1118">
        <f t="shared" si="990"/>
        <v>7008</v>
      </c>
      <c r="QV28" s="1118">
        <f t="shared" si="991"/>
        <v>6707</v>
      </c>
      <c r="QW28" s="1118">
        <f t="shared" si="992"/>
        <v>6467</v>
      </c>
      <c r="QX28" s="1118">
        <f t="shared" si="993"/>
        <v>5428</v>
      </c>
      <c r="QY28" s="1118">
        <f t="shared" si="994"/>
        <v>4926</v>
      </c>
      <c r="QZ28" s="1118">
        <f t="shared" si="995"/>
        <v>6027</v>
      </c>
      <c r="RA28" s="1210">
        <f t="shared" si="996"/>
        <v>6488</v>
      </c>
      <c r="RB28" s="1210">
        <f t="shared" si="997"/>
        <v>5944</v>
      </c>
      <c r="RC28" s="1210">
        <f t="shared" si="998"/>
        <v>5821</v>
      </c>
      <c r="RD28" s="1210">
        <f t="shared" si="999"/>
        <v>6528</v>
      </c>
      <c r="RE28" s="1210">
        <f t="shared" si="1000"/>
        <v>5351</v>
      </c>
      <c r="RF28" s="1210">
        <f t="shared" si="1001"/>
        <v>5740</v>
      </c>
      <c r="RG28" s="1210">
        <f t="shared" si="1002"/>
        <v>6047</v>
      </c>
      <c r="RH28" s="1210">
        <f t="shared" si="1003"/>
        <v>0</v>
      </c>
      <c r="RI28" s="1210">
        <f t="shared" si="1004"/>
        <v>0</v>
      </c>
      <c r="RJ28" s="1210">
        <f t="shared" si="1005"/>
        <v>0</v>
      </c>
      <c r="RK28" s="1210">
        <f t="shared" si="1006"/>
        <v>0</v>
      </c>
      <c r="RL28" s="1210">
        <f t="shared" si="1007"/>
        <v>0</v>
      </c>
    </row>
    <row r="29" spans="1:480" x14ac:dyDescent="0.3">
      <c r="A29" s="675"/>
      <c r="B29" s="50">
        <v>3.3</v>
      </c>
      <c r="E29" s="1271" t="s">
        <v>44</v>
      </c>
      <c r="F29" s="1271"/>
      <c r="G29" s="1272"/>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48"/>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52"/>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60"/>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68"/>
        <v>3.1583333333333328</v>
      </c>
      <c r="CN29" s="192">
        <v>2.6</v>
      </c>
      <c r="CO29" s="153">
        <v>2.1</v>
      </c>
      <c r="CP29" s="74">
        <v>3.5</v>
      </c>
      <c r="CQ29" s="153">
        <v>1.9</v>
      </c>
      <c r="CR29" s="74">
        <v>2.6</v>
      </c>
      <c r="CS29" s="153">
        <v>4.4000000000000004</v>
      </c>
      <c r="CT29" s="192">
        <v>2.8</v>
      </c>
      <c r="CU29" s="153">
        <v>2.6</v>
      </c>
      <c r="CV29" s="192">
        <v>4.7</v>
      </c>
      <c r="CW29" s="953">
        <v>4</v>
      </c>
      <c r="CX29" s="192">
        <v>3</v>
      </c>
      <c r="CY29" s="153">
        <v>3.2</v>
      </c>
      <c r="CZ29" s="166">
        <v>0</v>
      </c>
      <c r="DA29" s="140">
        <f t="shared" si="676"/>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84"/>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92"/>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700"/>
        <v>2.2749999999999999</v>
      </c>
      <c r="ER29" s="192">
        <v>2.4</v>
      </c>
      <c r="ES29" s="153">
        <v>2.5</v>
      </c>
      <c r="ET29" s="74">
        <v>2.1</v>
      </c>
      <c r="EU29" s="153">
        <v>2.7</v>
      </c>
      <c r="EV29" s="74">
        <v>2.1</v>
      </c>
      <c r="EW29" s="153">
        <v>2.2999999999999998</v>
      </c>
      <c r="EX29" s="192">
        <v>2.2000000000000002</v>
      </c>
      <c r="EY29" s="153"/>
      <c r="EZ29" s="192"/>
      <c r="FA29" s="153"/>
      <c r="FB29" s="192"/>
      <c r="FC29" s="153"/>
      <c r="FD29" s="166">
        <v>0</v>
      </c>
      <c r="FE29" s="140">
        <f t="shared" si="706"/>
        <v>2.3285714285714283</v>
      </c>
      <c r="FF29" s="595">
        <f t="shared" si="707"/>
        <v>9.9999999999999867E-2</v>
      </c>
      <c r="FG29" s="367">
        <f t="shared" si="708"/>
        <v>5.5555555555555483E-2</v>
      </c>
      <c r="FH29" s="595">
        <f t="shared" si="709"/>
        <v>-0.39999999999999991</v>
      </c>
      <c r="FI29" s="367">
        <f t="shared" si="710"/>
        <v>-0.21052631578947364</v>
      </c>
      <c r="FJ29" s="595">
        <f t="shared" si="711"/>
        <v>0</v>
      </c>
      <c r="FK29" s="367">
        <f t="shared" si="712"/>
        <v>0</v>
      </c>
      <c r="FL29" s="595">
        <f t="shared" si="713"/>
        <v>-0.10000000000000009</v>
      </c>
      <c r="FM29" s="367">
        <f t="shared" si="714"/>
        <v>-6.6666666666666721E-2</v>
      </c>
      <c r="FN29" s="595">
        <f t="shared" si="715"/>
        <v>0.70000000000000018</v>
      </c>
      <c r="FO29" s="367">
        <f t="shared" si="716"/>
        <v>0.50000000000000011</v>
      </c>
      <c r="FP29" s="595">
        <f t="shared" si="717"/>
        <v>-0.30000000000000004</v>
      </c>
      <c r="FQ29" s="367">
        <f t="shared" si="718"/>
        <v>-0.14285714285714288</v>
      </c>
      <c r="FR29" s="595">
        <f t="shared" si="719"/>
        <v>0.49999999999999978</v>
      </c>
      <c r="FS29" s="367">
        <f t="shared" si="720"/>
        <v>0.27777777777777762</v>
      </c>
      <c r="FT29" s="595">
        <f t="shared" si="721"/>
        <v>0.70000000000000018</v>
      </c>
      <c r="FU29" s="367">
        <f t="shared" si="722"/>
        <v>0.3043478260869566</v>
      </c>
      <c r="FV29" s="595">
        <f t="shared" si="723"/>
        <v>-1.1000000000000001</v>
      </c>
      <c r="FW29" s="367">
        <f t="shared" si="724"/>
        <v>-0.3666666666666667</v>
      </c>
      <c r="FX29" s="595">
        <f t="shared" si="725"/>
        <v>0.10000000000000009</v>
      </c>
      <c r="FY29" s="100">
        <f t="shared" si="726"/>
        <v>5.2631578947368474E-2</v>
      </c>
      <c r="FZ29" s="595">
        <f t="shared" si="727"/>
        <v>-0.37999999999999989</v>
      </c>
      <c r="GA29" s="367">
        <f t="shared" si="728"/>
        <v>-0.18999999999999995</v>
      </c>
      <c r="GB29" s="595">
        <f t="shared" si="729"/>
        <v>7.9999999999999849E-2</v>
      </c>
      <c r="GC29" s="367">
        <f t="shared" si="730"/>
        <v>4.9382716049382616E-2</v>
      </c>
      <c r="GD29" s="595">
        <f t="shared" si="731"/>
        <v>0.50000000000000022</v>
      </c>
      <c r="GE29" s="367">
        <f t="shared" si="732"/>
        <v>0.29411764705882365</v>
      </c>
      <c r="GF29" s="298">
        <f t="shared" si="733"/>
        <v>0.59999999999999964</v>
      </c>
      <c r="GG29" s="370">
        <f t="shared" si="734"/>
        <v>0.27272727272727254</v>
      </c>
      <c r="GH29" s="298">
        <f t="shared" si="735"/>
        <v>0.30000000000000027</v>
      </c>
      <c r="GI29" s="370">
        <f t="shared" si="736"/>
        <v>0.10714285714285725</v>
      </c>
      <c r="GJ29" s="298">
        <f t="shared" si="737"/>
        <v>-1.6</v>
      </c>
      <c r="GK29" s="370">
        <f t="shared" si="738"/>
        <v>-0.5161290322580645</v>
      </c>
      <c r="GL29" s="298">
        <f t="shared" si="739"/>
        <v>3.3</v>
      </c>
      <c r="GM29" s="370">
        <f t="shared" si="740"/>
        <v>2.1999999999999997</v>
      </c>
      <c r="GN29" s="298">
        <f t="shared" si="741"/>
        <v>-0.29999999999999982</v>
      </c>
      <c r="GO29" s="370">
        <f t="shared" si="742"/>
        <v>-6.2499999999999965E-2</v>
      </c>
      <c r="GP29" s="298">
        <f t="shared" si="743"/>
        <v>-1.9</v>
      </c>
      <c r="GQ29" s="370">
        <f t="shared" si="744"/>
        <v>-0.42222222222222222</v>
      </c>
      <c r="GR29" s="298">
        <f t="shared" si="745"/>
        <v>0.29999999999999982</v>
      </c>
      <c r="GS29" s="370">
        <f t="shared" si="746"/>
        <v>0.11538461538461531</v>
      </c>
      <c r="GT29" s="298">
        <f t="shared" si="747"/>
        <v>-0.5</v>
      </c>
      <c r="GU29" s="370">
        <f t="shared" si="748"/>
        <v>-0.17241379310344829</v>
      </c>
      <c r="GV29" s="298">
        <f t="shared" si="749"/>
        <v>-0.39999999999999991</v>
      </c>
      <c r="GW29" s="370">
        <f t="shared" si="750"/>
        <v>-0.16666666666666663</v>
      </c>
      <c r="GX29" s="298">
        <f t="shared" si="751"/>
        <v>0.10000000000000009</v>
      </c>
      <c r="GY29" s="370">
        <f t="shared" si="752"/>
        <v>5.0000000000000044E-2</v>
      </c>
      <c r="GZ29" s="298">
        <f t="shared" si="753"/>
        <v>0</v>
      </c>
      <c r="HA29" s="370">
        <f t="shared" si="754"/>
        <v>0</v>
      </c>
      <c r="HB29" s="298">
        <f t="shared" si="755"/>
        <v>3.4</v>
      </c>
      <c r="HC29" s="370">
        <f t="shared" si="756"/>
        <v>1.6190476190476188</v>
      </c>
      <c r="HD29" s="298">
        <f t="shared" si="757"/>
        <v>-3.2</v>
      </c>
      <c r="HE29" s="370">
        <f t="shared" si="758"/>
        <v>-0.5818181818181819</v>
      </c>
      <c r="HF29" s="298">
        <f t="shared" si="759"/>
        <v>0.5</v>
      </c>
      <c r="HG29" s="370">
        <f t="shared" si="760"/>
        <v>0.21739130434782611</v>
      </c>
      <c r="HH29" s="298">
        <f t="shared" si="761"/>
        <v>-0.19999999999999973</v>
      </c>
      <c r="HI29" s="370">
        <f t="shared" si="762"/>
        <v>-7.1428571428571341E-2</v>
      </c>
      <c r="HJ29" s="298">
        <f t="shared" si="763"/>
        <v>0.10000000000000009</v>
      </c>
      <c r="HK29" s="370">
        <f t="shared" si="764"/>
        <v>3.8461538461538491E-2</v>
      </c>
      <c r="HL29" s="298">
        <f t="shared" si="765"/>
        <v>0.29999999999999982</v>
      </c>
      <c r="HM29" s="370">
        <f t="shared" si="766"/>
        <v>0.11111111111111104</v>
      </c>
      <c r="HN29" s="298">
        <f t="shared" si="767"/>
        <v>-0.20000000000000018</v>
      </c>
      <c r="HO29" s="370">
        <f t="shared" si="768"/>
        <v>-6.6666666666666721E-2</v>
      </c>
      <c r="HP29" s="298">
        <f t="shared" si="769"/>
        <v>0.90000000000000036</v>
      </c>
      <c r="HQ29" s="370">
        <f t="shared" si="770"/>
        <v>0.32142857142857156</v>
      </c>
      <c r="HR29" s="298">
        <f t="shared" si="771"/>
        <v>0</v>
      </c>
      <c r="HS29" s="370">
        <f t="shared" si="772"/>
        <v>0</v>
      </c>
      <c r="HT29" s="298">
        <f t="shared" si="773"/>
        <v>-0.70000000000000018</v>
      </c>
      <c r="HU29" s="370">
        <f t="shared" si="774"/>
        <v>-0.18918918918918923</v>
      </c>
      <c r="HV29" s="298">
        <f t="shared" si="775"/>
        <v>-0.10000000000000009</v>
      </c>
      <c r="HW29" s="370">
        <f t="shared" si="776"/>
        <v>-3.3333333333333361E-2</v>
      </c>
      <c r="HX29" s="298">
        <f t="shared" si="777"/>
        <v>0</v>
      </c>
      <c r="HY29" s="370">
        <f t="shared" si="778"/>
        <v>0</v>
      </c>
      <c r="HZ29" s="298">
        <f t="shared" si="779"/>
        <v>-0.29999999999999982</v>
      </c>
      <c r="IA29" s="370">
        <f t="shared" si="780"/>
        <v>-0.10344827586206891</v>
      </c>
      <c r="IB29" s="298">
        <f t="shared" si="781"/>
        <v>-0.5</v>
      </c>
      <c r="IC29" s="370">
        <f t="shared" si="782"/>
        <v>-0.19230769230769229</v>
      </c>
      <c r="ID29" s="298">
        <f t="shared" si="783"/>
        <v>1.4</v>
      </c>
      <c r="IE29" s="370">
        <f t="shared" si="784"/>
        <v>0.66666666666666663</v>
      </c>
      <c r="IF29" s="298">
        <f t="shared" si="785"/>
        <v>-1.6</v>
      </c>
      <c r="IG29" s="370">
        <f t="shared" si="786"/>
        <v>-0.45714285714285718</v>
      </c>
      <c r="IH29" s="298">
        <f t="shared" si="787"/>
        <v>0.70000000000000018</v>
      </c>
      <c r="II29" s="370">
        <f t="shared" si="788"/>
        <v>0.36842105263157904</v>
      </c>
      <c r="IJ29" s="298">
        <f t="shared" si="789"/>
        <v>1.8000000000000003</v>
      </c>
      <c r="IK29" s="370">
        <f t="shared" si="790"/>
        <v>0.6923076923076924</v>
      </c>
      <c r="IL29" s="298">
        <f t="shared" si="791"/>
        <v>-1.6000000000000005</v>
      </c>
      <c r="IM29" s="370">
        <f t="shared" si="792"/>
        <v>-0.3636363636363637</v>
      </c>
      <c r="IN29" s="298">
        <f t="shared" si="793"/>
        <v>-0.19999999999999973</v>
      </c>
      <c r="IO29" s="370">
        <f t="shared" si="794"/>
        <v>-7.1428571428571341E-2</v>
      </c>
      <c r="IP29" s="298">
        <f t="shared" si="795"/>
        <v>2.1</v>
      </c>
      <c r="IQ29" s="370">
        <f t="shared" si="796"/>
        <v>0.80769230769230771</v>
      </c>
      <c r="IR29" s="298">
        <f t="shared" si="797"/>
        <v>-0.70000000000000018</v>
      </c>
      <c r="IS29" s="370">
        <f t="shared" si="798"/>
        <v>-0.14893617021276598</v>
      </c>
      <c r="IT29" s="298">
        <f t="shared" si="799"/>
        <v>-1</v>
      </c>
      <c r="IU29" s="370">
        <f t="shared" si="800"/>
        <v>-0.25</v>
      </c>
      <c r="IV29" s="298">
        <f t="shared" si="801"/>
        <v>0.20000000000000018</v>
      </c>
      <c r="IW29" s="370">
        <f t="shared" si="802"/>
        <v>6.6666666666666721E-2</v>
      </c>
      <c r="IX29" s="298">
        <f t="shared" si="803"/>
        <v>-0.90000000000000036</v>
      </c>
      <c r="IY29" s="370">
        <f t="shared" si="804"/>
        <v>-0.28125000000000011</v>
      </c>
      <c r="IZ29" s="298">
        <f t="shared" si="805"/>
        <v>0.80000000000000027</v>
      </c>
      <c r="JA29" s="370">
        <f t="shared" si="806"/>
        <v>0.3478260869565219</v>
      </c>
      <c r="JB29" s="298">
        <f t="shared" si="807"/>
        <v>0.79999999999999982</v>
      </c>
      <c r="JC29" s="370">
        <f t="shared" si="808"/>
        <v>0.20512820512820509</v>
      </c>
      <c r="JD29" s="298">
        <f t="shared" si="809"/>
        <v>-0.69999999999999973</v>
      </c>
      <c r="JE29" s="370">
        <f t="shared" si="810"/>
        <v>-0.17948717948717943</v>
      </c>
      <c r="JF29" s="298">
        <f t="shared" si="811"/>
        <v>1.2000000000000002</v>
      </c>
      <c r="JG29" s="370">
        <f t="shared" si="812"/>
        <v>0.31929046563192914</v>
      </c>
      <c r="JH29" s="298">
        <f t="shared" si="813"/>
        <v>12.6</v>
      </c>
      <c r="JI29" s="370">
        <f t="shared" si="814"/>
        <v>2.8636363636363633</v>
      </c>
      <c r="JJ29" s="298">
        <f t="shared" si="815"/>
        <v>-14.1</v>
      </c>
      <c r="JK29" s="370">
        <f t="shared" si="816"/>
        <v>-0.82941176470588229</v>
      </c>
      <c r="JL29" s="298">
        <f t="shared" si="817"/>
        <v>-1.2999999999999998</v>
      </c>
      <c r="JM29" s="370">
        <f t="shared" si="818"/>
        <v>-0.44827586206896547</v>
      </c>
      <c r="JN29" s="298">
        <f t="shared" si="819"/>
        <v>0.19999999999999996</v>
      </c>
      <c r="JO29" s="370">
        <f t="shared" si="820"/>
        <v>0.12499999999999997</v>
      </c>
      <c r="JP29" s="298">
        <f t="shared" si="821"/>
        <v>0.19999999999999996</v>
      </c>
      <c r="JQ29" s="370">
        <f t="shared" si="822"/>
        <v>0.11111111111111108</v>
      </c>
      <c r="JR29" s="298">
        <f t="shared" si="823"/>
        <v>-0.39999999999999991</v>
      </c>
      <c r="JS29" s="370">
        <f t="shared" si="824"/>
        <v>-0.19999999999999996</v>
      </c>
      <c r="JT29" s="298">
        <f t="shared" si="825"/>
        <v>-0.30000000000000004</v>
      </c>
      <c r="JU29" s="370">
        <f t="shared" si="826"/>
        <v>-0.18750000000000003</v>
      </c>
      <c r="JV29" s="298">
        <f t="shared" si="827"/>
        <v>0.59999999999999987</v>
      </c>
      <c r="JW29" s="370">
        <f t="shared" si="828"/>
        <v>0.4615384615384614</v>
      </c>
      <c r="JX29" s="298">
        <f t="shared" si="829"/>
        <v>4</v>
      </c>
      <c r="JY29" s="370">
        <f t="shared" si="830"/>
        <v>2.1052631578947367</v>
      </c>
      <c r="JZ29" s="298">
        <f t="shared" si="831"/>
        <v>-0.90000000000000036</v>
      </c>
      <c r="KA29" s="370">
        <f t="shared" si="832"/>
        <v>-0.15254237288135597</v>
      </c>
      <c r="KB29" s="298">
        <f t="shared" si="833"/>
        <v>-1</v>
      </c>
      <c r="KC29" s="370">
        <f t="shared" si="834"/>
        <v>-0.2</v>
      </c>
      <c r="KD29" s="298">
        <f t="shared" si="835"/>
        <v>9.9999999999999645E-2</v>
      </c>
      <c r="KE29" s="370">
        <f t="shared" si="836"/>
        <v>2.4999999999999911E-2</v>
      </c>
      <c r="KF29" s="298">
        <f t="shared" si="837"/>
        <v>-1.6999999999999997</v>
      </c>
      <c r="KG29" s="370">
        <f t="shared" si="838"/>
        <v>-0.41463414634146339</v>
      </c>
      <c r="KH29" s="298">
        <f t="shared" si="839"/>
        <v>-0.79999999999999982</v>
      </c>
      <c r="KI29" s="370">
        <f t="shared" si="840"/>
        <v>-0.33333333333333326</v>
      </c>
      <c r="KJ29" s="298">
        <f t="shared" si="841"/>
        <v>0.39999999999999991</v>
      </c>
      <c r="KK29" s="370">
        <f t="shared" si="842"/>
        <v>0.24999999999999994</v>
      </c>
      <c r="KL29" s="298">
        <f t="shared" si="843"/>
        <v>0.20000000000000018</v>
      </c>
      <c r="KM29" s="370">
        <f t="shared" si="844"/>
        <v>0.10000000000000009</v>
      </c>
      <c r="KN29" s="298">
        <f t="shared" si="845"/>
        <v>-0.10000000000000009</v>
      </c>
      <c r="KO29" s="370">
        <f t="shared" si="846"/>
        <v>-4.5454545454545491E-2</v>
      </c>
      <c r="KP29" s="298">
        <f t="shared" si="847"/>
        <v>0.5</v>
      </c>
      <c r="KQ29" s="370">
        <f t="shared" si="848"/>
        <v>0.23809523809523808</v>
      </c>
      <c r="KR29" s="298">
        <f t="shared" si="849"/>
        <v>-0.70000000000000018</v>
      </c>
      <c r="KS29" s="370">
        <f t="shared" si="850"/>
        <v>-0.26923076923076927</v>
      </c>
      <c r="KT29" s="298">
        <f t="shared" si="396"/>
        <v>-0.19999999999999996</v>
      </c>
      <c r="KU29" s="375">
        <f t="shared" si="851"/>
        <v>-0.10526315789473682</v>
      </c>
      <c r="KV29" s="298">
        <f t="shared" si="852"/>
        <v>0.59999999999999987</v>
      </c>
      <c r="KW29" s="370">
        <f t="shared" si="853"/>
        <v>0.35294117647058815</v>
      </c>
      <c r="KX29" s="298">
        <f t="shared" si="854"/>
        <v>-0.39999999999999991</v>
      </c>
      <c r="KY29" s="370">
        <f t="shared" si="855"/>
        <v>-0.17391304347826084</v>
      </c>
      <c r="KZ29" s="298">
        <f t="shared" si="856"/>
        <v>0.70000000000000018</v>
      </c>
      <c r="LA29" s="370">
        <f t="shared" si="857"/>
        <v>0.36842105263157904</v>
      </c>
      <c r="LB29" s="298">
        <f t="shared" si="858"/>
        <v>-0.5</v>
      </c>
      <c r="LC29" s="370">
        <f t="shared" si="859"/>
        <v>-0.19230769230769229</v>
      </c>
      <c r="LD29" s="298">
        <f t="shared" si="860"/>
        <v>0</v>
      </c>
      <c r="LE29" s="370">
        <f t="shared" si="861"/>
        <v>0</v>
      </c>
      <c r="LF29" s="298">
        <f t="shared" si="862"/>
        <v>0.69999999999999973</v>
      </c>
      <c r="LG29" s="370">
        <f t="shared" si="863"/>
        <v>0.3333333333333332</v>
      </c>
      <c r="LH29" s="298">
        <f t="shared" si="864"/>
        <v>-0.39999999999999991</v>
      </c>
      <c r="LI29" s="370">
        <f t="shared" si="865"/>
        <v>-0.14285714285714282</v>
      </c>
      <c r="LJ29" s="298">
        <f t="shared" si="866"/>
        <v>-0.10000000000000009</v>
      </c>
      <c r="LK29" s="370">
        <f t="shared" si="867"/>
        <v>-4.1666666666666706E-2</v>
      </c>
      <c r="LL29" s="298">
        <f t="shared" si="868"/>
        <v>-0.29999999999999982</v>
      </c>
      <c r="LM29" s="370">
        <f>LL29/EL29</f>
        <v>-0.13043478260869559</v>
      </c>
      <c r="LN29" s="298">
        <f t="shared" si="869"/>
        <v>0.39999999999999991</v>
      </c>
      <c r="LO29" s="370">
        <f t="shared" si="870"/>
        <v>0.19999999999999996</v>
      </c>
      <c r="LP29" s="298">
        <f t="shared" si="871"/>
        <v>0.30000000000000027</v>
      </c>
      <c r="LQ29" s="370">
        <f t="shared" si="872"/>
        <v>0.12500000000000011</v>
      </c>
      <c r="LR29" s="298">
        <f t="shared" si="420"/>
        <v>-0.30000000000000027</v>
      </c>
      <c r="LS29" s="1195">
        <f t="shared" si="873"/>
        <v>-0.1111111111111112</v>
      </c>
      <c r="LT29" s="298">
        <f t="shared" si="874"/>
        <v>0.10000000000000009</v>
      </c>
      <c r="LU29" s="1191">
        <f t="shared" si="875"/>
        <v>4.1666666666666706E-2</v>
      </c>
      <c r="LV29" s="298">
        <f t="shared" si="876"/>
        <v>-0.39999999999999991</v>
      </c>
      <c r="LW29" s="1191">
        <f t="shared" si="877"/>
        <v>-0.15999999999999998</v>
      </c>
      <c r="LX29" s="298">
        <f t="shared" si="878"/>
        <v>0.60000000000000009</v>
      </c>
      <c r="LY29" s="1191">
        <f t="shared" si="879"/>
        <v>0.28571428571428575</v>
      </c>
      <c r="LZ29" s="298">
        <f t="shared" si="880"/>
        <v>-0.60000000000000009</v>
      </c>
      <c r="MA29" s="1191">
        <f t="shared" si="881"/>
        <v>-0.22222222222222224</v>
      </c>
      <c r="MB29" s="298">
        <f t="shared" si="882"/>
        <v>0.19999999999999973</v>
      </c>
      <c r="MC29" s="1191">
        <f t="shared" si="883"/>
        <v>9.5238095238095108E-2</v>
      </c>
      <c r="MD29" s="298">
        <f t="shared" si="884"/>
        <v>-9.9999999999999645E-2</v>
      </c>
      <c r="ME29" s="1249">
        <f t="shared" si="885"/>
        <v>-4.3478260869565064E-2</v>
      </c>
      <c r="MF29" s="298">
        <f t="shared" si="886"/>
        <v>-2.2000000000000002</v>
      </c>
      <c r="MG29" s="1191">
        <f t="shared" si="887"/>
        <v>-1</v>
      </c>
      <c r="MH29" s="298">
        <f t="shared" si="888"/>
        <v>0</v>
      </c>
      <c r="MI29" s="1191" t="e">
        <f t="shared" si="889"/>
        <v>#DIV/0!</v>
      </c>
      <c r="MJ29" s="298">
        <f t="shared" si="890"/>
        <v>0</v>
      </c>
      <c r="MK29" s="1191" t="e">
        <f>MJ29/EZ29</f>
        <v>#DIV/0!</v>
      </c>
      <c r="ML29" s="298">
        <f t="shared" si="891"/>
        <v>0</v>
      </c>
      <c r="MM29" s="1191" t="e">
        <f t="shared" si="892"/>
        <v>#DIV/0!</v>
      </c>
      <c r="MN29" s="298">
        <f t="shared" si="893"/>
        <v>0</v>
      </c>
      <c r="MO29" s="1191" t="e">
        <f t="shared" si="894"/>
        <v>#DIV/0!</v>
      </c>
      <c r="MP29" s="192">
        <f t="shared" si="895"/>
        <v>2.8</v>
      </c>
      <c r="MQ29" s="953">
        <f t="shared" si="896"/>
        <v>2.2000000000000002</v>
      </c>
      <c r="MR29" s="595">
        <f t="shared" si="897"/>
        <v>-0.59999999999999964</v>
      </c>
      <c r="MS29" s="100">
        <f t="shared" si="898"/>
        <v>-0.21428571428571416</v>
      </c>
      <c r="MT29" s="614"/>
      <c r="MU29" s="614"/>
      <c r="MV29" s="614"/>
      <c r="MW29" t="str">
        <f t="shared" si="899"/>
        <v>Average Time to Resolve (Days)</v>
      </c>
      <c r="MX29" s="250" t="e">
        <f>#REF!</f>
        <v>#REF!</v>
      </c>
      <c r="MY29" s="250" t="e">
        <f>#REF!</f>
        <v>#REF!</v>
      </c>
      <c r="MZ29" s="250" t="e">
        <f>#REF!</f>
        <v>#REF!</v>
      </c>
      <c r="NA29" s="250" t="e">
        <f>#REF!</f>
        <v>#REF!</v>
      </c>
      <c r="NB29" s="250" t="e">
        <f>#REF!</f>
        <v>#REF!</v>
      </c>
      <c r="NC29" s="250" t="e">
        <f>#REF!</f>
        <v>#REF!</v>
      </c>
      <c r="ND29" s="250" t="e">
        <f>#REF!</f>
        <v>#REF!</v>
      </c>
      <c r="NE29" s="250" t="e">
        <f>#REF!</f>
        <v>#REF!</v>
      </c>
      <c r="NF29" s="250" t="e">
        <f>#REF!</f>
        <v>#REF!</v>
      </c>
      <c r="NG29" s="250" t="e">
        <f>#REF!</f>
        <v>#REF!</v>
      </c>
      <c r="NH29" s="250" t="e">
        <f>#REF!</f>
        <v>#REF!</v>
      </c>
      <c r="NI29" s="251">
        <f t="shared" si="900"/>
        <v>1.8</v>
      </c>
      <c r="NJ29" s="251">
        <f t="shared" si="901"/>
        <v>2.1</v>
      </c>
      <c r="NK29" s="251">
        <f t="shared" si="902"/>
        <v>2</v>
      </c>
      <c r="NL29" s="251">
        <f t="shared" si="903"/>
        <v>1.4</v>
      </c>
      <c r="NM29" s="251">
        <f t="shared" si="904"/>
        <v>2.2999999999999998</v>
      </c>
      <c r="NN29" s="251">
        <f t="shared" si="905"/>
        <v>2.4</v>
      </c>
      <c r="NO29" s="251">
        <f t="shared" si="906"/>
        <v>2.2000000000000002</v>
      </c>
      <c r="NP29" s="251">
        <f t="shared" si="907"/>
        <v>1.8</v>
      </c>
      <c r="NQ29" s="251">
        <f t="shared" si="908"/>
        <v>1.8</v>
      </c>
      <c r="NR29" s="251">
        <f t="shared" si="909"/>
        <v>1.8</v>
      </c>
      <c r="NS29" s="251">
        <f t="shared" si="910"/>
        <v>1.5</v>
      </c>
      <c r="NT29" s="251">
        <f t="shared" si="911"/>
        <v>1.8</v>
      </c>
      <c r="NU29" s="251">
        <f t="shared" si="912"/>
        <v>1.9</v>
      </c>
      <c r="NV29" s="251">
        <f t="shared" si="913"/>
        <v>1.5</v>
      </c>
      <c r="NW29" s="251">
        <f t="shared" si="914"/>
        <v>1.5</v>
      </c>
      <c r="NX29" s="251">
        <f t="shared" si="915"/>
        <v>1.4</v>
      </c>
      <c r="NY29" s="251">
        <f t="shared" si="916"/>
        <v>2.1</v>
      </c>
      <c r="NZ29" s="251">
        <f t="shared" si="917"/>
        <v>1.8</v>
      </c>
      <c r="OA29" s="251">
        <f t="shared" si="918"/>
        <v>2.2999999999999998</v>
      </c>
      <c r="OB29" s="251">
        <f t="shared" si="919"/>
        <v>3</v>
      </c>
      <c r="OC29" s="251">
        <f t="shared" si="920"/>
        <v>1.9</v>
      </c>
      <c r="OD29" s="251">
        <f t="shared" si="921"/>
        <v>2</v>
      </c>
      <c r="OE29" s="251">
        <f t="shared" si="922"/>
        <v>1.62</v>
      </c>
      <c r="OF29" s="251">
        <f t="shared" si="923"/>
        <v>1.7</v>
      </c>
      <c r="OG29" s="702">
        <f t="shared" si="924"/>
        <v>2.2000000000000002</v>
      </c>
      <c r="OH29" s="702">
        <f t="shared" si="925"/>
        <v>2.8</v>
      </c>
      <c r="OI29" s="702">
        <f t="shared" si="926"/>
        <v>3.1</v>
      </c>
      <c r="OJ29" s="702">
        <f t="shared" si="927"/>
        <v>1.5</v>
      </c>
      <c r="OK29" s="702">
        <f t="shared" si="928"/>
        <v>4.8</v>
      </c>
      <c r="OL29" s="702">
        <f t="shared" si="929"/>
        <v>4.5</v>
      </c>
      <c r="OM29" s="702">
        <f t="shared" si="930"/>
        <v>2.6</v>
      </c>
      <c r="ON29" s="702">
        <f t="shared" si="931"/>
        <v>2.9</v>
      </c>
      <c r="OO29" s="702">
        <f t="shared" si="932"/>
        <v>2.4</v>
      </c>
      <c r="OP29" s="702">
        <f t="shared" si="933"/>
        <v>2</v>
      </c>
      <c r="OQ29" s="702">
        <f t="shared" si="934"/>
        <v>2.1</v>
      </c>
      <c r="OR29" s="702">
        <f t="shared" si="935"/>
        <v>2.1</v>
      </c>
      <c r="OS29" s="805">
        <f t="shared" si="936"/>
        <v>5.5</v>
      </c>
      <c r="OT29" s="805">
        <f t="shared" si="937"/>
        <v>2.2999999999999998</v>
      </c>
      <c r="OU29" s="805">
        <f t="shared" si="938"/>
        <v>2.8</v>
      </c>
      <c r="OV29" s="805">
        <f t="shared" si="939"/>
        <v>2.6</v>
      </c>
      <c r="OW29" s="805">
        <f t="shared" si="940"/>
        <v>2.7</v>
      </c>
      <c r="OX29" s="805">
        <f t="shared" si="941"/>
        <v>3</v>
      </c>
      <c r="OY29" s="805">
        <f t="shared" si="942"/>
        <v>2.8</v>
      </c>
      <c r="OZ29" s="805">
        <f t="shared" si="943"/>
        <v>3.7</v>
      </c>
      <c r="PA29" s="805">
        <f t="shared" si="944"/>
        <v>3.7</v>
      </c>
      <c r="PB29" s="805">
        <f t="shared" si="945"/>
        <v>3</v>
      </c>
      <c r="PC29" s="805">
        <f t="shared" si="946"/>
        <v>2.9</v>
      </c>
      <c r="PD29" s="805">
        <f t="shared" si="947"/>
        <v>2.9</v>
      </c>
      <c r="PE29" s="858">
        <f t="shared" si="948"/>
        <v>2.6</v>
      </c>
      <c r="PF29" s="858">
        <f t="shared" si="949"/>
        <v>2.1</v>
      </c>
      <c r="PG29" s="858">
        <f t="shared" si="950"/>
        <v>3.5</v>
      </c>
      <c r="PH29" s="858">
        <f t="shared" si="951"/>
        <v>1.9</v>
      </c>
      <c r="PI29" s="858">
        <f t="shared" si="952"/>
        <v>2.6</v>
      </c>
      <c r="PJ29" s="858">
        <f t="shared" si="953"/>
        <v>4.4000000000000004</v>
      </c>
      <c r="PK29" s="858">
        <f t="shared" si="954"/>
        <v>2.8</v>
      </c>
      <c r="PL29" s="858">
        <f t="shared" si="955"/>
        <v>2.6</v>
      </c>
      <c r="PM29" s="858">
        <f t="shared" si="956"/>
        <v>4.7</v>
      </c>
      <c r="PN29" s="858">
        <f t="shared" si="957"/>
        <v>4</v>
      </c>
      <c r="PO29" s="858">
        <f t="shared" si="958"/>
        <v>3</v>
      </c>
      <c r="PP29" s="858">
        <f t="shared" si="959"/>
        <v>3.2</v>
      </c>
      <c r="PQ29" s="1044">
        <f t="shared" si="960"/>
        <v>2.2999999999999998</v>
      </c>
      <c r="PR29" s="1044">
        <f t="shared" si="961"/>
        <v>3.1</v>
      </c>
      <c r="PS29" s="1044">
        <f t="shared" si="962"/>
        <v>3.9</v>
      </c>
      <c r="PT29" s="1044">
        <f t="shared" si="963"/>
        <v>3.2</v>
      </c>
      <c r="PU29" s="1044">
        <f t="shared" si="964"/>
        <v>4.4000000000000004</v>
      </c>
      <c r="PV29" s="1044">
        <f t="shared" si="965"/>
        <v>17</v>
      </c>
      <c r="PW29" s="1044">
        <f t="shared" si="966"/>
        <v>2.9</v>
      </c>
      <c r="PX29" s="1044">
        <f t="shared" si="967"/>
        <v>1.6</v>
      </c>
      <c r="PY29" s="1044">
        <f t="shared" si="968"/>
        <v>1.8</v>
      </c>
      <c r="PZ29" s="1044">
        <f t="shared" si="969"/>
        <v>2</v>
      </c>
      <c r="QA29" s="1044">
        <f t="shared" si="970"/>
        <v>1.6</v>
      </c>
      <c r="QB29" s="1044">
        <f t="shared" si="971"/>
        <v>1.3</v>
      </c>
      <c r="QC29" s="1066">
        <f t="shared" si="972"/>
        <v>1.9</v>
      </c>
      <c r="QD29" s="1066">
        <f t="shared" si="973"/>
        <v>5.9</v>
      </c>
      <c r="QE29" s="1066">
        <f t="shared" si="974"/>
        <v>5</v>
      </c>
      <c r="QF29" s="1066">
        <f t="shared" si="975"/>
        <v>4</v>
      </c>
      <c r="QG29" s="1066">
        <f t="shared" si="976"/>
        <v>4.0999999999999996</v>
      </c>
      <c r="QH29" s="1066">
        <f t="shared" si="977"/>
        <v>2.4</v>
      </c>
      <c r="QI29" s="1066">
        <f t="shared" si="978"/>
        <v>1.6</v>
      </c>
      <c r="QJ29" s="1066">
        <f t="shared" si="979"/>
        <v>2</v>
      </c>
      <c r="QK29" s="1066">
        <f t="shared" si="980"/>
        <v>2.2000000000000002</v>
      </c>
      <c r="QL29" s="1066">
        <f t="shared" si="981"/>
        <v>2.1</v>
      </c>
      <c r="QM29" s="1066">
        <f t="shared" si="982"/>
        <v>2.6</v>
      </c>
      <c r="QN29" s="1066">
        <f t="shared" si="983"/>
        <v>1.9</v>
      </c>
      <c r="QO29" s="1123">
        <f t="shared" si="984"/>
        <v>1.7</v>
      </c>
      <c r="QP29" s="1123">
        <f t="shared" si="985"/>
        <v>2.2999999999999998</v>
      </c>
      <c r="QQ29" s="1123">
        <f t="shared" si="986"/>
        <v>1.9</v>
      </c>
      <c r="QR29" s="1123">
        <f t="shared" si="987"/>
        <v>2.6</v>
      </c>
      <c r="QS29" s="1123">
        <f t="shared" si="988"/>
        <v>2.1</v>
      </c>
      <c r="QT29" s="1123">
        <f t="shared" si="989"/>
        <v>2.1</v>
      </c>
      <c r="QU29" s="1123">
        <f t="shared" si="990"/>
        <v>2.8</v>
      </c>
      <c r="QV29" s="1123">
        <f t="shared" si="991"/>
        <v>2.4</v>
      </c>
      <c r="QW29" s="1123">
        <f t="shared" si="992"/>
        <v>2.2999999999999998</v>
      </c>
      <c r="QX29" s="1123">
        <f t="shared" si="993"/>
        <v>2</v>
      </c>
      <c r="QY29" s="1123">
        <f t="shared" si="994"/>
        <v>2.4</v>
      </c>
      <c r="QZ29" s="1123">
        <f t="shared" si="995"/>
        <v>2.7</v>
      </c>
      <c r="RA29" s="1215">
        <f t="shared" si="996"/>
        <v>2.4</v>
      </c>
      <c r="RB29" s="1215">
        <f t="shared" si="997"/>
        <v>2.5</v>
      </c>
      <c r="RC29" s="1215">
        <f t="shared" si="998"/>
        <v>2.1</v>
      </c>
      <c r="RD29" s="1215">
        <f t="shared" si="999"/>
        <v>2.7</v>
      </c>
      <c r="RE29" s="1215">
        <f t="shared" si="1000"/>
        <v>2.1</v>
      </c>
      <c r="RF29" s="1215">
        <f t="shared" si="1001"/>
        <v>2.2999999999999998</v>
      </c>
      <c r="RG29" s="1215">
        <f t="shared" si="1002"/>
        <v>2.2000000000000002</v>
      </c>
      <c r="RH29" s="1215">
        <f t="shared" si="1003"/>
        <v>0</v>
      </c>
      <c r="RI29" s="1215">
        <f t="shared" si="1004"/>
        <v>0</v>
      </c>
      <c r="RJ29" s="1215">
        <f t="shared" si="1005"/>
        <v>0</v>
      </c>
      <c r="RK29" s="1215">
        <f t="shared" si="1006"/>
        <v>0</v>
      </c>
      <c r="RL29" s="1215">
        <f t="shared" si="1007"/>
        <v>0</v>
      </c>
    </row>
    <row r="30" spans="1:480" ht="15" thickBot="1" x14ac:dyDescent="0.35">
      <c r="A30" s="676"/>
      <c r="B30" s="51">
        <v>3.4</v>
      </c>
      <c r="C30" s="3"/>
      <c r="D30" s="3"/>
      <c r="E30" s="1273" t="s">
        <v>45</v>
      </c>
      <c r="F30" s="1273"/>
      <c r="G30" s="1274"/>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648"/>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652"/>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60"/>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68"/>
        <v>1078.25</v>
      </c>
      <c r="CN30" s="193">
        <v>925</v>
      </c>
      <c r="CO30" s="59">
        <v>1135</v>
      </c>
      <c r="CP30" s="14">
        <v>887</v>
      </c>
      <c r="CQ30" s="59">
        <v>1053</v>
      </c>
      <c r="CR30" s="14">
        <v>1095</v>
      </c>
      <c r="CS30" s="59">
        <v>1113</v>
      </c>
      <c r="CT30" s="193">
        <v>1201</v>
      </c>
      <c r="CU30" s="59">
        <v>1165</v>
      </c>
      <c r="CV30" s="193">
        <v>1044</v>
      </c>
      <c r="CW30" s="954">
        <v>985</v>
      </c>
      <c r="CX30" s="193">
        <v>834</v>
      </c>
      <c r="CY30" s="59">
        <v>760</v>
      </c>
      <c r="CZ30" s="122">
        <v>0</v>
      </c>
      <c r="DA30" s="152">
        <f t="shared" si="676"/>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84"/>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92"/>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700"/>
        <v>403.5</v>
      </c>
      <c r="ER30" s="193">
        <v>406</v>
      </c>
      <c r="ES30" s="59">
        <v>433</v>
      </c>
      <c r="ET30" s="14">
        <v>414</v>
      </c>
      <c r="EU30" s="59">
        <v>333</v>
      </c>
      <c r="EV30" s="14">
        <v>377</v>
      </c>
      <c r="EW30" s="59">
        <v>316</v>
      </c>
      <c r="EX30" s="193">
        <v>593</v>
      </c>
      <c r="EY30" s="59"/>
      <c r="EZ30" s="193"/>
      <c r="FA30" s="59"/>
      <c r="FB30" s="193"/>
      <c r="FC30" s="59"/>
      <c r="FD30" s="122">
        <v>0</v>
      </c>
      <c r="FE30" s="152">
        <f t="shared" si="706"/>
        <v>410.28571428571428</v>
      </c>
      <c r="FF30" s="114">
        <f t="shared" si="707"/>
        <v>-1</v>
      </c>
      <c r="FG30" s="416">
        <f t="shared" si="708"/>
        <v>-2.0242914979757085E-3</v>
      </c>
      <c r="FH30" s="114">
        <f t="shared" si="709"/>
        <v>-30</v>
      </c>
      <c r="FI30" s="416">
        <f t="shared" si="710"/>
        <v>-6.0851926977687626E-2</v>
      </c>
      <c r="FJ30" s="114">
        <f t="shared" si="711"/>
        <v>60</v>
      </c>
      <c r="FK30" s="416">
        <f t="shared" si="712"/>
        <v>0.12958963282937366</v>
      </c>
      <c r="FL30" s="114">
        <f t="shared" si="713"/>
        <v>216</v>
      </c>
      <c r="FM30" s="416">
        <f t="shared" si="714"/>
        <v>0.4130019120458891</v>
      </c>
      <c r="FN30" s="114">
        <f t="shared" si="715"/>
        <v>-167</v>
      </c>
      <c r="FO30" s="416">
        <f t="shared" si="716"/>
        <v>-0.22598105548037889</v>
      </c>
      <c r="FP30" s="114">
        <f t="shared" si="717"/>
        <v>-26</v>
      </c>
      <c r="FQ30" s="416">
        <f t="shared" si="718"/>
        <v>-4.5454545454545456E-2</v>
      </c>
      <c r="FR30" s="114">
        <f t="shared" si="719"/>
        <v>59</v>
      </c>
      <c r="FS30" s="416">
        <f t="shared" si="720"/>
        <v>0.10805860805860806</v>
      </c>
      <c r="FT30" s="114">
        <f t="shared" si="721"/>
        <v>-130</v>
      </c>
      <c r="FU30" s="416">
        <f t="shared" si="722"/>
        <v>-0.21487603305785125</v>
      </c>
      <c r="FV30" s="114">
        <f t="shared" si="723"/>
        <v>77</v>
      </c>
      <c r="FW30" s="416">
        <f t="shared" si="724"/>
        <v>0.16210526315789472</v>
      </c>
      <c r="FX30" s="114">
        <f t="shared" si="725"/>
        <v>-67</v>
      </c>
      <c r="FY30" s="101">
        <f t="shared" si="726"/>
        <v>-0.1213768115942029</v>
      </c>
      <c r="FZ30" s="114">
        <f t="shared" si="727"/>
        <v>70</v>
      </c>
      <c r="GA30" s="416">
        <f t="shared" si="728"/>
        <v>0.14432989690721648</v>
      </c>
      <c r="GB30" s="114">
        <f t="shared" si="729"/>
        <v>79</v>
      </c>
      <c r="GC30" s="416">
        <f t="shared" si="730"/>
        <v>0.14234234234234233</v>
      </c>
      <c r="GD30" s="114">
        <f t="shared" si="731"/>
        <v>156</v>
      </c>
      <c r="GE30" s="416">
        <f t="shared" si="732"/>
        <v>0.24605678233438485</v>
      </c>
      <c r="GF30" s="299">
        <f t="shared" si="733"/>
        <v>7</v>
      </c>
      <c r="GG30" s="371">
        <f t="shared" si="734"/>
        <v>8.8607594936708865E-3</v>
      </c>
      <c r="GH30" s="299">
        <f t="shared" si="735"/>
        <v>-95</v>
      </c>
      <c r="GI30" s="371">
        <f t="shared" si="736"/>
        <v>-0.1191969887076537</v>
      </c>
      <c r="GJ30" s="299">
        <f t="shared" si="737"/>
        <v>1238</v>
      </c>
      <c r="GK30" s="371">
        <f t="shared" si="738"/>
        <v>1.7635327635327636</v>
      </c>
      <c r="GL30" s="299">
        <f t="shared" si="739"/>
        <v>-487</v>
      </c>
      <c r="GM30" s="371">
        <f t="shared" si="740"/>
        <v>-0.25103092783505154</v>
      </c>
      <c r="GN30" s="299">
        <f t="shared" si="741"/>
        <v>-578</v>
      </c>
      <c r="GO30" s="371">
        <f t="shared" si="742"/>
        <v>-0.3977976600137646</v>
      </c>
      <c r="GP30" s="299">
        <f t="shared" si="743"/>
        <v>113</v>
      </c>
      <c r="GQ30" s="371">
        <f t="shared" si="744"/>
        <v>0.12914285714285714</v>
      </c>
      <c r="GR30" s="299">
        <f t="shared" si="745"/>
        <v>-72</v>
      </c>
      <c r="GS30" s="371">
        <f t="shared" si="746"/>
        <v>-7.28744939271255E-2</v>
      </c>
      <c r="GT30" s="299">
        <f t="shared" si="747"/>
        <v>-106</v>
      </c>
      <c r="GU30" s="371">
        <f t="shared" si="748"/>
        <v>-0.11572052401746726</v>
      </c>
      <c r="GV30" s="299">
        <f t="shared" si="749"/>
        <v>56</v>
      </c>
      <c r="GW30" s="371">
        <f t="shared" si="750"/>
        <v>6.9135802469135796E-2</v>
      </c>
      <c r="GX30" s="299">
        <f t="shared" si="751"/>
        <v>-155</v>
      </c>
      <c r="GY30" s="371">
        <f t="shared" si="752"/>
        <v>-0.17898383371824481</v>
      </c>
      <c r="GZ30" s="299">
        <f t="shared" si="753"/>
        <v>144</v>
      </c>
      <c r="HA30" s="371">
        <f t="shared" si="754"/>
        <v>0.20253164556962025</v>
      </c>
      <c r="HB30" s="299">
        <f t="shared" si="755"/>
        <v>-117</v>
      </c>
      <c r="HC30" s="371">
        <f t="shared" si="756"/>
        <v>-0.1368421052631579</v>
      </c>
      <c r="HD30" s="299">
        <f t="shared" si="757"/>
        <v>186</v>
      </c>
      <c r="HE30" s="371">
        <f t="shared" si="758"/>
        <v>0.25203252032520324</v>
      </c>
      <c r="HF30" s="299">
        <f t="shared" si="759"/>
        <v>70</v>
      </c>
      <c r="HG30" s="371">
        <f t="shared" si="760"/>
        <v>7.575757575757576E-2</v>
      </c>
      <c r="HH30" s="299">
        <f t="shared" si="761"/>
        <v>88</v>
      </c>
      <c r="HI30" s="371">
        <f t="shared" si="762"/>
        <v>8.8531187122736416E-2</v>
      </c>
      <c r="HJ30" s="299">
        <f t="shared" si="763"/>
        <v>398</v>
      </c>
      <c r="HK30" s="371">
        <f t="shared" si="764"/>
        <v>0.36783733826247689</v>
      </c>
      <c r="HL30" s="299">
        <f t="shared" si="765"/>
        <v>-301</v>
      </c>
      <c r="HM30" s="371">
        <f t="shared" si="766"/>
        <v>-0.20337837837837838</v>
      </c>
      <c r="HN30" s="299">
        <f t="shared" si="767"/>
        <v>55</v>
      </c>
      <c r="HO30" s="371">
        <f t="shared" si="768"/>
        <v>4.6649703138252757E-2</v>
      </c>
      <c r="HP30" s="299">
        <f t="shared" si="769"/>
        <v>254</v>
      </c>
      <c r="HQ30" s="371">
        <f t="shared" si="770"/>
        <v>0.20583468395461912</v>
      </c>
      <c r="HR30" s="299">
        <f t="shared" si="771"/>
        <v>-395</v>
      </c>
      <c r="HS30" s="371">
        <f t="shared" si="772"/>
        <v>-0.26545698924731181</v>
      </c>
      <c r="HT30" s="299">
        <f t="shared" si="773"/>
        <v>-175</v>
      </c>
      <c r="HU30" s="371">
        <f t="shared" si="774"/>
        <v>-0.16010978956999086</v>
      </c>
      <c r="HV30" s="299">
        <f t="shared" si="775"/>
        <v>-15</v>
      </c>
      <c r="HW30" s="371">
        <f t="shared" si="776"/>
        <v>-1.6339869281045753E-2</v>
      </c>
      <c r="HX30" s="299">
        <f t="shared" si="777"/>
        <v>3</v>
      </c>
      <c r="HY30" s="371">
        <f t="shared" si="778"/>
        <v>3.3222591362126247E-3</v>
      </c>
      <c r="HZ30" s="299">
        <f t="shared" si="779"/>
        <v>19</v>
      </c>
      <c r="IA30" s="371">
        <f t="shared" si="780"/>
        <v>2.097130242825607E-2</v>
      </c>
      <c r="IB30" s="299">
        <f t="shared" si="781"/>
        <v>210</v>
      </c>
      <c r="IC30" s="371">
        <f t="shared" si="782"/>
        <v>0.22702702702702704</v>
      </c>
      <c r="ID30" s="299">
        <f t="shared" si="783"/>
        <v>-248</v>
      </c>
      <c r="IE30" s="371">
        <f t="shared" si="784"/>
        <v>-0.2185022026431718</v>
      </c>
      <c r="IF30" s="299">
        <f t="shared" si="785"/>
        <v>166</v>
      </c>
      <c r="IG30" s="371">
        <f t="shared" si="786"/>
        <v>0.18714768883878241</v>
      </c>
      <c r="IH30" s="299">
        <f t="shared" si="787"/>
        <v>42</v>
      </c>
      <c r="II30" s="371">
        <f t="shared" si="788"/>
        <v>3.9886039886039885E-2</v>
      </c>
      <c r="IJ30" s="299">
        <f t="shared" si="789"/>
        <v>18</v>
      </c>
      <c r="IK30" s="371">
        <f t="shared" si="790"/>
        <v>1.643835616438356E-2</v>
      </c>
      <c r="IL30" s="299">
        <f t="shared" si="791"/>
        <v>88</v>
      </c>
      <c r="IM30" s="371">
        <f t="shared" si="792"/>
        <v>7.9065588499550768E-2</v>
      </c>
      <c r="IN30" s="299">
        <f t="shared" si="793"/>
        <v>-36</v>
      </c>
      <c r="IO30" s="371">
        <f t="shared" si="794"/>
        <v>-2.9975020815986679E-2</v>
      </c>
      <c r="IP30" s="299">
        <f t="shared" si="795"/>
        <v>-121</v>
      </c>
      <c r="IQ30" s="371">
        <f t="shared" si="796"/>
        <v>-0.10386266094420601</v>
      </c>
      <c r="IR30" s="299">
        <f t="shared" si="797"/>
        <v>-59</v>
      </c>
      <c r="IS30" s="371">
        <f t="shared" si="798"/>
        <v>-5.6513409961685822E-2</v>
      </c>
      <c r="IT30" s="299">
        <f t="shared" si="799"/>
        <v>-151</v>
      </c>
      <c r="IU30" s="371">
        <f t="shared" si="800"/>
        <v>-0.1532994923857868</v>
      </c>
      <c r="IV30" s="299">
        <f t="shared" si="801"/>
        <v>-74</v>
      </c>
      <c r="IW30" s="371">
        <f t="shared" si="802"/>
        <v>-8.8729016786570747E-2</v>
      </c>
      <c r="IX30" s="299">
        <f t="shared" si="803"/>
        <v>76</v>
      </c>
      <c r="IY30" s="371">
        <f t="shared" si="804"/>
        <v>0.1</v>
      </c>
      <c r="IZ30" s="299">
        <f t="shared" si="805"/>
        <v>23</v>
      </c>
      <c r="JA30" s="371">
        <f t="shared" si="806"/>
        <v>2.751196172248804E-2</v>
      </c>
      <c r="JB30" s="299">
        <f t="shared" si="807"/>
        <v>-44</v>
      </c>
      <c r="JC30" s="371">
        <f t="shared" si="808"/>
        <v>-5.3987730061349694E-2</v>
      </c>
      <c r="JD30" s="299">
        <f t="shared" si="809"/>
        <v>-9</v>
      </c>
      <c r="JE30" s="371">
        <f t="shared" si="810"/>
        <v>-1.1042944785276074E-2</v>
      </c>
      <c r="JF30" s="299">
        <f t="shared" si="811"/>
        <v>-24</v>
      </c>
      <c r="JG30" s="371">
        <f t="shared" si="812"/>
        <v>-3.9872629101481379E-2</v>
      </c>
      <c r="JH30" s="299">
        <f t="shared" si="813"/>
        <v>-285</v>
      </c>
      <c r="JI30" s="371">
        <f t="shared" si="814"/>
        <v>-0.36445012787723785</v>
      </c>
      <c r="JJ30" s="299">
        <f t="shared" si="815"/>
        <v>8</v>
      </c>
      <c r="JK30" s="371">
        <f t="shared" si="816"/>
        <v>1.6096579476861168E-2</v>
      </c>
      <c r="JL30" s="299">
        <f t="shared" si="817"/>
        <v>-80</v>
      </c>
      <c r="JM30" s="371">
        <f t="shared" si="818"/>
        <v>-0.15841584158415842</v>
      </c>
      <c r="JN30" s="299">
        <f t="shared" si="819"/>
        <v>-7</v>
      </c>
      <c r="JO30" s="371">
        <f t="shared" si="820"/>
        <v>-1.6470588235294119E-2</v>
      </c>
      <c r="JP30" s="299">
        <f t="shared" si="821"/>
        <v>-23</v>
      </c>
      <c r="JQ30" s="371">
        <f t="shared" si="822"/>
        <v>-5.5023923444976079E-2</v>
      </c>
      <c r="JR30" s="299">
        <f t="shared" si="823"/>
        <v>76</v>
      </c>
      <c r="JS30" s="371">
        <f t="shared" si="824"/>
        <v>0.19240506329113924</v>
      </c>
      <c r="JT30" s="299">
        <f t="shared" si="825"/>
        <v>-57</v>
      </c>
      <c r="JU30" s="371">
        <f t="shared" si="826"/>
        <v>-0.12101910828025478</v>
      </c>
      <c r="JV30" s="299">
        <f t="shared" si="827"/>
        <v>21</v>
      </c>
      <c r="JW30" s="371">
        <f t="shared" si="828"/>
        <v>5.0724637681159424E-2</v>
      </c>
      <c r="JX30" s="299">
        <f t="shared" si="829"/>
        <v>-44</v>
      </c>
      <c r="JY30" s="371">
        <f t="shared" si="830"/>
        <v>-0.10114942528735632</v>
      </c>
      <c r="JZ30" s="299">
        <f t="shared" si="831"/>
        <v>-32</v>
      </c>
      <c r="KA30" s="371">
        <f t="shared" si="832"/>
        <v>-8.1841432225063945E-2</v>
      </c>
      <c r="KB30" s="299">
        <f t="shared" si="833"/>
        <v>12</v>
      </c>
      <c r="KC30" s="371">
        <f t="shared" si="834"/>
        <v>3.3426183844011144E-2</v>
      </c>
      <c r="KD30" s="299">
        <f t="shared" si="835"/>
        <v>94</v>
      </c>
      <c r="KE30" s="371">
        <f t="shared" si="836"/>
        <v>0.25336927223719674</v>
      </c>
      <c r="KF30" s="299">
        <f t="shared" si="837"/>
        <v>-70</v>
      </c>
      <c r="KG30" s="371">
        <f t="shared" si="838"/>
        <v>-0.15053763440860216</v>
      </c>
      <c r="KH30" s="299">
        <f t="shared" si="839"/>
        <v>43</v>
      </c>
      <c r="KI30" s="371">
        <f t="shared" si="840"/>
        <v>0.10886075949367088</v>
      </c>
      <c r="KJ30" s="299">
        <f t="shared" si="841"/>
        <v>33</v>
      </c>
      <c r="KK30" s="371">
        <f t="shared" si="842"/>
        <v>7.5342465753424653E-2</v>
      </c>
      <c r="KL30" s="299">
        <f t="shared" si="843"/>
        <v>-122</v>
      </c>
      <c r="KM30" s="371">
        <f t="shared" si="844"/>
        <v>-0.25902335456475584</v>
      </c>
      <c r="KN30" s="299">
        <f t="shared" si="845"/>
        <v>70</v>
      </c>
      <c r="KO30" s="371">
        <f t="shared" si="846"/>
        <v>0.20057306590257878</v>
      </c>
      <c r="KP30" s="299">
        <f t="shared" si="847"/>
        <v>-130</v>
      </c>
      <c r="KQ30" s="371">
        <f t="shared" si="848"/>
        <v>-0.31026252983293556</v>
      </c>
      <c r="KR30" s="299">
        <f t="shared" si="849"/>
        <v>42</v>
      </c>
      <c r="KS30" s="371">
        <f t="shared" si="850"/>
        <v>0.1453287197231834</v>
      </c>
      <c r="KT30" s="299">
        <f t="shared" si="396"/>
        <v>-23</v>
      </c>
      <c r="KU30" s="1108">
        <f t="shared" si="851"/>
        <v>-6.9486404833836862E-2</v>
      </c>
      <c r="KV30" s="299">
        <f t="shared" si="852"/>
        <v>31</v>
      </c>
      <c r="KW30" s="371">
        <f t="shared" si="853"/>
        <v>0.10064935064935066</v>
      </c>
      <c r="KX30" s="299">
        <f t="shared" si="854"/>
        <v>41</v>
      </c>
      <c r="KY30" s="371">
        <f t="shared" si="855"/>
        <v>0.12094395280235988</v>
      </c>
      <c r="KZ30" s="299">
        <f t="shared" si="856"/>
        <v>-9</v>
      </c>
      <c r="LA30" s="371">
        <f t="shared" si="857"/>
        <v>-2.368421052631579E-2</v>
      </c>
      <c r="LB30" s="299">
        <f t="shared" si="858"/>
        <v>3</v>
      </c>
      <c r="LC30" s="371">
        <f t="shared" si="859"/>
        <v>8.0862533692722376E-3</v>
      </c>
      <c r="LD30" s="299">
        <f t="shared" si="860"/>
        <v>85</v>
      </c>
      <c r="LE30" s="371">
        <f t="shared" si="861"/>
        <v>0.22727272727272727</v>
      </c>
      <c r="LF30" s="299">
        <f t="shared" si="862"/>
        <v>30</v>
      </c>
      <c r="LG30" s="371">
        <f t="shared" si="863"/>
        <v>6.535947712418301E-2</v>
      </c>
      <c r="LH30" s="299">
        <f t="shared" si="864"/>
        <v>-6</v>
      </c>
      <c r="LI30" s="371">
        <f t="shared" si="865"/>
        <v>-1.2269938650306749E-2</v>
      </c>
      <c r="LJ30" s="299">
        <f t="shared" si="866"/>
        <v>-107</v>
      </c>
      <c r="LK30" s="371">
        <f t="shared" si="867"/>
        <v>-0.22153209109730848</v>
      </c>
      <c r="LL30" s="299">
        <f t="shared" si="868"/>
        <v>21</v>
      </c>
      <c r="LM30" s="371">
        <f>LL30/EL30</f>
        <v>5.5851063829787231E-2</v>
      </c>
      <c r="LN30" s="299">
        <f t="shared" si="869"/>
        <v>24</v>
      </c>
      <c r="LO30" s="371">
        <f t="shared" si="870"/>
        <v>6.0453400503778336E-2</v>
      </c>
      <c r="LP30" s="299">
        <f t="shared" si="871"/>
        <v>24</v>
      </c>
      <c r="LQ30" s="371">
        <f t="shared" si="872"/>
        <v>5.7007125890736345E-2</v>
      </c>
      <c r="LR30" s="299">
        <f t="shared" si="420"/>
        <v>-39</v>
      </c>
      <c r="LS30" s="1203">
        <f t="shared" si="873"/>
        <v>-8.7640449438202248E-2</v>
      </c>
      <c r="LT30" s="299">
        <f t="shared" si="874"/>
        <v>27</v>
      </c>
      <c r="LU30" s="1192">
        <f t="shared" si="875"/>
        <v>6.6502463054187194E-2</v>
      </c>
      <c r="LV30" s="299">
        <f t="shared" si="876"/>
        <v>-19</v>
      </c>
      <c r="LW30" s="1192">
        <f t="shared" si="877"/>
        <v>-4.3879907621247112E-2</v>
      </c>
      <c r="LX30" s="299">
        <f t="shared" si="878"/>
        <v>-81</v>
      </c>
      <c r="LY30" s="1192">
        <f t="shared" si="879"/>
        <v>-0.19565217391304349</v>
      </c>
      <c r="LZ30" s="299">
        <f t="shared" si="880"/>
        <v>44</v>
      </c>
      <c r="MA30" s="1192">
        <f t="shared" si="881"/>
        <v>0.13213213213213212</v>
      </c>
      <c r="MB30" s="299">
        <f t="shared" si="882"/>
        <v>-61</v>
      </c>
      <c r="MC30" s="1192">
        <f t="shared" si="883"/>
        <v>-0.16180371352785147</v>
      </c>
      <c r="MD30" s="299">
        <f t="shared" si="884"/>
        <v>277</v>
      </c>
      <c r="ME30" s="1250">
        <f t="shared" si="885"/>
        <v>0.87658227848101267</v>
      </c>
      <c r="MF30" s="299">
        <f t="shared" si="886"/>
        <v>-593</v>
      </c>
      <c r="MG30" s="1192">
        <f t="shared" si="887"/>
        <v>-1</v>
      </c>
      <c r="MH30" s="299">
        <f t="shared" si="888"/>
        <v>0</v>
      </c>
      <c r="MI30" s="1192" t="e">
        <f t="shared" si="889"/>
        <v>#DIV/0!</v>
      </c>
      <c r="MJ30" s="299">
        <f t="shared" si="890"/>
        <v>0</v>
      </c>
      <c r="MK30" s="1192" t="e">
        <f>MJ30/EZ30</f>
        <v>#DIV/0!</v>
      </c>
      <c r="ML30" s="299">
        <f t="shared" si="891"/>
        <v>0</v>
      </c>
      <c r="MM30" s="1192" t="e">
        <f t="shared" si="892"/>
        <v>#DIV/0!</v>
      </c>
      <c r="MN30" s="299">
        <f t="shared" si="893"/>
        <v>0</v>
      </c>
      <c r="MO30" s="1192" t="e">
        <f t="shared" si="894"/>
        <v>#DIV/0!</v>
      </c>
      <c r="MP30" s="193">
        <f t="shared" si="895"/>
        <v>489</v>
      </c>
      <c r="MQ30" s="954">
        <f t="shared" si="896"/>
        <v>593</v>
      </c>
      <c r="MR30" s="114">
        <f t="shared" si="897"/>
        <v>104</v>
      </c>
      <c r="MS30" s="101">
        <f t="shared" si="898"/>
        <v>0.21267893660531698</v>
      </c>
      <c r="MT30" s="612"/>
      <c r="MU30" s="612"/>
      <c r="MV30" s="612"/>
      <c r="MW30" s="767" t="str">
        <f t="shared" si="899"/>
        <v>Open Tickets at Month End</v>
      </c>
      <c r="MX30" s="252" t="e">
        <f>#REF!</f>
        <v>#REF!</v>
      </c>
      <c r="MY30" s="252" t="e">
        <f>#REF!</f>
        <v>#REF!</v>
      </c>
      <c r="MZ30" s="252" t="e">
        <f>#REF!</f>
        <v>#REF!</v>
      </c>
      <c r="NA30" s="252" t="e">
        <f>#REF!</f>
        <v>#REF!</v>
      </c>
      <c r="NB30" s="252" t="e">
        <f>#REF!</f>
        <v>#REF!</v>
      </c>
      <c r="NC30" s="252" t="e">
        <f>#REF!</f>
        <v>#REF!</v>
      </c>
      <c r="ND30" s="252" t="e">
        <f>#REF!</f>
        <v>#REF!</v>
      </c>
      <c r="NE30" s="252" t="e">
        <f>#REF!</f>
        <v>#REF!</v>
      </c>
      <c r="NF30" s="252" t="e">
        <f>#REF!</f>
        <v>#REF!</v>
      </c>
      <c r="NG30" s="252" t="e">
        <f>#REF!</f>
        <v>#REF!</v>
      </c>
      <c r="NH30" s="252" t="e">
        <f>#REF!</f>
        <v>#REF!</v>
      </c>
      <c r="NI30" s="253">
        <f t="shared" si="900"/>
        <v>627</v>
      </c>
      <c r="NJ30" s="253">
        <f t="shared" si="901"/>
        <v>547</v>
      </c>
      <c r="NK30" s="253">
        <f t="shared" si="902"/>
        <v>537</v>
      </c>
      <c r="NL30" s="253">
        <f t="shared" si="903"/>
        <v>866</v>
      </c>
      <c r="NM30" s="253">
        <f t="shared" si="904"/>
        <v>697</v>
      </c>
      <c r="NN30" s="253">
        <f t="shared" si="905"/>
        <v>510</v>
      </c>
      <c r="NO30" s="253">
        <f t="shared" si="906"/>
        <v>589</v>
      </c>
      <c r="NP30" s="253">
        <f t="shared" si="907"/>
        <v>578</v>
      </c>
      <c r="NQ30" s="253">
        <f t="shared" si="908"/>
        <v>516</v>
      </c>
      <c r="NR30" s="253">
        <f t="shared" si="909"/>
        <v>506</v>
      </c>
      <c r="NS30" s="253">
        <f t="shared" si="910"/>
        <v>680</v>
      </c>
      <c r="NT30" s="253">
        <f t="shared" si="911"/>
        <v>494</v>
      </c>
      <c r="NU30" s="253">
        <f t="shared" si="912"/>
        <v>493</v>
      </c>
      <c r="NV30" s="253">
        <f t="shared" si="913"/>
        <v>463</v>
      </c>
      <c r="NW30" s="253">
        <f t="shared" si="914"/>
        <v>523</v>
      </c>
      <c r="NX30" s="253">
        <f t="shared" si="915"/>
        <v>739</v>
      </c>
      <c r="NY30" s="253">
        <f t="shared" si="916"/>
        <v>572</v>
      </c>
      <c r="NZ30" s="253">
        <f t="shared" si="917"/>
        <v>546</v>
      </c>
      <c r="OA30" s="253">
        <f t="shared" si="918"/>
        <v>605</v>
      </c>
      <c r="OB30" s="253">
        <f t="shared" si="919"/>
        <v>475</v>
      </c>
      <c r="OC30" s="253">
        <f t="shared" si="920"/>
        <v>552</v>
      </c>
      <c r="OD30" s="253">
        <f t="shared" si="921"/>
        <v>485</v>
      </c>
      <c r="OE30" s="253">
        <f t="shared" si="922"/>
        <v>555</v>
      </c>
      <c r="OF30" s="253">
        <f t="shared" si="923"/>
        <v>634</v>
      </c>
      <c r="OG30" s="703">
        <f t="shared" si="924"/>
        <v>790</v>
      </c>
      <c r="OH30" s="703">
        <f t="shared" si="925"/>
        <v>797</v>
      </c>
      <c r="OI30" s="703">
        <f t="shared" si="926"/>
        <v>702</v>
      </c>
      <c r="OJ30" s="703">
        <f t="shared" si="927"/>
        <v>1940</v>
      </c>
      <c r="OK30" s="703">
        <f t="shared" si="928"/>
        <v>1453</v>
      </c>
      <c r="OL30" s="703">
        <f t="shared" si="929"/>
        <v>875</v>
      </c>
      <c r="OM30" s="703">
        <f t="shared" si="930"/>
        <v>988</v>
      </c>
      <c r="ON30" s="703">
        <f t="shared" si="931"/>
        <v>916</v>
      </c>
      <c r="OO30" s="703">
        <f t="shared" si="932"/>
        <v>810</v>
      </c>
      <c r="OP30" s="703">
        <f t="shared" si="933"/>
        <v>866</v>
      </c>
      <c r="OQ30" s="703">
        <f t="shared" si="934"/>
        <v>711</v>
      </c>
      <c r="OR30" s="703">
        <f t="shared" si="935"/>
        <v>855</v>
      </c>
      <c r="OS30" s="806">
        <f t="shared" si="936"/>
        <v>738</v>
      </c>
      <c r="OT30" s="806">
        <f t="shared" si="937"/>
        <v>924</v>
      </c>
      <c r="OU30" s="806">
        <f t="shared" si="938"/>
        <v>994</v>
      </c>
      <c r="OV30" s="806">
        <f t="shared" si="939"/>
        <v>1082</v>
      </c>
      <c r="OW30" s="806">
        <f t="shared" si="940"/>
        <v>1480</v>
      </c>
      <c r="OX30" s="806">
        <f t="shared" si="941"/>
        <v>1179</v>
      </c>
      <c r="OY30" s="806">
        <f t="shared" si="942"/>
        <v>1234</v>
      </c>
      <c r="OZ30" s="806">
        <f t="shared" si="943"/>
        <v>1488</v>
      </c>
      <c r="PA30" s="806">
        <f t="shared" si="944"/>
        <v>1093</v>
      </c>
      <c r="PB30" s="806">
        <f t="shared" si="945"/>
        <v>918</v>
      </c>
      <c r="PC30" s="806">
        <f t="shared" si="946"/>
        <v>903</v>
      </c>
      <c r="PD30" s="806">
        <f t="shared" si="947"/>
        <v>906</v>
      </c>
      <c r="PE30" s="859">
        <f t="shared" si="948"/>
        <v>925</v>
      </c>
      <c r="PF30" s="859">
        <f t="shared" si="949"/>
        <v>1135</v>
      </c>
      <c r="PG30" s="859">
        <f t="shared" si="950"/>
        <v>887</v>
      </c>
      <c r="PH30" s="859">
        <f t="shared" si="951"/>
        <v>1053</v>
      </c>
      <c r="PI30" s="859">
        <f t="shared" si="952"/>
        <v>1095</v>
      </c>
      <c r="PJ30" s="859">
        <f t="shared" si="953"/>
        <v>1113</v>
      </c>
      <c r="PK30" s="859">
        <f t="shared" si="954"/>
        <v>1201</v>
      </c>
      <c r="PL30" s="859">
        <f t="shared" si="955"/>
        <v>1165</v>
      </c>
      <c r="PM30" s="859">
        <f t="shared" si="956"/>
        <v>1044</v>
      </c>
      <c r="PN30" s="859">
        <f t="shared" si="957"/>
        <v>985</v>
      </c>
      <c r="PO30" s="859">
        <f t="shared" si="958"/>
        <v>834</v>
      </c>
      <c r="PP30" s="859">
        <f t="shared" si="959"/>
        <v>760</v>
      </c>
      <c r="PQ30" s="1045">
        <f t="shared" si="960"/>
        <v>836</v>
      </c>
      <c r="PR30" s="1045">
        <f t="shared" si="961"/>
        <v>859</v>
      </c>
      <c r="PS30" s="1045">
        <f t="shared" si="962"/>
        <v>815</v>
      </c>
      <c r="PT30" s="1045">
        <f t="shared" si="963"/>
        <v>806</v>
      </c>
      <c r="PU30" s="1045">
        <f t="shared" si="964"/>
        <v>782</v>
      </c>
      <c r="PV30" s="1045">
        <f t="shared" si="965"/>
        <v>497</v>
      </c>
      <c r="PW30" s="1045">
        <f t="shared" si="966"/>
        <v>505</v>
      </c>
      <c r="PX30" s="1045">
        <f t="shared" si="967"/>
        <v>425</v>
      </c>
      <c r="PY30" s="1045">
        <f t="shared" si="968"/>
        <v>418</v>
      </c>
      <c r="PZ30" s="1045">
        <f t="shared" si="969"/>
        <v>395</v>
      </c>
      <c r="QA30" s="1045">
        <f t="shared" si="970"/>
        <v>471</v>
      </c>
      <c r="QB30" s="1045">
        <f t="shared" si="971"/>
        <v>414</v>
      </c>
      <c r="QC30" s="1067">
        <f t="shared" si="972"/>
        <v>435</v>
      </c>
      <c r="QD30" s="1067">
        <f t="shared" si="973"/>
        <v>391</v>
      </c>
      <c r="QE30" s="1067">
        <f t="shared" si="974"/>
        <v>359</v>
      </c>
      <c r="QF30" s="1067">
        <f t="shared" si="975"/>
        <v>371</v>
      </c>
      <c r="QG30" s="1067">
        <f t="shared" si="976"/>
        <v>465</v>
      </c>
      <c r="QH30" s="1067">
        <f t="shared" si="977"/>
        <v>395</v>
      </c>
      <c r="QI30" s="1067">
        <f t="shared" si="978"/>
        <v>438</v>
      </c>
      <c r="QJ30" s="1067">
        <f t="shared" si="979"/>
        <v>471</v>
      </c>
      <c r="QK30" s="1067">
        <f t="shared" si="980"/>
        <v>349</v>
      </c>
      <c r="QL30" s="1067">
        <f t="shared" si="981"/>
        <v>419</v>
      </c>
      <c r="QM30" s="1067">
        <f t="shared" si="982"/>
        <v>289</v>
      </c>
      <c r="QN30" s="1067">
        <f t="shared" si="983"/>
        <v>331</v>
      </c>
      <c r="QO30" s="1124">
        <f t="shared" si="984"/>
        <v>308</v>
      </c>
      <c r="QP30" s="1124">
        <f t="shared" si="985"/>
        <v>339</v>
      </c>
      <c r="QQ30" s="1124">
        <f t="shared" si="986"/>
        <v>380</v>
      </c>
      <c r="QR30" s="1124">
        <f t="shared" si="987"/>
        <v>371</v>
      </c>
      <c r="QS30" s="1124">
        <f t="shared" si="988"/>
        <v>374</v>
      </c>
      <c r="QT30" s="1124">
        <f t="shared" si="989"/>
        <v>459</v>
      </c>
      <c r="QU30" s="1124">
        <f t="shared" si="990"/>
        <v>489</v>
      </c>
      <c r="QV30" s="1124">
        <f t="shared" si="991"/>
        <v>483</v>
      </c>
      <c r="QW30" s="1124">
        <f t="shared" si="992"/>
        <v>376</v>
      </c>
      <c r="QX30" s="1124">
        <f t="shared" si="993"/>
        <v>397</v>
      </c>
      <c r="QY30" s="1124">
        <f t="shared" si="994"/>
        <v>421</v>
      </c>
      <c r="QZ30" s="1124">
        <f t="shared" si="995"/>
        <v>445</v>
      </c>
      <c r="RA30" s="1216">
        <f t="shared" si="996"/>
        <v>406</v>
      </c>
      <c r="RB30" s="1216">
        <f t="shared" si="997"/>
        <v>433</v>
      </c>
      <c r="RC30" s="1216">
        <f t="shared" si="998"/>
        <v>414</v>
      </c>
      <c r="RD30" s="1216">
        <f t="shared" si="999"/>
        <v>333</v>
      </c>
      <c r="RE30" s="1216">
        <f t="shared" si="1000"/>
        <v>377</v>
      </c>
      <c r="RF30" s="1216">
        <f t="shared" si="1001"/>
        <v>316</v>
      </c>
      <c r="RG30" s="1216">
        <f t="shared" si="1002"/>
        <v>593</v>
      </c>
      <c r="RH30" s="1216">
        <f t="shared" si="1003"/>
        <v>0</v>
      </c>
      <c r="RI30" s="1216">
        <f t="shared" si="1004"/>
        <v>0</v>
      </c>
      <c r="RJ30" s="1216">
        <f t="shared" si="1005"/>
        <v>0</v>
      </c>
      <c r="RK30" s="1216">
        <f t="shared" si="1006"/>
        <v>0</v>
      </c>
      <c r="RL30" s="1216">
        <f t="shared" si="1007"/>
        <v>0</v>
      </c>
    </row>
    <row r="31" spans="1:480" ht="15.75" customHeight="1" x14ac:dyDescent="0.3">
      <c r="A31" s="675">
        <v>4</v>
      </c>
      <c r="B31" s="5" t="s">
        <v>80</v>
      </c>
      <c r="C31" s="7"/>
      <c r="D31" s="7"/>
      <c r="H31" s="156"/>
      <c r="I31" s="61"/>
      <c r="K31" s="61"/>
      <c r="M31" s="61"/>
      <c r="O31" s="61"/>
      <c r="Q31" s="61"/>
      <c r="R31" s="378"/>
      <c r="S31" s="379"/>
      <c r="T31" s="120"/>
      <c r="U31" s="141"/>
      <c r="V31" s="156"/>
      <c r="W31" s="61"/>
      <c r="Y31" s="61"/>
      <c r="AA31" s="61"/>
      <c r="AC31" s="61"/>
      <c r="AE31" s="61"/>
      <c r="AF31" s="378"/>
      <c r="AG31" s="379"/>
      <c r="AH31" s="120"/>
      <c r="AI31" s="141"/>
      <c r="AJ31" s="156"/>
      <c r="AK31" s="61"/>
      <c r="AM31" s="61"/>
      <c r="AO31" s="61"/>
      <c r="AP31" s="23"/>
      <c r="AQ31" s="61"/>
      <c r="AR31" s="23"/>
      <c r="AS31" s="61"/>
      <c r="AT31" s="564"/>
      <c r="AU31" s="379"/>
      <c r="AV31" s="120"/>
      <c r="AW31" s="737">
        <f>SUM(AJ34:AU34)/12</f>
        <v>258.625</v>
      </c>
      <c r="AX31" s="156"/>
      <c r="AY31" s="61"/>
      <c r="BA31" s="61"/>
      <c r="BC31" s="61"/>
      <c r="BD31" s="23"/>
      <c r="BE31" s="61"/>
      <c r="BF31" s="23"/>
      <c r="BG31" s="61"/>
      <c r="BH31" s="23"/>
      <c r="BI31" s="379"/>
      <c r="BJ31" s="120"/>
      <c r="BK31" s="141"/>
      <c r="BL31" s="156"/>
      <c r="BM31" s="61"/>
      <c r="BO31" s="61"/>
      <c r="BQ31" s="61"/>
      <c r="BR31" s="23"/>
      <c r="BS31" s="61"/>
      <c r="BT31" s="23"/>
      <c r="BV31" s="23"/>
      <c r="BX31" s="120"/>
      <c r="BY31" s="141"/>
      <c r="BZ31" s="23"/>
      <c r="CA31" s="61"/>
      <c r="CB31" s="378"/>
      <c r="CC31" s="379"/>
      <c r="CD31" s="378"/>
      <c r="CE31" s="61"/>
      <c r="CF31" s="23"/>
      <c r="CG31" s="61"/>
      <c r="CH31" s="23"/>
      <c r="CJ31" s="23"/>
      <c r="CL31" s="120"/>
      <c r="CM31" s="141"/>
      <c r="CN31" s="23"/>
      <c r="CO31" s="61"/>
      <c r="CP31" s="378"/>
      <c r="CQ31" s="379"/>
      <c r="CR31" s="378"/>
      <c r="CS31" s="61"/>
      <c r="CT31" s="23"/>
      <c r="CU31" s="61"/>
      <c r="CV31" s="23"/>
      <c r="CW31" s="955"/>
      <c r="CX31" s="23"/>
      <c r="CY31" s="61"/>
      <c r="CZ31" s="120"/>
      <c r="DA31" s="141"/>
      <c r="DB31" s="23"/>
      <c r="DC31" s="61"/>
      <c r="DD31" s="378"/>
      <c r="DE31" s="379"/>
      <c r="DF31" s="378"/>
      <c r="DG31" s="61"/>
      <c r="DH31" s="23"/>
      <c r="DI31" s="61"/>
      <c r="DJ31" s="23"/>
      <c r="DK31" s="61"/>
      <c r="DL31" s="23"/>
      <c r="DM31" s="61"/>
      <c r="DN31" s="120"/>
      <c r="DO31" s="141"/>
      <c r="DP31" s="23"/>
      <c r="DQ31" s="61"/>
      <c r="DR31" s="378"/>
      <c r="DS31" s="379"/>
      <c r="DT31" s="378"/>
      <c r="DU31" s="61"/>
      <c r="DV31" s="23"/>
      <c r="DW31" s="61"/>
      <c r="DX31" s="23"/>
      <c r="DY31" s="61"/>
      <c r="DZ31" s="23"/>
      <c r="EA31" s="61"/>
      <c r="EB31" s="120"/>
      <c r="EC31" s="141"/>
      <c r="ED31" s="23"/>
      <c r="EE31" s="61"/>
      <c r="EF31" s="378"/>
      <c r="EG31" s="379"/>
      <c r="EH31" s="378"/>
      <c r="EI31" s="61"/>
      <c r="EJ31" s="23"/>
      <c r="EK31" s="61"/>
      <c r="EL31" s="23"/>
      <c r="EM31" s="61"/>
      <c r="EN31" s="23"/>
      <c r="EO31" s="61"/>
      <c r="EP31" s="120"/>
      <c r="EQ31" s="141"/>
      <c r="ER31" s="23"/>
      <c r="ES31" s="61"/>
      <c r="ET31" s="378"/>
      <c r="EU31" s="379"/>
      <c r="EV31" s="378"/>
      <c r="EW31" s="61"/>
      <c r="EX31" s="23"/>
      <c r="EY31" s="61"/>
      <c r="EZ31" s="23"/>
      <c r="FA31" s="61"/>
      <c r="FB31" s="23"/>
      <c r="FC31" s="61"/>
      <c r="FD31" s="120"/>
      <c r="FE31" s="141"/>
      <c r="FF31" s="590"/>
      <c r="FG31" s="367"/>
      <c r="FH31" s="590"/>
      <c r="FI31" s="367"/>
      <c r="FJ31" s="590"/>
      <c r="FK31" s="367"/>
      <c r="FL31" s="590"/>
      <c r="FM31" s="367"/>
      <c r="FN31" s="590"/>
      <c r="FO31" s="367"/>
      <c r="FP31" s="590"/>
      <c r="FQ31" s="367"/>
      <c r="FR31" s="590"/>
      <c r="FS31" s="367"/>
      <c r="FT31" s="590"/>
      <c r="FU31" s="367"/>
      <c r="FV31" s="590"/>
      <c r="FW31" s="367"/>
      <c r="FX31" s="590"/>
      <c r="FY31" s="100"/>
      <c r="FZ31" s="590"/>
      <c r="GA31" s="367"/>
      <c r="GB31" s="590"/>
      <c r="GC31" s="367"/>
      <c r="GD31" s="590"/>
      <c r="GE31" s="367"/>
      <c r="GF31" s="293"/>
      <c r="GG31" s="370"/>
      <c r="GH31" s="293"/>
      <c r="GI31" s="370"/>
      <c r="GJ31" s="293"/>
      <c r="GK31" s="370"/>
      <c r="GL31" s="293"/>
      <c r="GM31" s="370"/>
      <c r="GN31" s="293"/>
      <c r="GO31" s="370"/>
      <c r="GP31" s="293"/>
      <c r="GQ31" s="370"/>
      <c r="GR31" s="293"/>
      <c r="GS31" s="370"/>
      <c r="GT31" s="293"/>
      <c r="GU31" s="370"/>
      <c r="GV31" s="293"/>
      <c r="GW31" s="370"/>
      <c r="GX31" s="293"/>
      <c r="GY31" s="370"/>
      <c r="GZ31" s="293"/>
      <c r="HA31" s="370"/>
      <c r="HB31" s="293"/>
      <c r="HC31" s="370"/>
      <c r="HD31" s="293"/>
      <c r="HE31" s="370"/>
      <c r="HF31" s="293"/>
      <c r="HG31" s="370"/>
      <c r="HH31" s="293"/>
      <c r="HI31" s="370"/>
      <c r="HJ31" s="293"/>
      <c r="HK31" s="370"/>
      <c r="HL31" s="293"/>
      <c r="HM31" s="370"/>
      <c r="HN31" s="293"/>
      <c r="HO31" s="370"/>
      <c r="HP31" s="293"/>
      <c r="HQ31" s="370"/>
      <c r="HR31" s="293"/>
      <c r="HS31" s="370"/>
      <c r="HT31" s="293"/>
      <c r="HU31" s="370"/>
      <c r="HV31" s="293"/>
      <c r="HW31" s="370"/>
      <c r="HX31" s="293"/>
      <c r="HY31" s="370"/>
      <c r="HZ31" s="293"/>
      <c r="IA31" s="370"/>
      <c r="IB31" s="293"/>
      <c r="IC31" s="370"/>
      <c r="ID31" s="293"/>
      <c r="IE31" s="370"/>
      <c r="IF31" s="293"/>
      <c r="IG31" s="370"/>
      <c r="IH31" s="293"/>
      <c r="II31" s="370"/>
      <c r="IJ31" s="293"/>
      <c r="IK31" s="370"/>
      <c r="IL31" s="293"/>
      <c r="IM31" s="370"/>
      <c r="IN31" s="293"/>
      <c r="IO31" s="370"/>
      <c r="IP31" s="293"/>
      <c r="IQ31" s="370"/>
      <c r="IR31" s="293"/>
      <c r="IS31" s="370"/>
      <c r="IT31" s="293"/>
      <c r="IU31" s="370"/>
      <c r="IV31" s="293"/>
      <c r="IW31" s="370"/>
      <c r="IX31" s="293"/>
      <c r="IY31" s="370"/>
      <c r="IZ31" s="293"/>
      <c r="JA31" s="370"/>
      <c r="JB31" s="293"/>
      <c r="JC31" s="370"/>
      <c r="JD31" s="293"/>
      <c r="JE31" s="370"/>
      <c r="JF31" s="293"/>
      <c r="JG31" s="370"/>
      <c r="JH31" s="293"/>
      <c r="JI31" s="370"/>
      <c r="JJ31" s="293"/>
      <c r="JK31" s="370"/>
      <c r="JL31" s="293"/>
      <c r="JM31" s="370"/>
      <c r="JN31" s="293"/>
      <c r="JO31" s="370"/>
      <c r="JP31" s="293"/>
      <c r="JQ31" s="370"/>
      <c r="JR31" s="293"/>
      <c r="JS31" s="370"/>
      <c r="JT31" s="293"/>
      <c r="JU31" s="370"/>
      <c r="JV31" s="293"/>
      <c r="JW31" s="370"/>
      <c r="JX31" s="293"/>
      <c r="JY31" s="370"/>
      <c r="JZ31" s="293"/>
      <c r="KA31" s="370"/>
      <c r="KB31" s="293"/>
      <c r="KC31" s="370"/>
      <c r="KD31" s="293"/>
      <c r="KE31" s="370"/>
      <c r="KF31" s="293"/>
      <c r="KG31" s="370"/>
      <c r="KH31" s="293"/>
      <c r="KI31" s="370"/>
      <c r="KJ31" s="293"/>
      <c r="KK31" s="370"/>
      <c r="KL31" s="293"/>
      <c r="KM31" s="370"/>
      <c r="KN31" s="293"/>
      <c r="KO31" s="370"/>
      <c r="KP31" s="293"/>
      <c r="KQ31" s="370"/>
      <c r="KR31" s="293"/>
      <c r="KS31" s="370"/>
      <c r="KT31" s="293">
        <f t="shared" si="396"/>
        <v>0</v>
      </c>
      <c r="KU31" s="370"/>
      <c r="KV31" s="293"/>
      <c r="KW31" s="370"/>
      <c r="KX31" s="293"/>
      <c r="KY31" s="370"/>
      <c r="KZ31" s="293"/>
      <c r="LA31" s="370"/>
      <c r="LB31" s="293"/>
      <c r="LC31" s="370"/>
      <c r="LD31" s="293"/>
      <c r="LE31" s="370"/>
      <c r="LF31" s="1168"/>
      <c r="LG31" s="370"/>
      <c r="LH31" s="1168"/>
      <c r="LI31" s="370"/>
      <c r="LJ31" s="1168"/>
      <c r="LK31" s="370"/>
      <c r="LL31" s="1168"/>
      <c r="LM31" s="370"/>
      <c r="LN31" s="1168"/>
      <c r="LO31" s="370"/>
      <c r="LP31" s="1168"/>
      <c r="LQ31" s="370"/>
      <c r="LR31" s="293">
        <f t="shared" si="420"/>
        <v>0</v>
      </c>
      <c r="LS31" s="1191"/>
      <c r="LT31" s="293"/>
      <c r="LU31" s="1191"/>
      <c r="LV31" s="293"/>
      <c r="LW31" s="1191"/>
      <c r="LX31" s="293"/>
      <c r="LY31" s="1191"/>
      <c r="LZ31" s="293"/>
      <c r="MA31" s="1191"/>
      <c r="MB31" s="293"/>
      <c r="MC31" s="1191"/>
      <c r="MD31" s="1168"/>
      <c r="ME31" s="1249"/>
      <c r="MF31" s="1168"/>
      <c r="MG31" s="1191"/>
      <c r="MH31" s="1168"/>
      <c r="MI31" s="1191"/>
      <c r="MJ31" s="1168"/>
      <c r="MK31" s="1191"/>
      <c r="ML31" s="1168"/>
      <c r="MM31" s="1191"/>
      <c r="MN31" s="1168"/>
      <c r="MO31" s="1191"/>
      <c r="MP31" s="23"/>
      <c r="MQ31" s="955"/>
      <c r="MR31" s="590"/>
      <c r="MS31" s="100"/>
      <c r="MT31" s="614"/>
      <c r="MU31" s="614"/>
      <c r="MV31" s="614"/>
      <c r="NZ31" s="255">
        <f>BC31</f>
        <v>0</v>
      </c>
      <c r="PE31" s="860"/>
      <c r="PF31" s="860"/>
      <c r="PG31" s="860"/>
      <c r="PH31" s="860"/>
      <c r="PI31" s="860"/>
      <c r="PJ31" s="860"/>
      <c r="PK31" s="860"/>
      <c r="PL31" s="860"/>
      <c r="PM31" s="860"/>
      <c r="PN31" s="860"/>
      <c r="PO31" s="860"/>
      <c r="PP31" s="860"/>
      <c r="PQ31" s="1046"/>
      <c r="PR31" s="1046"/>
      <c r="PS31" s="1046"/>
      <c r="PT31" s="1046"/>
      <c r="PU31" s="1046"/>
      <c r="PV31" s="1046"/>
      <c r="PW31" s="1046"/>
      <c r="PX31" s="1046"/>
      <c r="PY31" s="1046"/>
      <c r="PZ31" s="1046"/>
      <c r="QA31" s="1046"/>
      <c r="QB31" s="1046"/>
      <c r="QC31" s="1068"/>
      <c r="QD31" s="1068"/>
      <c r="QE31" s="1068"/>
      <c r="QF31" s="1068"/>
      <c r="QG31" s="1068"/>
      <c r="QH31" s="1068"/>
      <c r="QI31" s="1068"/>
      <c r="QJ31" s="1068"/>
      <c r="QK31" s="1068"/>
      <c r="QL31" s="1068"/>
      <c r="QM31" s="1068"/>
      <c r="QN31" s="1068"/>
      <c r="QO31" s="1125"/>
      <c r="QP31" s="1125"/>
      <c r="QQ31" s="1125"/>
      <c r="QR31" s="1125"/>
      <c r="QS31" s="1125"/>
      <c r="QT31" s="1125"/>
      <c r="QU31" s="1125"/>
      <c r="QV31" s="1125"/>
      <c r="QW31" s="1125"/>
      <c r="QX31" s="1125"/>
      <c r="QY31" s="1125"/>
      <c r="QZ31" s="1125"/>
      <c r="RA31" s="1217"/>
      <c r="RB31" s="1217"/>
      <c r="RC31" s="1217"/>
      <c r="RD31" s="1217"/>
      <c r="RE31" s="1217"/>
      <c r="RF31" s="1217"/>
      <c r="RG31" s="1217"/>
      <c r="RH31" s="1217"/>
      <c r="RI31" s="1217"/>
      <c r="RJ31" s="1217"/>
      <c r="RK31" s="1217"/>
      <c r="RL31" s="1217"/>
    </row>
    <row r="32" spans="1:480" x14ac:dyDescent="0.3">
      <c r="A32" s="675"/>
      <c r="B32" s="50">
        <v>4.0999999999999996</v>
      </c>
      <c r="E32" s="1271" t="s">
        <v>235</v>
      </c>
      <c r="F32" s="1271"/>
      <c r="G32" s="1272"/>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962">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c r="EZ32" s="165"/>
      <c r="FA32" s="62"/>
      <c r="FB32" s="165"/>
      <c r="FC32" s="62"/>
      <c r="FD32" s="120" t="s">
        <v>29</v>
      </c>
      <c r="FE32" s="137">
        <f>SUM(ER32:FC32)/$FD$4</f>
        <v>57.571428571428569</v>
      </c>
      <c r="FF32" s="590">
        <f>AX32-AU32</f>
        <v>0.86956521739130466</v>
      </c>
      <c r="FG32" s="367">
        <f>FF32/AU32</f>
        <v>1.4492753623188411E-2</v>
      </c>
      <c r="FH32" s="590">
        <f>AY32-AX32</f>
        <v>-0.4095652173913038</v>
      </c>
      <c r="FI32" s="367">
        <f>FH32/AX32</f>
        <v>-6.7285714285714197E-3</v>
      </c>
      <c r="FJ32" s="590">
        <f>AZ32-AY32</f>
        <v>-0.46000000000000085</v>
      </c>
      <c r="FK32" s="367">
        <f>FJ32/AY32</f>
        <v>-7.6083360899768578E-3</v>
      </c>
      <c r="FL32" s="590">
        <f>BA32-AZ32</f>
        <v>-1.0054347826086953</v>
      </c>
      <c r="FM32" s="367">
        <f>FL32/AZ32</f>
        <v>-1.6757246376811589E-2</v>
      </c>
      <c r="FN32" s="590">
        <f>BB32-BA32</f>
        <v>1.5434782608693354E-2</v>
      </c>
      <c r="FO32" s="367">
        <f>FN32/BA32</f>
        <v>2.6163058498383942E-4</v>
      </c>
      <c r="FP32" s="590">
        <f>BC32-BB32</f>
        <v>1.0399999999999991</v>
      </c>
      <c r="FQ32" s="367">
        <f>FP32/BB32</f>
        <v>1.7624131503135049E-2</v>
      </c>
      <c r="FR32" s="590">
        <f>BD32-BC32</f>
        <v>-2.8260869565215785E-2</v>
      </c>
      <c r="FS32" s="367">
        <f>FR32/BC32</f>
        <v>-4.7062230749734862E-4</v>
      </c>
      <c r="FT32" s="590">
        <f>BE32-BD32</f>
        <v>0.12826086956521721</v>
      </c>
      <c r="FU32" s="367">
        <f>FT32/BD32</f>
        <v>2.1369069177834088E-3</v>
      </c>
      <c r="FV32" s="590">
        <f>BF32-BE32</f>
        <v>3.5821428571428626</v>
      </c>
      <c r="FW32" s="367">
        <f>FV32/BE32</f>
        <v>5.9553497209357653E-2</v>
      </c>
      <c r="FX32" s="590">
        <f>BG32-BF32</f>
        <v>-2.7321428571428612</v>
      </c>
      <c r="FY32" s="100">
        <f>FX32/BF32</f>
        <v>-4.2869151022695492E-2</v>
      </c>
      <c r="FZ32" s="590">
        <f>BH32-BG32</f>
        <v>-0.98863636363636687</v>
      </c>
      <c r="GA32" s="367">
        <f>FZ32/BG32</f>
        <v>-1.6207153502235522E-2</v>
      </c>
      <c r="GB32" s="590">
        <f>BI32-BH32</f>
        <v>-1.1363636363633134E-2</v>
      </c>
      <c r="GC32" s="367">
        <f>GB32/BH32</f>
        <v>-1.8935807612189279E-4</v>
      </c>
      <c r="GD32" s="590">
        <f>BL32-BI32</f>
        <v>1</v>
      </c>
      <c r="GE32" s="367">
        <f>GD32/BI32</f>
        <v>1.6666666666666666E-2</v>
      </c>
      <c r="GF32" s="293">
        <f>BM32-BL32</f>
        <v>1</v>
      </c>
      <c r="GG32" s="370">
        <f>GF32/BL32</f>
        <v>1.6393442622950821E-2</v>
      </c>
      <c r="GH32" s="293">
        <f>BN32-BM32</f>
        <v>1</v>
      </c>
      <c r="GI32" s="370">
        <f>GH32/BM32</f>
        <v>1.6129032258064516E-2</v>
      </c>
      <c r="GJ32" s="293">
        <f>BO32-BN32</f>
        <v>0</v>
      </c>
      <c r="GK32" s="370">
        <f>GJ32/BN32</f>
        <v>0</v>
      </c>
      <c r="GL32" s="293">
        <f>BP32-BO32</f>
        <v>0</v>
      </c>
      <c r="GM32" s="370">
        <f>GL32/BO32</f>
        <v>0</v>
      </c>
      <c r="GN32" s="293">
        <f>BQ32-BP32</f>
        <v>-1</v>
      </c>
      <c r="GO32" s="370">
        <f>GN32/BP32</f>
        <v>-1.5873015873015872E-2</v>
      </c>
      <c r="GP32" s="293">
        <f>BR32-BQ32</f>
        <v>0</v>
      </c>
      <c r="GQ32" s="370">
        <f>GP32/BQ32</f>
        <v>0</v>
      </c>
      <c r="GR32" s="293">
        <f>BS32-BR32</f>
        <v>2</v>
      </c>
      <c r="GS32" s="370">
        <f>GR32/BR32</f>
        <v>3.2258064516129031E-2</v>
      </c>
      <c r="GT32" s="293">
        <f>BT32-BS32</f>
        <v>-1</v>
      </c>
      <c r="GU32" s="370">
        <f>GT32/BS32</f>
        <v>-1.5625E-2</v>
      </c>
      <c r="GV32" s="293">
        <f>BU32-BT32</f>
        <v>1</v>
      </c>
      <c r="GW32" s="370">
        <f>GV32/BT32</f>
        <v>1.5873015873015872E-2</v>
      </c>
      <c r="GX32" s="293">
        <f>BV32-BU32</f>
        <v>0</v>
      </c>
      <c r="GY32" s="370">
        <f>GX32/BU32</f>
        <v>0</v>
      </c>
      <c r="GZ32" s="293">
        <f>BW32-BV32</f>
        <v>0</v>
      </c>
      <c r="HA32" s="370">
        <f>GZ32/BV32</f>
        <v>0</v>
      </c>
      <c r="HB32" s="293">
        <f>BZ32-BW32</f>
        <v>-1</v>
      </c>
      <c r="HC32" s="370">
        <f>HB32/BW32</f>
        <v>-1.5625E-2</v>
      </c>
      <c r="HD32" s="293">
        <f>CA32-BZ32</f>
        <v>0</v>
      </c>
      <c r="HE32" s="370">
        <f>HD32/BZ32</f>
        <v>0</v>
      </c>
      <c r="HF32" s="293">
        <f>CB32-CA32</f>
        <v>8</v>
      </c>
      <c r="HG32" s="370">
        <f>HF32/CA32</f>
        <v>0.12698412698412698</v>
      </c>
      <c r="HH32" s="293">
        <f>CC32-CB32</f>
        <v>-1</v>
      </c>
      <c r="HI32" s="370">
        <f>HH32/CB32</f>
        <v>-1.4084507042253521E-2</v>
      </c>
      <c r="HJ32" s="293">
        <f>CD32-CC32</f>
        <v>0</v>
      </c>
      <c r="HK32" s="370">
        <f>HJ32/CC32</f>
        <v>0</v>
      </c>
      <c r="HL32" s="293">
        <f>CE32-CD32</f>
        <v>2</v>
      </c>
      <c r="HM32" s="370">
        <f>HL32/CD32</f>
        <v>2.8571428571428571E-2</v>
      </c>
      <c r="HN32" s="293">
        <f>CF32-CE32</f>
        <v>2</v>
      </c>
      <c r="HO32" s="370">
        <f>HN32/CE32</f>
        <v>2.7777777777777776E-2</v>
      </c>
      <c r="HP32" s="293">
        <f>CG32-CF32</f>
        <v>0</v>
      </c>
      <c r="HQ32" s="370">
        <f>HP32/CF32</f>
        <v>0</v>
      </c>
      <c r="HR32" s="293">
        <f>CH32-CG32</f>
        <v>0</v>
      </c>
      <c r="HS32" s="370">
        <f>HR32/CG32</f>
        <v>0</v>
      </c>
      <c r="HT32" s="293">
        <f>CI32-CH32</f>
        <v>-6</v>
      </c>
      <c r="HU32" s="370">
        <f>HT32/CH32</f>
        <v>-8.1081081081081086E-2</v>
      </c>
      <c r="HV32" s="293">
        <f>CJ32-CI32</f>
        <v>1</v>
      </c>
      <c r="HW32" s="370">
        <f>HV32/CI32</f>
        <v>1.4705882352941176E-2</v>
      </c>
      <c r="HX32" s="293">
        <f>CK32-CJ32</f>
        <v>-1</v>
      </c>
      <c r="HY32" s="370">
        <f>HX32/CJ32</f>
        <v>-1.4492753623188406E-2</v>
      </c>
      <c r="HZ32" s="293">
        <f>CN32-CK32</f>
        <v>-6</v>
      </c>
      <c r="IA32" s="370">
        <f>HZ32/CK32</f>
        <v>-8.8235294117647065E-2</v>
      </c>
      <c r="IB32" s="293">
        <f>CO32-CN32</f>
        <v>0</v>
      </c>
      <c r="IC32" s="370">
        <f>IB32/CN32</f>
        <v>0</v>
      </c>
      <c r="ID32" s="293">
        <f>CP32-CO32</f>
        <v>-1</v>
      </c>
      <c r="IE32" s="370">
        <f>ID32/CO32</f>
        <v>-1.6129032258064516E-2</v>
      </c>
      <c r="IF32" s="293">
        <f>CQ32-CP32</f>
        <v>2</v>
      </c>
      <c r="IG32" s="370">
        <f>IF32/CP32</f>
        <v>3.2786885245901641E-2</v>
      </c>
      <c r="IH32" s="293">
        <f>CR32-CQ32</f>
        <v>0</v>
      </c>
      <c r="II32" s="370">
        <f>IH32/CQ32</f>
        <v>0</v>
      </c>
      <c r="IJ32" s="293">
        <f>CS32-CR32</f>
        <v>-1</v>
      </c>
      <c r="IK32" s="370">
        <f>IJ32/CR32</f>
        <v>-1.5873015873015872E-2</v>
      </c>
      <c r="IL32" s="293">
        <f>CT32-CS32</f>
        <v>-2</v>
      </c>
      <c r="IM32" s="370">
        <f>IL32/CS32</f>
        <v>-3.2258064516129031E-2</v>
      </c>
      <c r="IN32" s="293">
        <f>CU32-CT32</f>
        <v>0</v>
      </c>
      <c r="IO32" s="370">
        <f>IN32/CT32</f>
        <v>0</v>
      </c>
      <c r="IP32" s="293">
        <f>CV32-CU32</f>
        <v>-3</v>
      </c>
      <c r="IQ32" s="370">
        <f>IP32/CU32</f>
        <v>-0.05</v>
      </c>
      <c r="IR32" s="293">
        <f>CW32-CV32</f>
        <v>-1</v>
      </c>
      <c r="IS32" s="370">
        <f>IR32/CV32</f>
        <v>-1.7543859649122806E-2</v>
      </c>
      <c r="IT32" s="293">
        <f>CX32-CW32</f>
        <v>0</v>
      </c>
      <c r="IU32" s="370">
        <f>IT32/CW32</f>
        <v>0</v>
      </c>
      <c r="IV32" s="293">
        <f>CY32-CX32</f>
        <v>3</v>
      </c>
      <c r="IW32" s="370">
        <f>IV32/CX32</f>
        <v>5.3571428571428568E-2</v>
      </c>
      <c r="IX32" s="293">
        <f>DB32-CY32</f>
        <v>-1</v>
      </c>
      <c r="IY32" s="370">
        <f>IX32/CY32</f>
        <v>-1.6949152542372881E-2</v>
      </c>
      <c r="IZ32" s="293">
        <f>DC32-DB32</f>
        <v>-2</v>
      </c>
      <c r="JA32" s="370">
        <f>IZ32/DB32</f>
        <v>-3.4482758620689655E-2</v>
      </c>
      <c r="JB32" s="293">
        <f>DD32-DC32</f>
        <v>0</v>
      </c>
      <c r="JC32" s="370">
        <f>JB32/DD32</f>
        <v>0</v>
      </c>
      <c r="JD32" s="293">
        <f>DE32-DD32</f>
        <v>-1</v>
      </c>
      <c r="JE32" s="370">
        <f>JD32/DD32</f>
        <v>-1.7857142857142856E-2</v>
      </c>
      <c r="JF32" s="293">
        <f>DF32-DE32</f>
        <v>0</v>
      </c>
      <c r="JG32" s="370">
        <f>JF32/DO32</f>
        <v>0</v>
      </c>
      <c r="JH32" s="293">
        <f>DG32-DF32</f>
        <v>2</v>
      </c>
      <c r="JI32" s="370">
        <f>JH32/DF32</f>
        <v>3.6363636363636362E-2</v>
      </c>
      <c r="JJ32" s="293">
        <f>DH32-DG32</f>
        <v>0</v>
      </c>
      <c r="JK32" s="370">
        <f>JJ32/DG32</f>
        <v>0</v>
      </c>
      <c r="JL32" s="293">
        <f>DI32-DH32</f>
        <v>-2</v>
      </c>
      <c r="JM32" s="370">
        <f>JL32/DH32</f>
        <v>-3.5087719298245612E-2</v>
      </c>
      <c r="JN32" s="293">
        <f>DJ32-DI32</f>
        <v>1</v>
      </c>
      <c r="JO32" s="370">
        <f>JN32/DI32</f>
        <v>1.8181818181818181E-2</v>
      </c>
      <c r="JP32" s="293">
        <f>DK32-DJ32</f>
        <v>0</v>
      </c>
      <c r="JQ32" s="370">
        <f>JP32/DJ32</f>
        <v>0</v>
      </c>
      <c r="JR32" s="293">
        <f>DL32-DK32</f>
        <v>4</v>
      </c>
      <c r="JS32" s="370">
        <f>JR32/DK32</f>
        <v>7.1428571428571425E-2</v>
      </c>
      <c r="JT32" s="293">
        <f>DM32-DL32</f>
        <v>1</v>
      </c>
      <c r="JU32" s="370">
        <f>JT32/DL32</f>
        <v>1.6666666666666666E-2</v>
      </c>
      <c r="JV32" s="293">
        <f>DP32-DM32</f>
        <v>-1</v>
      </c>
      <c r="JW32" s="370">
        <f>JV32/DM32</f>
        <v>-1.6393442622950821E-2</v>
      </c>
      <c r="JX32" s="293">
        <f>DQ32-DP32</f>
        <v>0</v>
      </c>
      <c r="JY32" s="370">
        <f>JX32/DP32</f>
        <v>0</v>
      </c>
      <c r="JZ32" s="293">
        <f>DR32-DQ32</f>
        <v>-1</v>
      </c>
      <c r="KA32" s="370">
        <f>JZ32/DQ32</f>
        <v>-1.6666666666666666E-2</v>
      </c>
      <c r="KB32" s="293">
        <f>DS32-DR32</f>
        <v>-3</v>
      </c>
      <c r="KC32" s="370">
        <f>KB32/DR32</f>
        <v>-5.0847457627118647E-2</v>
      </c>
      <c r="KD32" s="293">
        <f>DT32-DS32</f>
        <v>-1</v>
      </c>
      <c r="KE32" s="370">
        <f>KD32/DS32</f>
        <v>-1.7857142857142856E-2</v>
      </c>
      <c r="KF32" s="293">
        <f>DU32-DT32</f>
        <v>3</v>
      </c>
      <c r="KG32" s="370">
        <f>KF32/DT32</f>
        <v>5.4545454545454543E-2</v>
      </c>
      <c r="KH32" s="293">
        <f>DV32-DU32</f>
        <v>1</v>
      </c>
      <c r="KI32" s="370">
        <f>KH32/DU32</f>
        <v>1.7241379310344827E-2</v>
      </c>
      <c r="KJ32" s="293">
        <f>DW32-DV32</f>
        <v>-1</v>
      </c>
      <c r="KK32" s="370">
        <f>KJ32/DV32</f>
        <v>-1.6949152542372881E-2</v>
      </c>
      <c r="KL32" s="293">
        <f>DX32-DW32</f>
        <v>2</v>
      </c>
      <c r="KM32" s="370">
        <f>KL32/DW32</f>
        <v>3.4482758620689655E-2</v>
      </c>
      <c r="KN32" s="293">
        <f>DY32-DX32</f>
        <v>1</v>
      </c>
      <c r="KO32" s="370">
        <f>KN32/DX32</f>
        <v>1.6666666666666666E-2</v>
      </c>
      <c r="KP32" s="293">
        <f>DZ32-DY32</f>
        <v>-2</v>
      </c>
      <c r="KQ32" s="370">
        <f>KP32/DY32</f>
        <v>-3.2786885245901641E-2</v>
      </c>
      <c r="KR32" s="293">
        <f>EA32-DZ32</f>
        <v>0</v>
      </c>
      <c r="KS32" s="370">
        <f>KR32/DZ32</f>
        <v>0</v>
      </c>
      <c r="KT32" s="293">
        <f t="shared" si="396"/>
        <v>-2</v>
      </c>
      <c r="KU32" s="375">
        <f>KT32/EA32</f>
        <v>-3.3898305084745763E-2</v>
      </c>
      <c r="KV32" s="293">
        <f>EE32-ED32</f>
        <v>2</v>
      </c>
      <c r="KW32" s="370">
        <f>KV32/ED32</f>
        <v>3.5087719298245612E-2</v>
      </c>
      <c r="KX32" s="293">
        <f>EF32-EE32</f>
        <v>0</v>
      </c>
      <c r="KY32" s="370">
        <f>KX32/EE32</f>
        <v>0</v>
      </c>
      <c r="KZ32" s="293">
        <f>EG32-EF32</f>
        <v>-2</v>
      </c>
      <c r="LA32" s="370">
        <f>KZ32/EF32</f>
        <v>-3.3898305084745763E-2</v>
      </c>
      <c r="LB32" s="293">
        <f>EH32-EG32</f>
        <v>-1</v>
      </c>
      <c r="LC32" s="370">
        <f>LB32/EG32</f>
        <v>-1.7543859649122806E-2</v>
      </c>
      <c r="LD32" s="293">
        <f>EI32-EH32</f>
        <v>2</v>
      </c>
      <c r="LE32" s="370">
        <f>LD32/EH32</f>
        <v>3.5714285714285712E-2</v>
      </c>
      <c r="LF32" s="293">
        <f>EJ32-EI32</f>
        <v>0</v>
      </c>
      <c r="LG32" s="370">
        <f>LF32/EI32</f>
        <v>0</v>
      </c>
      <c r="LH32" s="293">
        <f>EK32-EJ32</f>
        <v>0</v>
      </c>
      <c r="LI32" s="370">
        <f>LH32/EJ32</f>
        <v>0</v>
      </c>
      <c r="LJ32" s="293">
        <f>EL32-EK32</f>
        <v>0</v>
      </c>
      <c r="LK32" s="370">
        <f>LJ32/EK32</f>
        <v>0</v>
      </c>
      <c r="LL32" s="293">
        <f>EM32-EL32</f>
        <v>0</v>
      </c>
      <c r="LM32" s="370">
        <f>LL32/EL32</f>
        <v>0</v>
      </c>
      <c r="LN32" s="293">
        <f>EN32-EM32</f>
        <v>0</v>
      </c>
      <c r="LO32" s="370">
        <f>LN32/EM32</f>
        <v>0</v>
      </c>
      <c r="LP32" s="293">
        <f>EO32-EN32</f>
        <v>-1</v>
      </c>
      <c r="LQ32" s="370">
        <f>LP32/EN32</f>
        <v>-1.7241379310344827E-2</v>
      </c>
      <c r="LR32" s="293">
        <f t="shared" si="420"/>
        <v>0</v>
      </c>
      <c r="LS32" s="1195">
        <f>LR32/EO32</f>
        <v>0</v>
      </c>
      <c r="LT32" s="293">
        <f>ES32-ER32</f>
        <v>0</v>
      </c>
      <c r="LU32" s="1191">
        <f>LT32/ER32</f>
        <v>0</v>
      </c>
      <c r="LV32" s="293">
        <f>ET32-ES32</f>
        <v>1</v>
      </c>
      <c r="LW32" s="1191">
        <f>LV32/ES32</f>
        <v>1.7543859649122806E-2</v>
      </c>
      <c r="LX32" s="293">
        <f>EU32-ET32</f>
        <v>-2</v>
      </c>
      <c r="LY32" s="1191">
        <f>LX32/ET32</f>
        <v>-3.4482758620689655E-2</v>
      </c>
      <c r="LZ32" s="293">
        <f>EV32-EU32</f>
        <v>2</v>
      </c>
      <c r="MA32" s="1191">
        <f>LZ32/EU32</f>
        <v>3.5714285714285712E-2</v>
      </c>
      <c r="MB32" s="293">
        <f>EW32-EV32</f>
        <v>1</v>
      </c>
      <c r="MC32" s="1191">
        <f>MB32/EV32</f>
        <v>1.7241379310344827E-2</v>
      </c>
      <c r="MD32" s="293">
        <f>EX32-EW32</f>
        <v>-1</v>
      </c>
      <c r="ME32" s="1249">
        <f>MD32/EW32</f>
        <v>-1.6949152542372881E-2</v>
      </c>
      <c r="MF32" s="293">
        <f>EY32-EX32</f>
        <v>-58</v>
      </c>
      <c r="MG32" s="1191">
        <f>MF32/EX32</f>
        <v>-1</v>
      </c>
      <c r="MH32" s="293">
        <f>EZ32-EY32</f>
        <v>0</v>
      </c>
      <c r="MI32" s="1191" t="e">
        <f>MH32/EY32</f>
        <v>#DIV/0!</v>
      </c>
      <c r="MJ32" s="293">
        <f>FA32-EZ32</f>
        <v>0</v>
      </c>
      <c r="MK32" s="1191" t="e">
        <f>MJ32/EZ32</f>
        <v>#DIV/0!</v>
      </c>
      <c r="ML32" s="293">
        <f>FB32-FA32</f>
        <v>0</v>
      </c>
      <c r="MM32" s="1191" t="e">
        <f>ML32/FA32</f>
        <v>#DIV/0!</v>
      </c>
      <c r="MN32" s="293">
        <f>FC32-FB32</f>
        <v>0</v>
      </c>
      <c r="MO32" s="1191" t="e">
        <f>MN32/FB32</f>
        <v>#DIV/0!</v>
      </c>
      <c r="MP32" s="165">
        <f>EJ32</f>
        <v>58</v>
      </c>
      <c r="MQ32" s="946">
        <f>EX32</f>
        <v>58</v>
      </c>
      <c r="MR32" s="590">
        <f>MQ32-MP32</f>
        <v>0</v>
      </c>
      <c r="MS32" s="100">
        <f>IF(ISERROR(MR32/MP32),0,MR32/MP32)</f>
        <v>0</v>
      </c>
      <c r="MT32" s="614"/>
      <c r="MU32" s="614"/>
      <c r="MV32" s="614"/>
      <c r="MW32" t="str">
        <f>E32</f>
        <v>Total Service Center Agents</v>
      </c>
      <c r="MX32" s="242" t="e">
        <f>#REF!</f>
        <v>#REF!</v>
      </c>
      <c r="MY32" s="242" t="e">
        <f>#REF!</f>
        <v>#REF!</v>
      </c>
      <c r="MZ32" s="242" t="e">
        <f>#REF!</f>
        <v>#REF!</v>
      </c>
      <c r="NA32" s="242" t="e">
        <f>#REF!</f>
        <v>#REF!</v>
      </c>
      <c r="NB32" s="242" t="e">
        <f>#REF!</f>
        <v>#REF!</v>
      </c>
      <c r="NC32" s="242" t="e">
        <f>#REF!</f>
        <v>#REF!</v>
      </c>
      <c r="ND32" s="242" t="e">
        <f>#REF!</f>
        <v>#REF!</v>
      </c>
      <c r="NE32" s="242" t="e">
        <f>#REF!</f>
        <v>#REF!</v>
      </c>
      <c r="NF32" s="242" t="e">
        <f>#REF!</f>
        <v>#REF!</v>
      </c>
      <c r="NG32" s="242" t="e">
        <f>#REF!</f>
        <v>#REF!</v>
      </c>
      <c r="NH32" s="242" t="e">
        <f>#REF!</f>
        <v>#REF!</v>
      </c>
      <c r="NI32" s="243">
        <f t="shared" ref="NI32:NT32" si="1008">AJ32</f>
        <v>57.15</v>
      </c>
      <c r="NJ32" s="243">
        <f t="shared" si="1008"/>
        <v>56.03</v>
      </c>
      <c r="NK32" s="243">
        <f t="shared" si="1008"/>
        <v>56.07</v>
      </c>
      <c r="NL32" s="243">
        <f t="shared" si="1008"/>
        <v>60.02</v>
      </c>
      <c r="NM32" s="243">
        <f t="shared" si="1008"/>
        <v>61.04</v>
      </c>
      <c r="NN32" s="243">
        <f t="shared" si="1008"/>
        <v>60.03</v>
      </c>
      <c r="NO32" s="243">
        <f t="shared" si="1008"/>
        <v>60</v>
      </c>
      <c r="NP32" s="243">
        <f t="shared" si="1008"/>
        <v>61.02</v>
      </c>
      <c r="NQ32" s="243">
        <f t="shared" si="1008"/>
        <v>63</v>
      </c>
      <c r="NR32" s="243">
        <f t="shared" si="1008"/>
        <v>59</v>
      </c>
      <c r="NS32" s="243">
        <f t="shared" si="1008"/>
        <v>62.02</v>
      </c>
      <c r="NT32" s="243">
        <f t="shared" si="1008"/>
        <v>60</v>
      </c>
      <c r="NU32" s="243">
        <f t="shared" ref="NU32:NY35" si="1009">AX32</f>
        <v>60.869565217391305</v>
      </c>
      <c r="NV32" s="243">
        <f t="shared" si="1009"/>
        <v>60.46</v>
      </c>
      <c r="NW32" s="243">
        <f t="shared" si="1009"/>
        <v>60</v>
      </c>
      <c r="NX32" s="243">
        <f t="shared" si="1009"/>
        <v>58.994565217391305</v>
      </c>
      <c r="NY32" s="243">
        <f t="shared" si="1009"/>
        <v>59.01</v>
      </c>
      <c r="NZ32" s="243">
        <f>BC32</f>
        <v>60.05</v>
      </c>
      <c r="OA32" s="243">
        <f t="shared" ref="OA32:OF35" si="1010">BD32</f>
        <v>60.021739130434781</v>
      </c>
      <c r="OB32" s="243">
        <f t="shared" si="1010"/>
        <v>60.15</v>
      </c>
      <c r="OC32" s="243">
        <f t="shared" si="1010"/>
        <v>63.732142857142861</v>
      </c>
      <c r="OD32" s="243">
        <f t="shared" si="1010"/>
        <v>61</v>
      </c>
      <c r="OE32" s="243">
        <f t="shared" si="1010"/>
        <v>60.011363636363633</v>
      </c>
      <c r="OF32" s="243">
        <f t="shared" si="1010"/>
        <v>60</v>
      </c>
      <c r="OG32" s="698">
        <f t="shared" ref="OG32:OR35" si="1011">BL32</f>
        <v>61</v>
      </c>
      <c r="OH32" s="698">
        <f t="shared" si="1011"/>
        <v>62</v>
      </c>
      <c r="OI32" s="698">
        <f t="shared" si="1011"/>
        <v>63</v>
      </c>
      <c r="OJ32" s="698">
        <f t="shared" si="1011"/>
        <v>63</v>
      </c>
      <c r="OK32" s="698">
        <f t="shared" si="1011"/>
        <v>63</v>
      </c>
      <c r="OL32" s="698">
        <f t="shared" si="1011"/>
        <v>62</v>
      </c>
      <c r="OM32" s="698">
        <f t="shared" si="1011"/>
        <v>62</v>
      </c>
      <c r="ON32" s="698">
        <f t="shared" si="1011"/>
        <v>64</v>
      </c>
      <c r="OO32" s="698">
        <f t="shared" si="1011"/>
        <v>63</v>
      </c>
      <c r="OP32" s="698">
        <f t="shared" si="1011"/>
        <v>64</v>
      </c>
      <c r="OQ32" s="698">
        <f t="shared" si="1011"/>
        <v>64</v>
      </c>
      <c r="OR32" s="698">
        <f t="shared" si="1011"/>
        <v>64</v>
      </c>
      <c r="OS32" s="801">
        <f t="shared" ref="OS32:PD35" si="1012">BZ32</f>
        <v>63</v>
      </c>
      <c r="OT32" s="801">
        <f t="shared" si="1012"/>
        <v>63</v>
      </c>
      <c r="OU32" s="801">
        <f t="shared" si="1012"/>
        <v>71</v>
      </c>
      <c r="OV32" s="801">
        <f t="shared" si="1012"/>
        <v>70</v>
      </c>
      <c r="OW32" s="801">
        <f t="shared" si="1012"/>
        <v>70</v>
      </c>
      <c r="OX32" s="801">
        <f t="shared" si="1012"/>
        <v>72</v>
      </c>
      <c r="OY32" s="801">
        <f t="shared" si="1012"/>
        <v>74</v>
      </c>
      <c r="OZ32" s="801">
        <f t="shared" si="1012"/>
        <v>74</v>
      </c>
      <c r="PA32" s="801">
        <f t="shared" si="1012"/>
        <v>74</v>
      </c>
      <c r="PB32" s="801">
        <f t="shared" si="1012"/>
        <v>68</v>
      </c>
      <c r="PC32" s="801">
        <f t="shared" si="1012"/>
        <v>69</v>
      </c>
      <c r="PD32" s="801">
        <f t="shared" si="1012"/>
        <v>68</v>
      </c>
      <c r="PE32" s="854">
        <f t="shared" ref="PE32:PP35" si="1013">CN32</f>
        <v>62</v>
      </c>
      <c r="PF32" s="854">
        <f t="shared" si="1013"/>
        <v>62</v>
      </c>
      <c r="PG32" s="854">
        <f t="shared" si="1013"/>
        <v>61</v>
      </c>
      <c r="PH32" s="854">
        <f t="shared" si="1013"/>
        <v>63</v>
      </c>
      <c r="PI32" s="854">
        <f t="shared" si="1013"/>
        <v>63</v>
      </c>
      <c r="PJ32" s="854">
        <f t="shared" si="1013"/>
        <v>62</v>
      </c>
      <c r="PK32" s="854">
        <f t="shared" si="1013"/>
        <v>60</v>
      </c>
      <c r="PL32" s="854">
        <f t="shared" si="1013"/>
        <v>60</v>
      </c>
      <c r="PM32" s="854">
        <f t="shared" si="1013"/>
        <v>57</v>
      </c>
      <c r="PN32" s="854">
        <f t="shared" si="1013"/>
        <v>56</v>
      </c>
      <c r="PO32" s="854">
        <f t="shared" si="1013"/>
        <v>56</v>
      </c>
      <c r="PP32" s="854">
        <f t="shared" si="1013"/>
        <v>59</v>
      </c>
      <c r="PQ32" s="1040">
        <f t="shared" ref="PQ32:QB35" si="1014">DB32</f>
        <v>58</v>
      </c>
      <c r="PR32" s="1040">
        <f t="shared" si="1014"/>
        <v>56</v>
      </c>
      <c r="PS32" s="1040">
        <f t="shared" si="1014"/>
        <v>56</v>
      </c>
      <c r="PT32" s="1040">
        <f t="shared" si="1014"/>
        <v>55</v>
      </c>
      <c r="PU32" s="1040">
        <f t="shared" si="1014"/>
        <v>55</v>
      </c>
      <c r="PV32" s="1040">
        <f t="shared" si="1014"/>
        <v>57</v>
      </c>
      <c r="PW32" s="1040">
        <f t="shared" si="1014"/>
        <v>57</v>
      </c>
      <c r="PX32" s="1040">
        <f t="shared" si="1014"/>
        <v>55</v>
      </c>
      <c r="PY32" s="1040">
        <f t="shared" si="1014"/>
        <v>56</v>
      </c>
      <c r="PZ32" s="1040">
        <f t="shared" si="1014"/>
        <v>56</v>
      </c>
      <c r="QA32" s="1040">
        <f t="shared" si="1014"/>
        <v>60</v>
      </c>
      <c r="QB32" s="1040">
        <f t="shared" si="1014"/>
        <v>61</v>
      </c>
      <c r="QC32" s="1062">
        <f t="shared" ref="QC32:QN35" si="1015">DP32</f>
        <v>60</v>
      </c>
      <c r="QD32" s="1062">
        <f t="shared" si="1015"/>
        <v>60</v>
      </c>
      <c r="QE32" s="1062">
        <f t="shared" si="1015"/>
        <v>59</v>
      </c>
      <c r="QF32" s="1062">
        <f t="shared" si="1015"/>
        <v>56</v>
      </c>
      <c r="QG32" s="1062">
        <f t="shared" si="1015"/>
        <v>55</v>
      </c>
      <c r="QH32" s="1062">
        <f t="shared" si="1015"/>
        <v>58</v>
      </c>
      <c r="QI32" s="1062">
        <f t="shared" si="1015"/>
        <v>59</v>
      </c>
      <c r="QJ32" s="1062">
        <f t="shared" si="1015"/>
        <v>58</v>
      </c>
      <c r="QK32" s="1062">
        <f t="shared" si="1015"/>
        <v>60</v>
      </c>
      <c r="QL32" s="1062">
        <f t="shared" si="1015"/>
        <v>61</v>
      </c>
      <c r="QM32" s="1062">
        <f t="shared" si="1015"/>
        <v>59</v>
      </c>
      <c r="QN32" s="1062">
        <f t="shared" si="1015"/>
        <v>59</v>
      </c>
      <c r="QO32" s="1119">
        <f t="shared" ref="QO32:QZ35" si="1016">ED32</f>
        <v>57</v>
      </c>
      <c r="QP32" s="1119">
        <f t="shared" si="1016"/>
        <v>59</v>
      </c>
      <c r="QQ32" s="1119">
        <f t="shared" si="1016"/>
        <v>59</v>
      </c>
      <c r="QR32" s="1119">
        <f t="shared" si="1016"/>
        <v>57</v>
      </c>
      <c r="QS32" s="1119">
        <f t="shared" si="1016"/>
        <v>56</v>
      </c>
      <c r="QT32" s="1119">
        <f t="shared" si="1016"/>
        <v>58</v>
      </c>
      <c r="QU32" s="1119">
        <f t="shared" si="1016"/>
        <v>58</v>
      </c>
      <c r="QV32" s="1119">
        <f t="shared" si="1016"/>
        <v>58</v>
      </c>
      <c r="QW32" s="1119">
        <f t="shared" si="1016"/>
        <v>58</v>
      </c>
      <c r="QX32" s="1119">
        <f t="shared" si="1016"/>
        <v>58</v>
      </c>
      <c r="QY32" s="1119">
        <f t="shared" si="1016"/>
        <v>58</v>
      </c>
      <c r="QZ32" s="1119">
        <f t="shared" si="1016"/>
        <v>57</v>
      </c>
      <c r="RA32" s="1211">
        <f t="shared" ref="RA32:RA35" si="1017">ER32</f>
        <v>57</v>
      </c>
      <c r="RB32" s="1211">
        <f t="shared" ref="RB32:RB35" si="1018">ES32</f>
        <v>57</v>
      </c>
      <c r="RC32" s="1211">
        <f t="shared" ref="RC32:RC35" si="1019">ET32</f>
        <v>58</v>
      </c>
      <c r="RD32" s="1211">
        <f t="shared" ref="RD32:RD35" si="1020">EU32</f>
        <v>56</v>
      </c>
      <c r="RE32" s="1211">
        <f t="shared" ref="RE32:RE35" si="1021">EV32</f>
        <v>58</v>
      </c>
      <c r="RF32" s="1211">
        <f t="shared" ref="RF32:RF35" si="1022">EW32</f>
        <v>59</v>
      </c>
      <c r="RG32" s="1211">
        <f t="shared" ref="RG32:RG35" si="1023">EX32</f>
        <v>58</v>
      </c>
      <c r="RH32" s="1211">
        <f t="shared" ref="RH32:RH35" si="1024">EY32</f>
        <v>0</v>
      </c>
      <c r="RI32" s="1211">
        <f t="shared" ref="RI32:RI35" si="1025">EZ32</f>
        <v>0</v>
      </c>
      <c r="RJ32" s="1211">
        <f t="shared" ref="RJ32:RJ35" si="1026">FA32</f>
        <v>0</v>
      </c>
      <c r="RK32" s="1211">
        <f t="shared" ref="RK32:RK35" si="1027">FB32</f>
        <v>0</v>
      </c>
      <c r="RL32" s="1211">
        <f t="shared" ref="RL32:RL35" si="1028">FC32</f>
        <v>0</v>
      </c>
    </row>
    <row r="33" spans="1:480" s="28" customFormat="1" x14ac:dyDescent="0.3">
      <c r="A33" s="675"/>
      <c r="B33" s="69"/>
      <c r="C33" s="69" t="s">
        <v>221</v>
      </c>
      <c r="D33" s="26"/>
      <c r="E33" s="719" t="s">
        <v>223</v>
      </c>
      <c r="F33" s="719"/>
      <c r="G33" s="720"/>
      <c r="H33" s="721"/>
      <c r="I33" s="722"/>
      <c r="J33" s="723"/>
      <c r="K33" s="722"/>
      <c r="L33" s="723"/>
      <c r="M33" s="722"/>
      <c r="N33" s="723"/>
      <c r="O33" s="722"/>
      <c r="P33" s="723"/>
      <c r="Q33" s="722"/>
      <c r="R33" s="723"/>
      <c r="S33" s="722"/>
      <c r="T33" s="162"/>
      <c r="U33" s="724"/>
      <c r="V33" s="721"/>
      <c r="W33" s="722"/>
      <c r="X33" s="723"/>
      <c r="Y33" s="722"/>
      <c r="Z33" s="723"/>
      <c r="AA33" s="722"/>
      <c r="AB33" s="723"/>
      <c r="AC33" s="722"/>
      <c r="AD33" s="723"/>
      <c r="AE33" s="722"/>
      <c r="AF33" s="723"/>
      <c r="AG33" s="722"/>
      <c r="AH33" s="162"/>
      <c r="AI33" s="724"/>
      <c r="AJ33" s="721">
        <v>16</v>
      </c>
      <c r="AK33" s="722">
        <v>16</v>
      </c>
      <c r="AL33" s="723">
        <v>16</v>
      </c>
      <c r="AM33" s="722">
        <v>16</v>
      </c>
      <c r="AN33" s="723">
        <v>16</v>
      </c>
      <c r="AO33" s="722">
        <v>16</v>
      </c>
      <c r="AP33" s="725">
        <v>16</v>
      </c>
      <c r="AQ33" s="722">
        <v>16</v>
      </c>
      <c r="AR33" s="725">
        <v>16</v>
      </c>
      <c r="AS33" s="722">
        <v>16</v>
      </c>
      <c r="AT33" s="725">
        <v>16</v>
      </c>
      <c r="AU33" s="722">
        <v>16</v>
      </c>
      <c r="AV33" s="162" t="s">
        <v>29</v>
      </c>
      <c r="AW33" s="724">
        <v>16</v>
      </c>
      <c r="AX33" s="721">
        <v>16</v>
      </c>
      <c r="AY33" s="722">
        <v>16</v>
      </c>
      <c r="AZ33" s="723">
        <v>16</v>
      </c>
      <c r="BA33" s="722">
        <v>16</v>
      </c>
      <c r="BB33" s="723">
        <v>16</v>
      </c>
      <c r="BC33" s="722">
        <v>16</v>
      </c>
      <c r="BD33" s="725">
        <v>16</v>
      </c>
      <c r="BE33" s="722">
        <v>16</v>
      </c>
      <c r="BF33" s="725">
        <v>16</v>
      </c>
      <c r="BG33" s="731">
        <v>16</v>
      </c>
      <c r="BH33" s="732">
        <v>16</v>
      </c>
      <c r="BI33" s="722">
        <v>16</v>
      </c>
      <c r="BJ33" s="162" t="s">
        <v>29</v>
      </c>
      <c r="BK33" s="724">
        <f>SUM(AX33:BI33)/$BJ$4</f>
        <v>16</v>
      </c>
      <c r="BL33" s="721">
        <v>16</v>
      </c>
      <c r="BM33" s="722">
        <v>16</v>
      </c>
      <c r="BN33" s="723">
        <v>16</v>
      </c>
      <c r="BO33" s="722">
        <v>16</v>
      </c>
      <c r="BP33" s="723">
        <v>16</v>
      </c>
      <c r="BQ33" s="722">
        <v>16</v>
      </c>
      <c r="BR33" s="725">
        <v>16</v>
      </c>
      <c r="BS33" s="722">
        <v>16</v>
      </c>
      <c r="BT33" s="725">
        <v>16</v>
      </c>
      <c r="BU33" s="725">
        <v>16</v>
      </c>
      <c r="BV33" s="725">
        <v>16</v>
      </c>
      <c r="BW33" s="725">
        <v>16</v>
      </c>
      <c r="BX33" s="779" t="s">
        <v>29</v>
      </c>
      <c r="BY33" s="724">
        <f>SUM(BL33:BW33)/$BX$4</f>
        <v>16</v>
      </c>
      <c r="BZ33" s="725">
        <v>14</v>
      </c>
      <c r="CA33" s="722">
        <v>14</v>
      </c>
      <c r="CB33" s="723">
        <v>15</v>
      </c>
      <c r="CC33" s="722">
        <v>14</v>
      </c>
      <c r="CD33" s="723">
        <v>16</v>
      </c>
      <c r="CE33" s="722">
        <v>16</v>
      </c>
      <c r="CF33" s="725">
        <v>16</v>
      </c>
      <c r="CG33" s="722">
        <v>16</v>
      </c>
      <c r="CH33" s="725">
        <v>16</v>
      </c>
      <c r="CI33" s="725">
        <v>16</v>
      </c>
      <c r="CJ33" s="725">
        <v>16</v>
      </c>
      <c r="CK33" s="725">
        <v>16</v>
      </c>
      <c r="CL33" s="779" t="s">
        <v>29</v>
      </c>
      <c r="CM33" s="724">
        <f>SUM(BZ33:CK33)/$CL$4</f>
        <v>15.416666666666666</v>
      </c>
      <c r="CN33" s="725">
        <v>15</v>
      </c>
      <c r="CO33" s="722">
        <v>15</v>
      </c>
      <c r="CP33" s="723">
        <v>15</v>
      </c>
      <c r="CQ33" s="722">
        <v>15</v>
      </c>
      <c r="CR33" s="723">
        <v>14</v>
      </c>
      <c r="CS33" s="722">
        <v>13</v>
      </c>
      <c r="CT33" s="728">
        <v>13</v>
      </c>
      <c r="CU33" s="722">
        <v>14</v>
      </c>
      <c r="CV33" s="725">
        <v>14</v>
      </c>
      <c r="CW33" s="984">
        <v>14</v>
      </c>
      <c r="CX33" s="725">
        <v>16</v>
      </c>
      <c r="CY33" s="722">
        <v>16</v>
      </c>
      <c r="CZ33" s="779" t="s">
        <v>29</v>
      </c>
      <c r="DA33" s="724">
        <f>SUM(CN33:CY33)/$CZ$4</f>
        <v>14.5</v>
      </c>
      <c r="DB33" s="725">
        <v>16</v>
      </c>
      <c r="DC33" s="722">
        <v>15</v>
      </c>
      <c r="DD33" s="723">
        <v>17</v>
      </c>
      <c r="DE33" s="722">
        <v>17</v>
      </c>
      <c r="DF33" s="723">
        <v>17</v>
      </c>
      <c r="DG33" s="722">
        <v>16</v>
      </c>
      <c r="DH33" s="728">
        <v>16</v>
      </c>
      <c r="DI33" s="722">
        <v>16</v>
      </c>
      <c r="DJ33" s="725">
        <v>15</v>
      </c>
      <c r="DK33" s="722">
        <v>15</v>
      </c>
      <c r="DL33" s="725">
        <v>14</v>
      </c>
      <c r="DM33" s="722">
        <v>15</v>
      </c>
      <c r="DN33" s="779" t="s">
        <v>29</v>
      </c>
      <c r="DO33" s="724">
        <f>SUM(DB33:DM33)/$DN$4</f>
        <v>15.75</v>
      </c>
      <c r="DP33" s="725">
        <v>15</v>
      </c>
      <c r="DQ33" s="722">
        <v>14</v>
      </c>
      <c r="DR33" s="723">
        <v>14</v>
      </c>
      <c r="DS33" s="722">
        <v>12</v>
      </c>
      <c r="DT33" s="723">
        <v>11</v>
      </c>
      <c r="DU33" s="722">
        <v>13</v>
      </c>
      <c r="DV33" s="728">
        <v>13</v>
      </c>
      <c r="DW33" s="722">
        <v>12</v>
      </c>
      <c r="DX33" s="725">
        <v>13</v>
      </c>
      <c r="DY33" s="722">
        <v>14</v>
      </c>
      <c r="DZ33" s="725">
        <v>14</v>
      </c>
      <c r="EA33" s="722">
        <v>14</v>
      </c>
      <c r="EB33" s="779" t="s">
        <v>29</v>
      </c>
      <c r="EC33" s="724">
        <f>SUM(DP33:EA33)/$EB$4</f>
        <v>13.25</v>
      </c>
      <c r="ED33" s="725">
        <v>13</v>
      </c>
      <c r="EE33" s="722">
        <v>13</v>
      </c>
      <c r="EF33" s="723">
        <v>13</v>
      </c>
      <c r="EG33" s="722">
        <v>13</v>
      </c>
      <c r="EH33" s="723">
        <v>13</v>
      </c>
      <c r="EI33" s="722">
        <v>13</v>
      </c>
      <c r="EJ33" s="728">
        <v>14</v>
      </c>
      <c r="EK33" s="722">
        <v>14</v>
      </c>
      <c r="EL33" s="725">
        <v>14</v>
      </c>
      <c r="EM33" s="722">
        <v>14</v>
      </c>
      <c r="EN33" s="725">
        <v>14</v>
      </c>
      <c r="EO33" s="722">
        <v>13</v>
      </c>
      <c r="EP33" s="779" t="s">
        <v>29</v>
      </c>
      <c r="EQ33" s="724">
        <f>SUM(ED33:EO33)/$EP$4</f>
        <v>13.416666666666666</v>
      </c>
      <c r="ER33" s="725">
        <v>13</v>
      </c>
      <c r="ES33" s="722">
        <v>14</v>
      </c>
      <c r="ET33" s="723">
        <v>14</v>
      </c>
      <c r="EU33" s="722">
        <v>14</v>
      </c>
      <c r="EV33" s="723">
        <v>16</v>
      </c>
      <c r="EW33" s="722">
        <v>16</v>
      </c>
      <c r="EX33" s="728">
        <v>16</v>
      </c>
      <c r="EY33" s="722"/>
      <c r="EZ33" s="725"/>
      <c r="FA33" s="722"/>
      <c r="FB33" s="725"/>
      <c r="FC33" s="722"/>
      <c r="FD33" s="779" t="s">
        <v>29</v>
      </c>
      <c r="FE33" s="724">
        <f>SUM(ER33:FC33)/$FD$4</f>
        <v>14.714285714285714</v>
      </c>
      <c r="FF33" s="727"/>
      <c r="FG33" s="594"/>
      <c r="FH33" s="727"/>
      <c r="FI33" s="594"/>
      <c r="FJ33" s="727"/>
      <c r="FK33" s="594"/>
      <c r="FL33" s="727"/>
      <c r="FM33" s="594"/>
      <c r="FN33" s="727"/>
      <c r="FO33" s="594"/>
      <c r="FP33" s="727"/>
      <c r="FQ33" s="594"/>
      <c r="FR33" s="727"/>
      <c r="FS33" s="594"/>
      <c r="FT33" s="727"/>
      <c r="FU33" s="594"/>
      <c r="FV33" s="727"/>
      <c r="FW33" s="594"/>
      <c r="FX33" s="727"/>
      <c r="FY33" s="108"/>
      <c r="FZ33" s="727">
        <f>BH33-BG33</f>
        <v>0</v>
      </c>
      <c r="GA33" s="594">
        <f>FZ33/BG33</f>
        <v>0</v>
      </c>
      <c r="GB33" s="727">
        <f>BI33-BH33</f>
        <v>0</v>
      </c>
      <c r="GC33" s="594">
        <f>GB33/BH33</f>
        <v>0</v>
      </c>
      <c r="GD33" s="727">
        <f>BL33-BI33</f>
        <v>0</v>
      </c>
      <c r="GE33" s="594">
        <f>GD33/BI33</f>
        <v>0</v>
      </c>
      <c r="GF33" s="726">
        <f>BM33-BL33</f>
        <v>0</v>
      </c>
      <c r="GG33" s="372">
        <f>GF33/BL33</f>
        <v>0</v>
      </c>
      <c r="GH33" s="726">
        <f>BN33-BM33</f>
        <v>0</v>
      </c>
      <c r="GI33" s="372">
        <f>GH33/BM33</f>
        <v>0</v>
      </c>
      <c r="GJ33" s="726">
        <f>BO33-BN33</f>
        <v>0</v>
      </c>
      <c r="GK33" s="372">
        <f>GJ33/BN33</f>
        <v>0</v>
      </c>
      <c r="GL33" s="726">
        <f>BP33-BO33</f>
        <v>0</v>
      </c>
      <c r="GM33" s="372">
        <f>GL33/BO33</f>
        <v>0</v>
      </c>
      <c r="GN33" s="726">
        <f>BQ33-BP33</f>
        <v>0</v>
      </c>
      <c r="GO33" s="372">
        <f>GN33/BP33</f>
        <v>0</v>
      </c>
      <c r="GP33" s="726">
        <f>BR33-BQ33</f>
        <v>0</v>
      </c>
      <c r="GQ33" s="372">
        <f>GP33/BQ33</f>
        <v>0</v>
      </c>
      <c r="GR33" s="726">
        <f>BS33-BR33</f>
        <v>0</v>
      </c>
      <c r="GS33" s="372">
        <f>GR33/BR33</f>
        <v>0</v>
      </c>
      <c r="GT33" s="726">
        <f>BT33-BS33</f>
        <v>0</v>
      </c>
      <c r="GU33" s="372">
        <f>GT33/BS33</f>
        <v>0</v>
      </c>
      <c r="GV33" s="726">
        <f>BU33-BT33</f>
        <v>0</v>
      </c>
      <c r="GW33" s="372">
        <f>GV33/BT33</f>
        <v>0</v>
      </c>
      <c r="GX33" s="726">
        <f>BV33-BU33</f>
        <v>0</v>
      </c>
      <c r="GY33" s="372">
        <f>GX33/BU33</f>
        <v>0</v>
      </c>
      <c r="GZ33" s="726">
        <f>BW33-BV33</f>
        <v>0</v>
      </c>
      <c r="HA33" s="372">
        <f>GZ33/BV33</f>
        <v>0</v>
      </c>
      <c r="HB33" s="726">
        <f>BZ33-BW33</f>
        <v>-2</v>
      </c>
      <c r="HC33" s="372">
        <f>HB33/BW33</f>
        <v>-0.125</v>
      </c>
      <c r="HD33" s="726">
        <f>CA33-BZ33</f>
        <v>0</v>
      </c>
      <c r="HE33" s="372">
        <f>HD33/BZ33</f>
        <v>0</v>
      </c>
      <c r="HF33" s="726">
        <f>CB33-CA33</f>
        <v>1</v>
      </c>
      <c r="HG33" s="372">
        <f>HF33/CA33</f>
        <v>7.1428571428571425E-2</v>
      </c>
      <c r="HH33" s="726">
        <f>CC33-CB33</f>
        <v>-1</v>
      </c>
      <c r="HI33" s="372">
        <f>HH33/CB33</f>
        <v>-6.6666666666666666E-2</v>
      </c>
      <c r="HJ33" s="726">
        <f>CD33-CC33</f>
        <v>2</v>
      </c>
      <c r="HK33" s="372">
        <f>HJ33/CC33</f>
        <v>0.14285714285714285</v>
      </c>
      <c r="HL33" s="726">
        <f>CE33-CD33</f>
        <v>0</v>
      </c>
      <c r="HM33" s="372">
        <f>HL33/CD33</f>
        <v>0</v>
      </c>
      <c r="HN33" s="726">
        <f>CF33-CE33</f>
        <v>0</v>
      </c>
      <c r="HO33" s="372">
        <f>HN33/CE33</f>
        <v>0</v>
      </c>
      <c r="HP33" s="726">
        <f>CG33-CF33</f>
        <v>0</v>
      </c>
      <c r="HQ33" s="372">
        <f>HP33/CF33</f>
        <v>0</v>
      </c>
      <c r="HR33" s="726">
        <f>CH33-CG33</f>
        <v>0</v>
      </c>
      <c r="HS33" s="372">
        <f>HR33/CG33</f>
        <v>0</v>
      </c>
      <c r="HT33" s="726">
        <f>CI33-CH33</f>
        <v>0</v>
      </c>
      <c r="HU33" s="372">
        <f>HT33/CH33</f>
        <v>0</v>
      </c>
      <c r="HV33" s="726">
        <f>CJ33-CI33</f>
        <v>0</v>
      </c>
      <c r="HW33" s="372">
        <f>HV33/CI33</f>
        <v>0</v>
      </c>
      <c r="HX33" s="726">
        <f>CK33-CJ33</f>
        <v>0</v>
      </c>
      <c r="HY33" s="372">
        <f>HX33/CJ33</f>
        <v>0</v>
      </c>
      <c r="HZ33" s="726">
        <f>CN33-CK33</f>
        <v>-1</v>
      </c>
      <c r="IA33" s="372">
        <f>HZ33/CK33</f>
        <v>-6.25E-2</v>
      </c>
      <c r="IB33" s="726">
        <f>CO33-CN33</f>
        <v>0</v>
      </c>
      <c r="IC33" s="372">
        <f>IB33/CN33</f>
        <v>0</v>
      </c>
      <c r="ID33" s="726">
        <f>CP33-CO33</f>
        <v>0</v>
      </c>
      <c r="IE33" s="372">
        <f>ID33/CO33</f>
        <v>0</v>
      </c>
      <c r="IF33" s="726">
        <f>CQ33-CP33</f>
        <v>0</v>
      </c>
      <c r="IG33" s="372">
        <f>IF33/CP33</f>
        <v>0</v>
      </c>
      <c r="IH33" s="726">
        <f>CR33-CQ33</f>
        <v>-1</v>
      </c>
      <c r="II33" s="372">
        <f>IH33/CQ33</f>
        <v>-6.6666666666666666E-2</v>
      </c>
      <c r="IJ33" s="726">
        <f>CS33-CR33</f>
        <v>-1</v>
      </c>
      <c r="IK33" s="372">
        <f>IJ33/CR33</f>
        <v>-7.1428571428571425E-2</v>
      </c>
      <c r="IL33" s="726">
        <f>CT33-CS33</f>
        <v>0</v>
      </c>
      <c r="IM33" s="372">
        <f>IL33/CS33</f>
        <v>0</v>
      </c>
      <c r="IN33" s="726">
        <f>CU33-CT33</f>
        <v>1</v>
      </c>
      <c r="IO33" s="372">
        <f>IN33/CT33</f>
        <v>7.6923076923076927E-2</v>
      </c>
      <c r="IP33" s="726">
        <f>CV33-CU33</f>
        <v>0</v>
      </c>
      <c r="IQ33" s="372">
        <f>IP33/CU33</f>
        <v>0</v>
      </c>
      <c r="IR33" s="726">
        <f>CW33-CV33</f>
        <v>0</v>
      </c>
      <c r="IS33" s="372">
        <f>IR33/CV33</f>
        <v>0</v>
      </c>
      <c r="IT33" s="726">
        <f>CX33-CW33</f>
        <v>2</v>
      </c>
      <c r="IU33" s="372">
        <f>IT33/CW33</f>
        <v>0.14285714285714285</v>
      </c>
      <c r="IV33" s="726">
        <f>CY33-CX33</f>
        <v>0</v>
      </c>
      <c r="IW33" s="372">
        <f>IV33/CX33</f>
        <v>0</v>
      </c>
      <c r="IX33" s="726">
        <f>DB33-CY33</f>
        <v>0</v>
      </c>
      <c r="IY33" s="372">
        <f>IX33/CY33</f>
        <v>0</v>
      </c>
      <c r="IZ33" s="726">
        <f>DC33-DB33</f>
        <v>-1</v>
      </c>
      <c r="JA33" s="372">
        <f>IZ33/DB33</f>
        <v>-6.25E-2</v>
      </c>
      <c r="JB33" s="726">
        <f>DD33-DC33</f>
        <v>2</v>
      </c>
      <c r="JC33" s="372">
        <f>JB33/DD33</f>
        <v>0.11764705882352941</v>
      </c>
      <c r="JD33" s="726">
        <f>DE33-DD33</f>
        <v>0</v>
      </c>
      <c r="JE33" s="372">
        <f>JD33/DD33</f>
        <v>0</v>
      </c>
      <c r="JF33" s="726">
        <f>DF33-DE33</f>
        <v>0</v>
      </c>
      <c r="JG33" s="372">
        <f>JF33/DO33</f>
        <v>0</v>
      </c>
      <c r="JH33" s="726">
        <f>DG33-DF33</f>
        <v>-1</v>
      </c>
      <c r="JI33" s="372">
        <f>JH33/DF33</f>
        <v>-5.8823529411764705E-2</v>
      </c>
      <c r="JJ33" s="726">
        <f>DH33-DG33</f>
        <v>0</v>
      </c>
      <c r="JK33" s="372">
        <f>JJ33/DG33</f>
        <v>0</v>
      </c>
      <c r="JL33" s="726">
        <f>DI33-DH33</f>
        <v>0</v>
      </c>
      <c r="JM33" s="372">
        <f>JL33/DH33</f>
        <v>0</v>
      </c>
      <c r="JN33" s="726">
        <f>DJ33-DI33</f>
        <v>-1</v>
      </c>
      <c r="JO33" s="372">
        <f>JN33/DI33</f>
        <v>-6.25E-2</v>
      </c>
      <c r="JP33" s="726">
        <f>DK33-DJ33</f>
        <v>0</v>
      </c>
      <c r="JQ33" s="372">
        <f>JP33/DJ33</f>
        <v>0</v>
      </c>
      <c r="JR33" s="726">
        <f>DL33-DK33</f>
        <v>-1</v>
      </c>
      <c r="JS33" s="372">
        <f>JR33/DK33</f>
        <v>-6.6666666666666666E-2</v>
      </c>
      <c r="JT33" s="726">
        <f>DM33-DL33</f>
        <v>1</v>
      </c>
      <c r="JU33" s="372">
        <f>JT33/DL33</f>
        <v>7.1428571428571425E-2</v>
      </c>
      <c r="JV33" s="726">
        <f>DP33-DM33</f>
        <v>0</v>
      </c>
      <c r="JW33" s="372">
        <f>JV33/DM33</f>
        <v>0</v>
      </c>
      <c r="JX33" s="726">
        <f>DQ33-DP33</f>
        <v>-1</v>
      </c>
      <c r="JY33" s="372">
        <f>JX33/DP33</f>
        <v>-6.6666666666666666E-2</v>
      </c>
      <c r="JZ33" s="726">
        <f>DR33-DQ33</f>
        <v>0</v>
      </c>
      <c r="KA33" s="372">
        <f>JZ33/DQ33</f>
        <v>0</v>
      </c>
      <c r="KB33" s="726">
        <f>DS33-DR33</f>
        <v>-2</v>
      </c>
      <c r="KC33" s="372">
        <f>KB33/DR33</f>
        <v>-0.14285714285714285</v>
      </c>
      <c r="KD33" s="726">
        <f>DT33-DS33</f>
        <v>-1</v>
      </c>
      <c r="KE33" s="372">
        <f>KD33/DS33</f>
        <v>-8.3333333333333329E-2</v>
      </c>
      <c r="KF33" s="726">
        <f>DU33-DT33</f>
        <v>2</v>
      </c>
      <c r="KG33" s="372">
        <f>KF33/DT33</f>
        <v>0.18181818181818182</v>
      </c>
      <c r="KH33" s="726">
        <f>DV33-DU33</f>
        <v>0</v>
      </c>
      <c r="KI33" s="372">
        <f>KH33/DU33</f>
        <v>0</v>
      </c>
      <c r="KJ33" s="726">
        <f>DW33-DV33</f>
        <v>-1</v>
      </c>
      <c r="KK33" s="372">
        <f>KJ33/DV33</f>
        <v>-7.6923076923076927E-2</v>
      </c>
      <c r="KL33" s="726">
        <f>DX33-DW33</f>
        <v>1</v>
      </c>
      <c r="KM33" s="372">
        <f>KL33/DW33</f>
        <v>8.3333333333333329E-2</v>
      </c>
      <c r="KN33" s="726">
        <f>DY33-DX33</f>
        <v>1</v>
      </c>
      <c r="KO33" s="372">
        <f>KN33/DX33</f>
        <v>7.6923076923076927E-2</v>
      </c>
      <c r="KP33" s="726">
        <f>DZ33-DY33</f>
        <v>0</v>
      </c>
      <c r="KQ33" s="372">
        <f>KP33/DY33</f>
        <v>0</v>
      </c>
      <c r="KR33" s="726">
        <f>EA33-DZ33</f>
        <v>0</v>
      </c>
      <c r="KS33" s="372">
        <f>KR33/DZ33</f>
        <v>0</v>
      </c>
      <c r="KT33" s="726">
        <f t="shared" si="396"/>
        <v>-1</v>
      </c>
      <c r="KU33" s="1109">
        <f>KT33/EA33</f>
        <v>-7.1428571428571425E-2</v>
      </c>
      <c r="KV33" s="726">
        <f>EE33-ED33</f>
        <v>0</v>
      </c>
      <c r="KW33" s="372">
        <f>KV33/ED33</f>
        <v>0</v>
      </c>
      <c r="KX33" s="726">
        <f>EF33-EE33</f>
        <v>0</v>
      </c>
      <c r="KY33" s="372">
        <f>KX33/EE33</f>
        <v>0</v>
      </c>
      <c r="KZ33" s="726">
        <f>EG33-EF33</f>
        <v>0</v>
      </c>
      <c r="LA33" s="372">
        <f>KZ33/EF33</f>
        <v>0</v>
      </c>
      <c r="LB33" s="726">
        <f>EH33-EG33</f>
        <v>0</v>
      </c>
      <c r="LC33" s="372">
        <f>LB33/EG33</f>
        <v>0</v>
      </c>
      <c r="LD33" s="726">
        <f>EI33-EH33</f>
        <v>0</v>
      </c>
      <c r="LE33" s="372">
        <f>LD33/EH33</f>
        <v>0</v>
      </c>
      <c r="LF33" s="726">
        <f>EJ33-EI33</f>
        <v>1</v>
      </c>
      <c r="LG33" s="372">
        <f>LF33/EI33</f>
        <v>7.6923076923076927E-2</v>
      </c>
      <c r="LH33" s="726">
        <f>EK33-EJ33</f>
        <v>0</v>
      </c>
      <c r="LI33" s="372">
        <f>LH33/EJ33</f>
        <v>0</v>
      </c>
      <c r="LJ33" s="726">
        <f>EL33-EK33</f>
        <v>0</v>
      </c>
      <c r="LK33" s="372">
        <f>LJ33/EK33</f>
        <v>0</v>
      </c>
      <c r="LL33" s="726">
        <f>EM33-EL33</f>
        <v>0</v>
      </c>
      <c r="LM33" s="372">
        <f>LL33/EL33</f>
        <v>0</v>
      </c>
      <c r="LN33" s="726">
        <f>EN33-EM33</f>
        <v>0</v>
      </c>
      <c r="LO33" s="372">
        <f>LN33/EM33</f>
        <v>0</v>
      </c>
      <c r="LP33" s="726">
        <f>EO33-EN33</f>
        <v>-1</v>
      </c>
      <c r="LQ33" s="372">
        <f>LP33/EN33</f>
        <v>-7.1428571428571425E-2</v>
      </c>
      <c r="LR33" s="726">
        <f t="shared" si="420"/>
        <v>0</v>
      </c>
      <c r="LS33" s="1204">
        <f>LR33/EO33</f>
        <v>0</v>
      </c>
      <c r="LT33" s="726">
        <f>ES33-ER33</f>
        <v>1</v>
      </c>
      <c r="LU33" s="1193">
        <f>LT33/ER33</f>
        <v>7.6923076923076927E-2</v>
      </c>
      <c r="LV33" s="726">
        <f>ET33-ES33</f>
        <v>0</v>
      </c>
      <c r="LW33" s="1193">
        <f>LV33/ES33</f>
        <v>0</v>
      </c>
      <c r="LX33" s="726">
        <f>EU33-ET33</f>
        <v>0</v>
      </c>
      <c r="LY33" s="1193">
        <f>LX33/ET33</f>
        <v>0</v>
      </c>
      <c r="LZ33" s="726">
        <f>EV33-EU33</f>
        <v>2</v>
      </c>
      <c r="MA33" s="1193">
        <f>LZ33/EU33</f>
        <v>0.14285714285714285</v>
      </c>
      <c r="MB33" s="726">
        <f>EW33-EV33</f>
        <v>0</v>
      </c>
      <c r="MC33" s="1193">
        <f>MB33/EV33</f>
        <v>0</v>
      </c>
      <c r="MD33" s="726">
        <f>EX33-EW33</f>
        <v>0</v>
      </c>
      <c r="ME33" s="1251">
        <f>MD33/EW33</f>
        <v>0</v>
      </c>
      <c r="MF33" s="726">
        <f>EY33-EX33</f>
        <v>-16</v>
      </c>
      <c r="MG33" s="1193">
        <f>MF33/EX33</f>
        <v>-1</v>
      </c>
      <c r="MH33" s="726">
        <f>EZ33-EY33</f>
        <v>0</v>
      </c>
      <c r="MI33" s="1193" t="e">
        <f>MH33/EY33</f>
        <v>#DIV/0!</v>
      </c>
      <c r="MJ33" s="726">
        <f>FA33-EZ33</f>
        <v>0</v>
      </c>
      <c r="MK33" s="1193" t="e">
        <f>MJ33/EZ33</f>
        <v>#DIV/0!</v>
      </c>
      <c r="ML33" s="726">
        <f>FB33-FA33</f>
        <v>0</v>
      </c>
      <c r="MM33" s="1193" t="e">
        <f>ML33/FA33</f>
        <v>#DIV/0!</v>
      </c>
      <c r="MN33" s="726">
        <f>FC33-FB33</f>
        <v>0</v>
      </c>
      <c r="MO33" s="1193" t="e">
        <f>MN33/FB33</f>
        <v>#DIV/0!</v>
      </c>
      <c r="MP33" s="725">
        <f>EJ33</f>
        <v>14</v>
      </c>
      <c r="MQ33" s="956">
        <f>EX33</f>
        <v>16</v>
      </c>
      <c r="MR33" s="727">
        <f>MQ33-MP33</f>
        <v>2</v>
      </c>
      <c r="MS33" s="108">
        <f>IF(ISERROR(MR33/MP33),0,MR33/MP33)</f>
        <v>0.14285714285714285</v>
      </c>
      <c r="MT33" s="617"/>
      <c r="MU33" s="617"/>
      <c r="MV33" s="617"/>
      <c r="MW33" s="733" t="str">
        <f>E33</f>
        <v>Number Tier 1/Tier 2 Call Agents</v>
      </c>
      <c r="MX33" s="729"/>
      <c r="MY33" s="729"/>
      <c r="MZ33" s="729"/>
      <c r="NA33" s="729"/>
      <c r="NB33" s="729"/>
      <c r="NC33" s="729"/>
      <c r="ND33" s="729"/>
      <c r="NE33" s="729"/>
      <c r="NF33" s="729"/>
      <c r="NG33" s="729"/>
      <c r="NH33" s="729"/>
      <c r="NI33" s="730"/>
      <c r="NJ33" s="730"/>
      <c r="NK33" s="730"/>
      <c r="NL33" s="730"/>
      <c r="NM33" s="730"/>
      <c r="NN33" s="730"/>
      <c r="NO33" s="730"/>
      <c r="NP33" s="730"/>
      <c r="NQ33" s="730"/>
      <c r="NR33" s="730"/>
      <c r="NS33" s="730"/>
      <c r="NT33" s="730">
        <f>AU33</f>
        <v>16</v>
      </c>
      <c r="NU33" s="730">
        <f t="shared" si="1009"/>
        <v>16</v>
      </c>
      <c r="NV33" s="730">
        <f t="shared" si="1009"/>
        <v>16</v>
      </c>
      <c r="NW33" s="730">
        <f t="shared" si="1009"/>
        <v>16</v>
      </c>
      <c r="NX33" s="730">
        <f t="shared" si="1009"/>
        <v>16</v>
      </c>
      <c r="NY33" s="730">
        <f t="shared" si="1009"/>
        <v>16</v>
      </c>
      <c r="NZ33" s="730">
        <f>BC33</f>
        <v>16</v>
      </c>
      <c r="OA33" s="730">
        <f t="shared" si="1010"/>
        <v>16</v>
      </c>
      <c r="OB33" s="730">
        <f t="shared" si="1010"/>
        <v>16</v>
      </c>
      <c r="OC33" s="730">
        <f t="shared" si="1010"/>
        <v>16</v>
      </c>
      <c r="OD33" s="730">
        <f t="shared" si="1010"/>
        <v>16</v>
      </c>
      <c r="OE33" s="730">
        <f t="shared" si="1010"/>
        <v>16</v>
      </c>
      <c r="OF33" s="243">
        <f t="shared" si="1010"/>
        <v>16</v>
      </c>
      <c r="OG33" s="698">
        <f t="shared" si="1011"/>
        <v>16</v>
      </c>
      <c r="OH33" s="698">
        <f t="shared" si="1011"/>
        <v>16</v>
      </c>
      <c r="OI33" s="698">
        <f t="shared" si="1011"/>
        <v>16</v>
      </c>
      <c r="OJ33" s="698">
        <f t="shared" si="1011"/>
        <v>16</v>
      </c>
      <c r="OK33" s="698">
        <f t="shared" si="1011"/>
        <v>16</v>
      </c>
      <c r="OL33" s="698">
        <f t="shared" si="1011"/>
        <v>16</v>
      </c>
      <c r="OM33" s="698">
        <f t="shared" si="1011"/>
        <v>16</v>
      </c>
      <c r="ON33" s="698">
        <f t="shared" si="1011"/>
        <v>16</v>
      </c>
      <c r="OO33" s="698">
        <f t="shared" si="1011"/>
        <v>16</v>
      </c>
      <c r="OP33" s="698">
        <f t="shared" si="1011"/>
        <v>16</v>
      </c>
      <c r="OQ33" s="698">
        <f t="shared" si="1011"/>
        <v>16</v>
      </c>
      <c r="OR33" s="698">
        <f t="shared" si="1011"/>
        <v>16</v>
      </c>
      <c r="OS33" s="801">
        <f t="shared" si="1012"/>
        <v>14</v>
      </c>
      <c r="OT33" s="801">
        <f t="shared" si="1012"/>
        <v>14</v>
      </c>
      <c r="OU33" s="801">
        <f t="shared" si="1012"/>
        <v>15</v>
      </c>
      <c r="OV33" s="801">
        <f t="shared" si="1012"/>
        <v>14</v>
      </c>
      <c r="OW33" s="801">
        <f t="shared" si="1012"/>
        <v>16</v>
      </c>
      <c r="OX33" s="801">
        <f t="shared" si="1012"/>
        <v>16</v>
      </c>
      <c r="OY33" s="801">
        <f t="shared" si="1012"/>
        <v>16</v>
      </c>
      <c r="OZ33" s="801">
        <f t="shared" si="1012"/>
        <v>16</v>
      </c>
      <c r="PA33" s="801">
        <f t="shared" si="1012"/>
        <v>16</v>
      </c>
      <c r="PB33" s="801">
        <f t="shared" si="1012"/>
        <v>16</v>
      </c>
      <c r="PC33" s="801">
        <f t="shared" si="1012"/>
        <v>16</v>
      </c>
      <c r="PD33" s="801">
        <f t="shared" si="1012"/>
        <v>16</v>
      </c>
      <c r="PE33" s="854">
        <f t="shared" si="1013"/>
        <v>15</v>
      </c>
      <c r="PF33" s="854">
        <f t="shared" si="1013"/>
        <v>15</v>
      </c>
      <c r="PG33" s="854">
        <f t="shared" si="1013"/>
        <v>15</v>
      </c>
      <c r="PH33" s="854">
        <f t="shared" si="1013"/>
        <v>15</v>
      </c>
      <c r="PI33" s="854">
        <f t="shared" si="1013"/>
        <v>14</v>
      </c>
      <c r="PJ33" s="854">
        <f t="shared" si="1013"/>
        <v>13</v>
      </c>
      <c r="PK33" s="854">
        <f t="shared" si="1013"/>
        <v>13</v>
      </c>
      <c r="PL33" s="854">
        <f t="shared" si="1013"/>
        <v>14</v>
      </c>
      <c r="PM33" s="854">
        <f t="shared" si="1013"/>
        <v>14</v>
      </c>
      <c r="PN33" s="854">
        <f t="shared" si="1013"/>
        <v>14</v>
      </c>
      <c r="PO33" s="854">
        <f t="shared" si="1013"/>
        <v>16</v>
      </c>
      <c r="PP33" s="854">
        <f t="shared" si="1013"/>
        <v>16</v>
      </c>
      <c r="PQ33" s="1040">
        <f t="shared" si="1014"/>
        <v>16</v>
      </c>
      <c r="PR33" s="1040">
        <f t="shared" si="1014"/>
        <v>15</v>
      </c>
      <c r="PS33" s="1040">
        <f t="shared" si="1014"/>
        <v>17</v>
      </c>
      <c r="PT33" s="1040">
        <f t="shared" si="1014"/>
        <v>17</v>
      </c>
      <c r="PU33" s="1040">
        <f t="shared" si="1014"/>
        <v>17</v>
      </c>
      <c r="PV33" s="1040">
        <f t="shared" si="1014"/>
        <v>16</v>
      </c>
      <c r="PW33" s="1040">
        <f t="shared" si="1014"/>
        <v>16</v>
      </c>
      <c r="PX33" s="1040">
        <f t="shared" si="1014"/>
        <v>16</v>
      </c>
      <c r="PY33" s="1040">
        <f t="shared" si="1014"/>
        <v>15</v>
      </c>
      <c r="PZ33" s="1040">
        <f t="shared" si="1014"/>
        <v>15</v>
      </c>
      <c r="QA33" s="1040">
        <f t="shared" si="1014"/>
        <v>14</v>
      </c>
      <c r="QB33" s="1040">
        <f t="shared" si="1014"/>
        <v>15</v>
      </c>
      <c r="QC33" s="1062">
        <f t="shared" si="1015"/>
        <v>15</v>
      </c>
      <c r="QD33" s="1062">
        <f t="shared" si="1015"/>
        <v>14</v>
      </c>
      <c r="QE33" s="1062">
        <f t="shared" si="1015"/>
        <v>14</v>
      </c>
      <c r="QF33" s="1062">
        <f t="shared" si="1015"/>
        <v>12</v>
      </c>
      <c r="QG33" s="1062">
        <f t="shared" si="1015"/>
        <v>11</v>
      </c>
      <c r="QH33" s="1062">
        <f t="shared" si="1015"/>
        <v>13</v>
      </c>
      <c r="QI33" s="1062">
        <f t="shared" si="1015"/>
        <v>13</v>
      </c>
      <c r="QJ33" s="1062">
        <f t="shared" si="1015"/>
        <v>12</v>
      </c>
      <c r="QK33" s="1062">
        <f t="shared" si="1015"/>
        <v>13</v>
      </c>
      <c r="QL33" s="1062">
        <f t="shared" si="1015"/>
        <v>14</v>
      </c>
      <c r="QM33" s="1062">
        <f t="shared" si="1015"/>
        <v>14</v>
      </c>
      <c r="QN33" s="1062">
        <f t="shared" si="1015"/>
        <v>14</v>
      </c>
      <c r="QO33" s="1119">
        <f t="shared" si="1016"/>
        <v>13</v>
      </c>
      <c r="QP33" s="1119">
        <f t="shared" si="1016"/>
        <v>13</v>
      </c>
      <c r="QQ33" s="1119">
        <f t="shared" si="1016"/>
        <v>13</v>
      </c>
      <c r="QR33" s="1119">
        <f t="shared" si="1016"/>
        <v>13</v>
      </c>
      <c r="QS33" s="1119">
        <f t="shared" si="1016"/>
        <v>13</v>
      </c>
      <c r="QT33" s="1119">
        <f t="shared" si="1016"/>
        <v>13</v>
      </c>
      <c r="QU33" s="1119">
        <f t="shared" si="1016"/>
        <v>14</v>
      </c>
      <c r="QV33" s="1119">
        <f t="shared" si="1016"/>
        <v>14</v>
      </c>
      <c r="QW33" s="1119">
        <f t="shared" si="1016"/>
        <v>14</v>
      </c>
      <c r="QX33" s="1119">
        <f t="shared" si="1016"/>
        <v>14</v>
      </c>
      <c r="QY33" s="1119">
        <f t="shared" si="1016"/>
        <v>14</v>
      </c>
      <c r="QZ33" s="1119">
        <f t="shared" si="1016"/>
        <v>13</v>
      </c>
      <c r="RA33" s="1211">
        <f t="shared" si="1017"/>
        <v>13</v>
      </c>
      <c r="RB33" s="1211">
        <f t="shared" si="1018"/>
        <v>14</v>
      </c>
      <c r="RC33" s="1211">
        <f t="shared" si="1019"/>
        <v>14</v>
      </c>
      <c r="RD33" s="1211">
        <f t="shared" si="1020"/>
        <v>14</v>
      </c>
      <c r="RE33" s="1211">
        <f t="shared" si="1021"/>
        <v>16</v>
      </c>
      <c r="RF33" s="1211">
        <f t="shared" si="1022"/>
        <v>16</v>
      </c>
      <c r="RG33" s="1211">
        <f t="shared" si="1023"/>
        <v>16</v>
      </c>
      <c r="RH33" s="1211">
        <f t="shared" si="1024"/>
        <v>0</v>
      </c>
      <c r="RI33" s="1211">
        <f t="shared" si="1025"/>
        <v>0</v>
      </c>
      <c r="RJ33" s="1211">
        <f t="shared" si="1026"/>
        <v>0</v>
      </c>
      <c r="RK33" s="1211">
        <f t="shared" si="1027"/>
        <v>0</v>
      </c>
      <c r="RL33" s="1211">
        <f t="shared" si="1028"/>
        <v>0</v>
      </c>
    </row>
    <row r="34" spans="1:480" s="80" customFormat="1" x14ac:dyDescent="0.3">
      <c r="A34" s="677"/>
      <c r="B34" s="78">
        <v>4.2</v>
      </c>
      <c r="E34" s="1283" t="s">
        <v>224</v>
      </c>
      <c r="F34" s="1283"/>
      <c r="G34" s="1284"/>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1029">V13/V32</f>
        <v>64.225122349102776</v>
      </c>
      <c r="W34" s="84">
        <f t="shared" si="1029"/>
        <v>64.56294846705805</v>
      </c>
      <c r="X34" s="83">
        <f t="shared" si="1029"/>
        <v>58.093313121104934</v>
      </c>
      <c r="Y34" s="84">
        <f t="shared" si="1029"/>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1030">AK13/AK33</f>
        <v>239.625</v>
      </c>
      <c r="AL34" s="83">
        <f t="shared" si="1030"/>
        <v>200.4375</v>
      </c>
      <c r="AM34" s="84">
        <f t="shared" si="1030"/>
        <v>415.3125</v>
      </c>
      <c r="AN34" s="83">
        <f t="shared" si="1030"/>
        <v>233.375</v>
      </c>
      <c r="AO34" s="84">
        <f t="shared" si="1030"/>
        <v>210.125</v>
      </c>
      <c r="AP34" s="195">
        <f t="shared" si="1030"/>
        <v>271.3125</v>
      </c>
      <c r="AQ34" s="84">
        <f t="shared" si="1030"/>
        <v>254.6875</v>
      </c>
      <c r="AR34" s="195">
        <f t="shared" si="1030"/>
        <v>218.75</v>
      </c>
      <c r="AS34" s="84">
        <f t="shared" si="1030"/>
        <v>236.5</v>
      </c>
      <c r="AT34" s="195">
        <f t="shared" si="1030"/>
        <v>350.5</v>
      </c>
      <c r="AU34" s="84">
        <f t="shared" si="1030"/>
        <v>242.1875</v>
      </c>
      <c r="AV34" s="123" t="s">
        <v>29</v>
      </c>
      <c r="AW34" s="142">
        <f>SUM(AJ34:AU34)/$AV$4</f>
        <v>258.625</v>
      </c>
      <c r="AX34" s="349">
        <f t="shared" ref="AX34:BE34" si="1031">AX13/AX33</f>
        <v>268.1875</v>
      </c>
      <c r="AY34" s="84">
        <f t="shared" si="1031"/>
        <v>259.75</v>
      </c>
      <c r="AZ34" s="83">
        <f t="shared" si="1031"/>
        <v>330.5625</v>
      </c>
      <c r="BA34" s="84">
        <f t="shared" si="1031"/>
        <v>967.1875</v>
      </c>
      <c r="BB34" s="83">
        <f t="shared" si="1031"/>
        <v>402.3125</v>
      </c>
      <c r="BC34" s="84">
        <f t="shared" si="1031"/>
        <v>336.1875</v>
      </c>
      <c r="BD34" s="195">
        <f t="shared" si="1031"/>
        <v>369.4375</v>
      </c>
      <c r="BE34" s="84">
        <f t="shared" si="1031"/>
        <v>259.375</v>
      </c>
      <c r="BF34" s="195">
        <f>BF13/BF33</f>
        <v>244.75</v>
      </c>
      <c r="BG34" s="84">
        <f>BG13/BG33</f>
        <v>231.6875</v>
      </c>
      <c r="BH34" s="195">
        <f>BH13/BH33</f>
        <v>220.8125</v>
      </c>
      <c r="BI34" s="84">
        <f>BI13/BI33</f>
        <v>232.875</v>
      </c>
      <c r="BJ34" s="123" t="s">
        <v>29</v>
      </c>
      <c r="BK34" s="142">
        <f>SUM(AX34:BI34)/$BJ$4</f>
        <v>343.59375</v>
      </c>
      <c r="BL34" s="349">
        <f t="shared" ref="BL34:BQ34" si="1032">BL13/BL33</f>
        <v>250.0625</v>
      </c>
      <c r="BM34" s="84">
        <f t="shared" si="1032"/>
        <v>234.9375</v>
      </c>
      <c r="BN34" s="771">
        <f t="shared" si="1032"/>
        <v>263.75</v>
      </c>
      <c r="BO34" s="84">
        <f t="shared" si="1032"/>
        <v>725.875</v>
      </c>
      <c r="BP34" s="83">
        <f t="shared" si="1032"/>
        <v>232.5</v>
      </c>
      <c r="BQ34" s="84">
        <f t="shared" si="1032"/>
        <v>244.75</v>
      </c>
      <c r="BR34" s="195">
        <f t="shared" ref="BR34" si="1033">BR13/BR33</f>
        <v>312.5625</v>
      </c>
      <c r="BS34" s="84">
        <f t="shared" ref="BS34:BT34" si="1034">BS13/BS33</f>
        <v>244.75</v>
      </c>
      <c r="BT34" s="195">
        <f t="shared" si="1034"/>
        <v>264.5</v>
      </c>
      <c r="BU34" s="195">
        <f t="shared" ref="BU34:BV34" si="1035">BU13/BU33</f>
        <v>309.875</v>
      </c>
      <c r="BV34" s="195">
        <f t="shared" si="1035"/>
        <v>219.1875</v>
      </c>
      <c r="BW34" s="195">
        <f t="shared" ref="BW34" si="1036">BW13/BW33</f>
        <v>220</v>
      </c>
      <c r="BX34" s="123" t="s">
        <v>29</v>
      </c>
      <c r="BY34" s="142">
        <f>SUM(BL34:BW34)/$BX$4</f>
        <v>293.5625</v>
      </c>
      <c r="BZ34" s="195">
        <f t="shared" ref="BZ34:CA34" si="1037">BZ13/BZ33</f>
        <v>239</v>
      </c>
      <c r="CA34" s="84">
        <f t="shared" si="1037"/>
        <v>217.21428571428572</v>
      </c>
      <c r="CB34" s="771">
        <f t="shared" ref="CB34:CC34" si="1038">CB13/CB33</f>
        <v>227.46666666666667</v>
      </c>
      <c r="CC34" s="84">
        <f t="shared" si="1038"/>
        <v>285.07142857142856</v>
      </c>
      <c r="CD34" s="83">
        <f t="shared" ref="CD34:CE34" si="1039">CD13/CD33</f>
        <v>230</v>
      </c>
      <c r="CE34" s="84">
        <f t="shared" si="1039"/>
        <v>225.5625</v>
      </c>
      <c r="CF34" s="195">
        <f t="shared" ref="CF34:CG34" si="1040">CF13/CF33</f>
        <v>228.1875</v>
      </c>
      <c r="CG34" s="84">
        <f t="shared" si="1040"/>
        <v>247.875</v>
      </c>
      <c r="CH34" s="195">
        <f t="shared" ref="CH34:CI34" si="1041">CH13/CH33</f>
        <v>226.875</v>
      </c>
      <c r="CI34" s="195">
        <f t="shared" si="1041"/>
        <v>198.875</v>
      </c>
      <c r="CJ34" s="195">
        <f t="shared" ref="CJ34:CK34" si="1042">CJ13/CJ33</f>
        <v>189.9375</v>
      </c>
      <c r="CK34" s="195">
        <f t="shared" si="1042"/>
        <v>207.375</v>
      </c>
      <c r="CL34" s="123" t="s">
        <v>29</v>
      </c>
      <c r="CM34" s="142">
        <f>SUM(BZ34:CK34)/$CL$4</f>
        <v>226.95332341269841</v>
      </c>
      <c r="CN34" s="195">
        <f t="shared" ref="CN34:CO34" si="1043">CN13/CN33</f>
        <v>205</v>
      </c>
      <c r="CO34" s="84">
        <f t="shared" si="1043"/>
        <v>226.13333333333333</v>
      </c>
      <c r="CP34" s="771">
        <f t="shared" ref="CP34:CQ34" si="1044">CP13/CP33</f>
        <v>231.13333333333333</v>
      </c>
      <c r="CQ34" s="84">
        <f t="shared" si="1044"/>
        <v>248.33333333333334</v>
      </c>
      <c r="CR34" s="83">
        <f t="shared" ref="CR34:CS34" si="1045">CR13/CR33</f>
        <v>224.42857142857142</v>
      </c>
      <c r="CS34" s="84">
        <f t="shared" si="1045"/>
        <v>227.92307692307693</v>
      </c>
      <c r="CT34" s="195">
        <f t="shared" ref="CT34:CU34" si="1046">CT13/CT33</f>
        <v>267.15384615384613</v>
      </c>
      <c r="CU34" s="84">
        <f t="shared" si="1046"/>
        <v>248.78571428571428</v>
      </c>
      <c r="CV34" s="195">
        <f t="shared" ref="CV34:CW34" si="1047">CV13/CV33</f>
        <v>195.5</v>
      </c>
      <c r="CW34" s="957">
        <f t="shared" si="1047"/>
        <v>170.85714285714286</v>
      </c>
      <c r="CX34" s="195">
        <f t="shared" ref="CX34:CY34" si="1048">CX13/CX33</f>
        <v>157.6875</v>
      </c>
      <c r="CY34" s="84">
        <f t="shared" si="1048"/>
        <v>144.5625</v>
      </c>
      <c r="CZ34" s="123" t="s">
        <v>29</v>
      </c>
      <c r="DA34" s="142">
        <f>SUM(CN34:CY34)/$CZ$4</f>
        <v>212.29152930402927</v>
      </c>
      <c r="DB34" s="195">
        <f t="shared" ref="DB34:DC34" si="1049">DB13/DB33</f>
        <v>141.4375</v>
      </c>
      <c r="DC34" s="84">
        <f t="shared" si="1049"/>
        <v>160.6</v>
      </c>
      <c r="DD34" s="771">
        <f t="shared" ref="DD34:DE34" si="1050">DD13/DD33</f>
        <v>111.94117647058823</v>
      </c>
      <c r="DE34" s="84">
        <f t="shared" si="1050"/>
        <v>144.35294117647058</v>
      </c>
      <c r="DF34" s="83">
        <f t="shared" ref="DF34:DG34" si="1051">DF13/DF33</f>
        <v>117.94117647058823</v>
      </c>
      <c r="DG34" s="84">
        <f t="shared" si="1051"/>
        <v>121.4375</v>
      </c>
      <c r="DH34" s="195">
        <f t="shared" ref="DH34:DI34" si="1052">DH13/DH33</f>
        <v>206.5</v>
      </c>
      <c r="DI34" s="84">
        <f t="shared" si="1052"/>
        <v>187.125</v>
      </c>
      <c r="DJ34" s="195">
        <f t="shared" ref="DJ34:DK34" si="1053">DJ13/DJ33</f>
        <v>164.26666666666668</v>
      </c>
      <c r="DK34" s="84">
        <f t="shared" si="1053"/>
        <v>160.33333333333334</v>
      </c>
      <c r="DL34" s="195">
        <f t="shared" ref="DL34:DM34" si="1054">DL13/DL33</f>
        <v>152.35714285714286</v>
      </c>
      <c r="DM34" s="84">
        <f t="shared" si="1054"/>
        <v>153</v>
      </c>
      <c r="DN34" s="123" t="s">
        <v>29</v>
      </c>
      <c r="DO34" s="142">
        <f>SUM(DB34:DM34)/$DN$4</f>
        <v>151.77436974789916</v>
      </c>
      <c r="DP34" s="195">
        <f t="shared" ref="DP34:DQ34" si="1055">DP13/DP33</f>
        <v>150.53333333333333</v>
      </c>
      <c r="DQ34" s="84">
        <f t="shared" si="1055"/>
        <v>180.57142857142858</v>
      </c>
      <c r="DR34" s="771">
        <f t="shared" ref="DR34:DS34" si="1056">DR13/DR33</f>
        <v>132.85714285714286</v>
      </c>
      <c r="DS34" s="84">
        <f t="shared" si="1056"/>
        <v>233</v>
      </c>
      <c r="DT34" s="83">
        <f t="shared" ref="DT34:DU34" si="1057">DT13/DT33</f>
        <v>182</v>
      </c>
      <c r="DU34" s="84">
        <f t="shared" si="1057"/>
        <v>149.69230769230768</v>
      </c>
      <c r="DV34" s="195">
        <f t="shared" ref="DV34:DW34" si="1058">DV13/DV33</f>
        <v>298.38461538461536</v>
      </c>
      <c r="DW34" s="84">
        <f t="shared" si="1058"/>
        <v>280.41666666666669</v>
      </c>
      <c r="DX34" s="195">
        <f t="shared" ref="DX34:DY34" si="1059">DX13/DX33</f>
        <v>216.61538461538461</v>
      </c>
      <c r="DY34" s="84">
        <f t="shared" si="1059"/>
        <v>181.64285714285714</v>
      </c>
      <c r="DZ34" s="195">
        <f t="shared" ref="DZ34:EA34" si="1060">DZ13/DZ33</f>
        <v>152.64285714285714</v>
      </c>
      <c r="EA34" s="84">
        <f t="shared" si="1060"/>
        <v>145.64285714285714</v>
      </c>
      <c r="EB34" s="123" t="s">
        <v>29</v>
      </c>
      <c r="EC34" s="142">
        <f>SUM(DP34:EA34)/$EB$4</f>
        <v>191.99995421245421</v>
      </c>
      <c r="ED34" s="195">
        <f t="shared" ref="ED34" si="1061">ED13/ED33</f>
        <v>187.61538461538461</v>
      </c>
      <c r="EE34" s="84">
        <f t="shared" ref="EE34:EF34" si="1062">EE13/EE33</f>
        <v>159.46153846153845</v>
      </c>
      <c r="EF34" s="771">
        <f t="shared" si="1062"/>
        <v>141.46153846153845</v>
      </c>
      <c r="EG34" s="84">
        <f t="shared" ref="EG34:EH34" si="1063">EG13/EG33</f>
        <v>163.92307692307693</v>
      </c>
      <c r="EH34" s="83">
        <f t="shared" si="1063"/>
        <v>161.53846153846155</v>
      </c>
      <c r="EI34" s="84">
        <f t="shared" ref="EI34:EJ34" si="1064">EI13/EI33</f>
        <v>145.38461538461539</v>
      </c>
      <c r="EJ34" s="195">
        <f t="shared" si="1064"/>
        <v>238.28571428571428</v>
      </c>
      <c r="EK34" s="84">
        <f t="shared" ref="EK34:EL34" si="1065">EK13/EK33</f>
        <v>237</v>
      </c>
      <c r="EL34" s="195">
        <f t="shared" si="1065"/>
        <v>194.92857142857142</v>
      </c>
      <c r="EM34" s="84">
        <f t="shared" ref="EM34:EN34" si="1066">EM13/EM33</f>
        <v>167.64285714285714</v>
      </c>
      <c r="EN34" s="195">
        <f t="shared" si="1066"/>
        <v>161.14285714285714</v>
      </c>
      <c r="EO34" s="84">
        <f t="shared" ref="EO34" si="1067">EO13/EO33</f>
        <v>182.76923076923077</v>
      </c>
      <c r="EP34" s="123" t="s">
        <v>29</v>
      </c>
      <c r="EQ34" s="142">
        <f>SUM(ED34:EO34)/$EP$4</f>
        <v>178.42948717948718</v>
      </c>
      <c r="ER34" s="195">
        <f t="shared" ref="ER34:ES34" si="1068">ER13/ER33</f>
        <v>210.69230769230768</v>
      </c>
      <c r="ES34" s="84">
        <f t="shared" si="1068"/>
        <v>177.5</v>
      </c>
      <c r="ET34" s="771">
        <f t="shared" ref="ET34:EU34" si="1069">ET13/ET33</f>
        <v>219.28571428571428</v>
      </c>
      <c r="EU34" s="84">
        <f t="shared" si="1069"/>
        <v>230.92857142857142</v>
      </c>
      <c r="EV34" s="83">
        <f t="shared" ref="EV34" si="1070">EV13/EV33</f>
        <v>157.9375</v>
      </c>
      <c r="EW34" s="84">
        <f t="shared" ref="EW34:EX34" si="1071">EW13/EW33</f>
        <v>164.5625</v>
      </c>
      <c r="EX34" s="195">
        <f t="shared" si="1071"/>
        <v>199.125</v>
      </c>
      <c r="EY34" s="84"/>
      <c r="EZ34" s="195"/>
      <c r="FA34" s="84"/>
      <c r="FB34" s="195"/>
      <c r="FC34" s="84"/>
      <c r="FD34" s="123" t="s">
        <v>29</v>
      </c>
      <c r="FE34" s="142">
        <f>SUM(ER34:FC34)/$FD$4</f>
        <v>194.29022762951334</v>
      </c>
      <c r="FF34" s="590">
        <f>AX34-AU34</f>
        <v>26</v>
      </c>
      <c r="FG34" s="367">
        <f>FF34/AU34</f>
        <v>0.10735483870967742</v>
      </c>
      <c r="FH34" s="590">
        <f>AY34-AX34</f>
        <v>-8.4375</v>
      </c>
      <c r="FI34" s="367">
        <f>FH34/AX34</f>
        <v>-3.1461197855977625E-2</v>
      </c>
      <c r="FJ34" s="590">
        <f>AZ34-AY34</f>
        <v>70.8125</v>
      </c>
      <c r="FK34" s="367">
        <f>FJ34/AY34</f>
        <v>0.2726179018286814</v>
      </c>
      <c r="FL34" s="590">
        <f>BA34-AZ34</f>
        <v>636.625</v>
      </c>
      <c r="FM34" s="367">
        <f>FL34/AZ34</f>
        <v>1.9258839100018907</v>
      </c>
      <c r="FN34" s="590">
        <f>BB34-BA34</f>
        <v>-564.875</v>
      </c>
      <c r="FO34" s="367">
        <f>FN34/BA34</f>
        <v>-0.58403877221324718</v>
      </c>
      <c r="FP34" s="590">
        <f>BC34-BB34</f>
        <v>-66.125</v>
      </c>
      <c r="FQ34" s="367">
        <f>FP34/BB34</f>
        <v>-0.1643622805654808</v>
      </c>
      <c r="FR34" s="590">
        <f>BD34-BC34</f>
        <v>33.25</v>
      </c>
      <c r="FS34" s="367">
        <f>FR34/BC34</f>
        <v>9.8903141847927117E-2</v>
      </c>
      <c r="FT34" s="590">
        <f>BE34-BD34</f>
        <v>-110.0625</v>
      </c>
      <c r="FU34" s="367">
        <f>FT34/BD34</f>
        <v>-0.29791913381830487</v>
      </c>
      <c r="FV34" s="590">
        <f>BF34-BE34</f>
        <v>-14.625</v>
      </c>
      <c r="FW34" s="367">
        <f>FV34/BE34</f>
        <v>-5.6385542168674696E-2</v>
      </c>
      <c r="FX34" s="590">
        <f>BG34-BF34</f>
        <v>-13.0625</v>
      </c>
      <c r="FY34" s="100">
        <f>FX34/BF34</f>
        <v>-5.3370786516853931E-2</v>
      </c>
      <c r="FZ34" s="590">
        <f>BH34-BG34</f>
        <v>-10.875</v>
      </c>
      <c r="GA34" s="367">
        <f>FZ34/BG34</f>
        <v>-4.6938224979768003E-2</v>
      </c>
      <c r="GB34" s="590">
        <f>BI34-BH34</f>
        <v>12.0625</v>
      </c>
      <c r="GC34" s="367">
        <f>GB34/BH34</f>
        <v>5.4627795075007077E-2</v>
      </c>
      <c r="GD34" s="590">
        <f>BL34-BI34</f>
        <v>17.1875</v>
      </c>
      <c r="GE34" s="367">
        <f>GD34/BI34</f>
        <v>7.3805689747718728E-2</v>
      </c>
      <c r="GF34" s="293">
        <f>BM34-BL34</f>
        <v>-15.125</v>
      </c>
      <c r="GG34" s="370">
        <f>GF34/BL34</f>
        <v>-6.0484878780304924E-2</v>
      </c>
      <c r="GH34" s="293">
        <f>BN34-BM34</f>
        <v>28.8125</v>
      </c>
      <c r="GI34" s="370">
        <f>GH34/BM34</f>
        <v>0.1226389997339718</v>
      </c>
      <c r="GJ34" s="293">
        <f>BO34-BN34</f>
        <v>462.125</v>
      </c>
      <c r="GK34" s="370">
        <f>GJ34/BN34</f>
        <v>1.7521327014218009</v>
      </c>
      <c r="GL34" s="293">
        <f>BP34-BO34</f>
        <v>-493.375</v>
      </c>
      <c r="GM34" s="370">
        <f>GL34/BO34</f>
        <v>-0.67969691751334593</v>
      </c>
      <c r="GN34" s="293">
        <f>BQ34-BP34</f>
        <v>12.25</v>
      </c>
      <c r="GO34" s="370">
        <f>GN34/BP34</f>
        <v>5.2688172043010753E-2</v>
      </c>
      <c r="GP34" s="293">
        <f>BR34-BQ34</f>
        <v>67.8125</v>
      </c>
      <c r="GQ34" s="370">
        <f>GP34/BQ34</f>
        <v>0.27706843718079671</v>
      </c>
      <c r="GR34" s="293">
        <f>BS34-BR34</f>
        <v>-67.8125</v>
      </c>
      <c r="GS34" s="370">
        <f>GR34/BR34</f>
        <v>-0.21695660867826436</v>
      </c>
      <c r="GT34" s="293">
        <f>BT34-BS34</f>
        <v>19.75</v>
      </c>
      <c r="GU34" s="370">
        <f>GT34/BS34</f>
        <v>8.0694586312563835E-2</v>
      </c>
      <c r="GV34" s="293">
        <f>BU34-BT34</f>
        <v>45.375</v>
      </c>
      <c r="GW34" s="370">
        <f>GV34/BT34</f>
        <v>0.17155009451795841</v>
      </c>
      <c r="GX34" s="293">
        <f>BV34-BU34</f>
        <v>-90.6875</v>
      </c>
      <c r="GY34" s="370">
        <f>GX34/BU34</f>
        <v>-0.29265832997176283</v>
      </c>
      <c r="GZ34" s="293">
        <f>BW34-BV34</f>
        <v>0.8125</v>
      </c>
      <c r="HA34" s="370">
        <f>GZ34/BV34</f>
        <v>3.7068719703450244E-3</v>
      </c>
      <c r="HB34" s="293">
        <f>BZ34-BW34</f>
        <v>19</v>
      </c>
      <c r="HC34" s="370">
        <f>HB34/BW34</f>
        <v>8.6363636363636365E-2</v>
      </c>
      <c r="HD34" s="293">
        <f>CA34-BZ34</f>
        <v>-21.785714285714278</v>
      </c>
      <c r="HE34" s="370">
        <f>HD34/BZ34</f>
        <v>-9.1153616258218731E-2</v>
      </c>
      <c r="HF34" s="293">
        <f>CB34-CA34</f>
        <v>10.252380952380946</v>
      </c>
      <c r="HG34" s="370">
        <f>HF34/CA34</f>
        <v>4.7199386166831059E-2</v>
      </c>
      <c r="HH34" s="293">
        <f>CC34-CB34</f>
        <v>57.604761904761887</v>
      </c>
      <c r="HI34" s="370">
        <f>HH34/CB34</f>
        <v>0.25324485010885939</v>
      </c>
      <c r="HJ34" s="293">
        <f>CD34-CC34</f>
        <v>-55.071428571428555</v>
      </c>
      <c r="HK34" s="370">
        <f>HJ34/CC34</f>
        <v>-0.19318466549736904</v>
      </c>
      <c r="HL34" s="293">
        <f>CE34-CD34</f>
        <v>-4.4375</v>
      </c>
      <c r="HM34" s="370">
        <f>HL34/CD34</f>
        <v>-1.9293478260869565E-2</v>
      </c>
      <c r="HN34" s="293">
        <f>CF34-CE34</f>
        <v>2.625</v>
      </c>
      <c r="HO34" s="370">
        <f>HN34/CE34</f>
        <v>1.1637572734829594E-2</v>
      </c>
      <c r="HP34" s="293">
        <f>CG34-CF34</f>
        <v>19.6875</v>
      </c>
      <c r="HQ34" s="370">
        <f>HP34/CF34</f>
        <v>8.6277732128184056E-2</v>
      </c>
      <c r="HR34" s="293">
        <f>CH34-CG34</f>
        <v>-21</v>
      </c>
      <c r="HS34" s="370">
        <f>HR34/CG34</f>
        <v>-8.4720121028744322E-2</v>
      </c>
      <c r="HT34" s="293">
        <f>CI34-CH34</f>
        <v>-28</v>
      </c>
      <c r="HU34" s="370">
        <f>HT34/CH34</f>
        <v>-0.12341597796143251</v>
      </c>
      <c r="HV34" s="293">
        <f>CJ34-CI34</f>
        <v>-8.9375</v>
      </c>
      <c r="HW34" s="370">
        <f>HV34/CI34</f>
        <v>-4.4940289126335638E-2</v>
      </c>
      <c r="HX34" s="293">
        <f>CK34-CJ34</f>
        <v>17.4375</v>
      </c>
      <c r="HY34" s="370">
        <f>HX34/CJ34</f>
        <v>9.1806515301085884E-2</v>
      </c>
      <c r="HZ34" s="293">
        <f>CN34-CK34</f>
        <v>-2.375</v>
      </c>
      <c r="IA34" s="370">
        <f>HZ34/CK34</f>
        <v>-1.1452682338758288E-2</v>
      </c>
      <c r="IB34" s="293">
        <f>CO34-CN34</f>
        <v>21.133333333333326</v>
      </c>
      <c r="IC34" s="370">
        <f>IB34/CN34</f>
        <v>0.1030894308943089</v>
      </c>
      <c r="ID34" s="293">
        <f>CP34-CO34</f>
        <v>5</v>
      </c>
      <c r="IE34" s="370">
        <f>ID34/CO34</f>
        <v>2.2110849056603776E-2</v>
      </c>
      <c r="IF34" s="293">
        <f>CQ34-CP34</f>
        <v>17.200000000000017</v>
      </c>
      <c r="IG34" s="370">
        <f>IF34/CP34</f>
        <v>7.4415921546005265E-2</v>
      </c>
      <c r="IH34" s="293">
        <f>CR34-CQ34</f>
        <v>-23.904761904761926</v>
      </c>
      <c r="II34" s="370">
        <f>IH34/CQ34</f>
        <v>-9.6260786193672176E-2</v>
      </c>
      <c r="IJ34" s="293">
        <f>CS34-CR34</f>
        <v>3.4945054945055176</v>
      </c>
      <c r="IK34" s="370">
        <f>IJ34/CR34</f>
        <v>1.5570680115556094E-2</v>
      </c>
      <c r="IL34" s="293">
        <f>CT34-CS34</f>
        <v>39.230769230769198</v>
      </c>
      <c r="IM34" s="370">
        <f>IL34/CS34</f>
        <v>0.17212284846439405</v>
      </c>
      <c r="IN34" s="293">
        <f>CU34-CT34</f>
        <v>-18.368131868131854</v>
      </c>
      <c r="IO34" s="370">
        <f>IN34/CT34</f>
        <v>-6.8754884620130755E-2</v>
      </c>
      <c r="IP34" s="293">
        <f>CV34-CU34</f>
        <v>-53.285714285714278</v>
      </c>
      <c r="IQ34" s="370">
        <f>IP34/CU34</f>
        <v>-0.21418317542348547</v>
      </c>
      <c r="IR34" s="293">
        <f>CW34-CV34</f>
        <v>-24.642857142857139</v>
      </c>
      <c r="IS34" s="370">
        <f>IR34/CV34</f>
        <v>-0.1260504201680672</v>
      </c>
      <c r="IT34" s="293">
        <f>CX34-CW34</f>
        <v>-13.169642857142861</v>
      </c>
      <c r="IU34" s="370">
        <f>IT34/CW34</f>
        <v>-7.7079849498327788E-2</v>
      </c>
      <c r="IV34" s="293">
        <f>CY34-CX34</f>
        <v>-13.125</v>
      </c>
      <c r="IW34" s="370">
        <f>IV34/CX34</f>
        <v>-8.3234244946492272E-2</v>
      </c>
      <c r="IX34" s="293">
        <f>DB34-CY34</f>
        <v>-3.125</v>
      </c>
      <c r="IY34" s="370">
        <f>IX34/CY34</f>
        <v>-2.1616947686986597E-2</v>
      </c>
      <c r="IZ34" s="293">
        <f>DC34-DB34</f>
        <v>19.162499999999994</v>
      </c>
      <c r="JA34" s="370">
        <f>IZ34/DB34</f>
        <v>0.13548387096774189</v>
      </c>
      <c r="JB34" s="293">
        <f>DD34-DC34</f>
        <v>-48.658823529411762</v>
      </c>
      <c r="JC34" s="370">
        <f>JB34/DD34</f>
        <v>-0.4346820809248555</v>
      </c>
      <c r="JD34" s="293">
        <f>DE34-DD34</f>
        <v>32.411764705882348</v>
      </c>
      <c r="JE34" s="370">
        <f>JD34/DD34</f>
        <v>0.28954282711508139</v>
      </c>
      <c r="JF34" s="293">
        <f>DF34-DE34</f>
        <v>-26.411764705882348</v>
      </c>
      <c r="JG34" s="370">
        <f>JF34/DO34</f>
        <v>-0.17401992674885039</v>
      </c>
      <c r="JH34" s="293">
        <f>DG34-DF34</f>
        <v>3.496323529411768</v>
      </c>
      <c r="JI34" s="370">
        <f>JH34/DF34</f>
        <v>2.9644638403990054E-2</v>
      </c>
      <c r="JJ34" s="293">
        <f>DH34-DG34</f>
        <v>85.0625</v>
      </c>
      <c r="JK34" s="370">
        <f>JJ34/DG34</f>
        <v>0.70046320123520334</v>
      </c>
      <c r="JL34" s="293">
        <f>DI34-DH34</f>
        <v>-19.375</v>
      </c>
      <c r="JM34" s="370">
        <f>JL34/DH34</f>
        <v>-9.3825665859564158E-2</v>
      </c>
      <c r="JN34" s="293">
        <f>DJ34-DI34</f>
        <v>-22.85833333333332</v>
      </c>
      <c r="JO34" s="370">
        <f>JN34/DI34</f>
        <v>-0.12215542195502108</v>
      </c>
      <c r="JP34" s="293">
        <f>DK34-DJ34</f>
        <v>-3.9333333333333371</v>
      </c>
      <c r="JQ34" s="370">
        <f>JP34/DJ34</f>
        <v>-2.3944805194805217E-2</v>
      </c>
      <c r="JR34" s="293">
        <f>DL34-DK34</f>
        <v>-7.9761904761904816</v>
      </c>
      <c r="JS34" s="370">
        <f>JR34/DK34</f>
        <v>-4.9747549747549781E-2</v>
      </c>
      <c r="JT34" s="293">
        <f>DM34-DL34</f>
        <v>0.6428571428571388</v>
      </c>
      <c r="JU34" s="370">
        <f>JT34/DL34</f>
        <v>4.2194092827003956E-3</v>
      </c>
      <c r="JV34" s="293">
        <f>DP34-DM34</f>
        <v>-2.4666666666666686</v>
      </c>
      <c r="JW34" s="370">
        <f>JV34/DM34</f>
        <v>-1.6122004357298488E-2</v>
      </c>
      <c r="JX34" s="293">
        <f>DQ34-DP34</f>
        <v>30.038095238095252</v>
      </c>
      <c r="JY34" s="370">
        <f>JX34/DP34</f>
        <v>0.19954447678096934</v>
      </c>
      <c r="JZ34" s="293">
        <f>DR34-DQ34</f>
        <v>-47.714285714285722</v>
      </c>
      <c r="KA34" s="370">
        <f>JZ34/DQ34</f>
        <v>-0.26424050632911394</v>
      </c>
      <c r="KB34" s="293">
        <f>DS34-DR34</f>
        <v>100.14285714285714</v>
      </c>
      <c r="KC34" s="370">
        <f>KB34/DR34</f>
        <v>0.75376344086021496</v>
      </c>
      <c r="KD34" s="293">
        <f>DT34-DS34</f>
        <v>-51</v>
      </c>
      <c r="KE34" s="370">
        <f>KD34/DS34</f>
        <v>-0.21888412017167383</v>
      </c>
      <c r="KF34" s="293">
        <f>DU34-DT34</f>
        <v>-32.307692307692321</v>
      </c>
      <c r="KG34" s="370">
        <f>KF34/DT34</f>
        <v>-0.17751479289940836</v>
      </c>
      <c r="KH34" s="293">
        <f>DV34-DU34</f>
        <v>148.69230769230768</v>
      </c>
      <c r="KI34" s="370">
        <f>KH34/DU34</f>
        <v>0.99331963001027745</v>
      </c>
      <c r="KJ34" s="293">
        <f>DW34-DV34</f>
        <v>-17.967948717948673</v>
      </c>
      <c r="KK34" s="370">
        <f>KJ34/DV34</f>
        <v>-6.0217409985391275E-2</v>
      </c>
      <c r="KL34" s="293">
        <f>DX34-DW34</f>
        <v>-63.801282051282072</v>
      </c>
      <c r="KM34" s="370">
        <f>KL34/DW34</f>
        <v>-0.22752314550234318</v>
      </c>
      <c r="KN34" s="293">
        <f>DY34-DX34</f>
        <v>-34.972527472527474</v>
      </c>
      <c r="KO34" s="370">
        <f>KN34/DX34</f>
        <v>-0.16144987824675325</v>
      </c>
      <c r="KP34" s="293">
        <f>DZ34-DY34</f>
        <v>-29</v>
      </c>
      <c r="KQ34" s="370">
        <f>KP34/DY34</f>
        <v>-0.15965395202516713</v>
      </c>
      <c r="KR34" s="293">
        <f>EA34-DZ34</f>
        <v>-7</v>
      </c>
      <c r="KS34" s="370">
        <f>KR34/DZ34</f>
        <v>-4.5858680393074405E-2</v>
      </c>
      <c r="KT34" s="293">
        <f t="shared" si="396"/>
        <v>41.972527472527474</v>
      </c>
      <c r="KU34" s="375">
        <f>KT34/EA34</f>
        <v>0.28818802580450448</v>
      </c>
      <c r="KV34" s="293">
        <f>EE34-ED34</f>
        <v>-28.15384615384616</v>
      </c>
      <c r="KW34" s="370">
        <f>KV34/ED34</f>
        <v>-0.1500615006150062</v>
      </c>
      <c r="KX34" s="293">
        <f>EF34-EE34</f>
        <v>-18</v>
      </c>
      <c r="KY34" s="370">
        <f>KX34/EE34</f>
        <v>-0.11287988422575977</v>
      </c>
      <c r="KZ34" s="293">
        <f>EG34-EF34</f>
        <v>22.461538461538481</v>
      </c>
      <c r="LA34" s="370">
        <f>KZ34/EF34</f>
        <v>0.15878194671016871</v>
      </c>
      <c r="LB34" s="293">
        <f>EH34-EG34</f>
        <v>-2.3846153846153868</v>
      </c>
      <c r="LC34" s="370">
        <f>LB34/EG34</f>
        <v>-1.4547160957297056E-2</v>
      </c>
      <c r="LD34" s="293">
        <f>EI34-EH34</f>
        <v>-16.15384615384616</v>
      </c>
      <c r="LE34" s="370">
        <f>LD34/EH34</f>
        <v>-0.10000000000000003</v>
      </c>
      <c r="LF34" s="293">
        <f>EJ34-EI34</f>
        <v>92.901098901098891</v>
      </c>
      <c r="LG34" s="370">
        <f>LF34/EI34</f>
        <v>0.63900226757369605</v>
      </c>
      <c r="LH34" s="293">
        <f>EK34-EJ34</f>
        <v>-1.2857142857142776</v>
      </c>
      <c r="LI34" s="370">
        <f>LH34/EJ34</f>
        <v>-5.3956834532373765E-3</v>
      </c>
      <c r="LJ34" s="293">
        <f>EL34-EK34</f>
        <v>-42.071428571428584</v>
      </c>
      <c r="LK34" s="370">
        <f>LJ34/EK34</f>
        <v>-0.17751657625075351</v>
      </c>
      <c r="LL34" s="293">
        <f>EM34-EL34</f>
        <v>-27.285714285714278</v>
      </c>
      <c r="LM34" s="370">
        <f>LL34/EL34</f>
        <v>-0.13997801392451445</v>
      </c>
      <c r="LN34" s="293">
        <f>EN34-EM34</f>
        <v>-6.5</v>
      </c>
      <c r="LO34" s="370">
        <f>LN34/EM34</f>
        <v>-3.8772901576480612E-2</v>
      </c>
      <c r="LP34" s="293">
        <f>EO34-EN34</f>
        <v>21.626373626373635</v>
      </c>
      <c r="LQ34" s="370">
        <f>LP34/EN34</f>
        <v>0.13420621931260235</v>
      </c>
      <c r="LR34" s="293">
        <f t="shared" si="420"/>
        <v>27.923076923076906</v>
      </c>
      <c r="LS34" s="1195">
        <f>LR34/EO34</f>
        <v>0.15277777777777768</v>
      </c>
      <c r="LT34" s="293">
        <f>ES34-ER34</f>
        <v>-33.192307692307679</v>
      </c>
      <c r="LU34" s="1191">
        <f>LT34/ER34</f>
        <v>-0.15753924790069362</v>
      </c>
      <c r="LV34" s="293">
        <f>ET34-ES34</f>
        <v>41.785714285714278</v>
      </c>
      <c r="LW34" s="1191">
        <f>LV34/ES34</f>
        <v>0.23541247484909453</v>
      </c>
      <c r="LX34" s="293">
        <f>EU34-ET34</f>
        <v>11.642857142857139</v>
      </c>
      <c r="LY34" s="1191">
        <f>LX34/ET34</f>
        <v>5.3094462540716598E-2</v>
      </c>
      <c r="LZ34" s="293">
        <f>EV34-EU34</f>
        <v>-72.991071428571416</v>
      </c>
      <c r="MA34" s="1191">
        <f>LZ34/EU34</f>
        <v>-0.31607639962882766</v>
      </c>
      <c r="MB34" s="293">
        <f>EW34-EV34</f>
        <v>6.625</v>
      </c>
      <c r="MC34" s="1191">
        <f>MB34/EV34</f>
        <v>4.1946972694895134E-2</v>
      </c>
      <c r="MD34" s="293">
        <f>EX34-EW34</f>
        <v>34.5625</v>
      </c>
      <c r="ME34" s="1249">
        <f>MD34/EW34</f>
        <v>0.21002658564375237</v>
      </c>
      <c r="MF34" s="293">
        <f>EY34-EX34</f>
        <v>-199.125</v>
      </c>
      <c r="MG34" s="1191">
        <f>MF34/EX34</f>
        <v>-1</v>
      </c>
      <c r="MH34" s="293">
        <f>EZ34-EY34</f>
        <v>0</v>
      </c>
      <c r="MI34" s="1191" t="e">
        <f>MH34/EY34</f>
        <v>#DIV/0!</v>
      </c>
      <c r="MJ34" s="293">
        <f>FA34-EZ34</f>
        <v>0</v>
      </c>
      <c r="MK34" s="1191" t="e">
        <f>MJ34/EZ34</f>
        <v>#DIV/0!</v>
      </c>
      <c r="ML34" s="293">
        <f>FB34-FA34</f>
        <v>0</v>
      </c>
      <c r="MM34" s="1191" t="e">
        <f>ML34/FA34</f>
        <v>#DIV/0!</v>
      </c>
      <c r="MN34" s="293">
        <f>FC34-FB34</f>
        <v>0</v>
      </c>
      <c r="MO34" s="1191" t="e">
        <f>MN34/FB34</f>
        <v>#DIV/0!</v>
      </c>
      <c r="MP34" s="195">
        <f>EJ34</f>
        <v>238.28571428571428</v>
      </c>
      <c r="MQ34" s="957">
        <f>EX34</f>
        <v>199.125</v>
      </c>
      <c r="MR34" s="590">
        <f>MQ34-MP34</f>
        <v>-39.160714285714278</v>
      </c>
      <c r="MS34" s="100">
        <f>IF(ISERROR(MR34/MP34),0,MR34/MP34)</f>
        <v>-0.16434352517985609</v>
      </c>
      <c r="MT34" s="614"/>
      <c r="MU34" s="614"/>
      <c r="MV34" s="614"/>
      <c r="MW34" s="80" t="str">
        <f>E34</f>
        <v>Average Number of Calls/Call Agent</v>
      </c>
      <c r="MX34" s="256" t="e">
        <f>#REF!</f>
        <v>#REF!</v>
      </c>
      <c r="MY34" s="256" t="e">
        <f>#REF!</f>
        <v>#REF!</v>
      </c>
      <c r="MZ34" s="256" t="e">
        <f>#REF!</f>
        <v>#REF!</v>
      </c>
      <c r="NA34" s="256" t="e">
        <f>#REF!</f>
        <v>#REF!</v>
      </c>
      <c r="NB34" s="256" t="e">
        <f>#REF!</f>
        <v>#REF!</v>
      </c>
      <c r="NC34" s="256" t="e">
        <f>#REF!</f>
        <v>#REF!</v>
      </c>
      <c r="ND34" s="256" t="e">
        <f>#REF!</f>
        <v>#REF!</v>
      </c>
      <c r="NE34" s="256" t="e">
        <f>#REF!</f>
        <v>#REF!</v>
      </c>
      <c r="NF34" s="256" t="e">
        <f>#REF!</f>
        <v>#REF!</v>
      </c>
      <c r="NG34" s="256" t="e">
        <f>#REF!</f>
        <v>#REF!</v>
      </c>
      <c r="NH34" s="256" t="e">
        <f>#REF!</f>
        <v>#REF!</v>
      </c>
      <c r="NI34" s="257">
        <f t="shared" ref="NI34:NS35" si="1072">AJ34</f>
        <v>230.6875</v>
      </c>
      <c r="NJ34" s="257">
        <f t="shared" si="1072"/>
        <v>239.625</v>
      </c>
      <c r="NK34" s="257">
        <f t="shared" si="1072"/>
        <v>200.4375</v>
      </c>
      <c r="NL34" s="257">
        <f t="shared" si="1072"/>
        <v>415.3125</v>
      </c>
      <c r="NM34" s="257">
        <f t="shared" si="1072"/>
        <v>233.375</v>
      </c>
      <c r="NN34" s="257">
        <f t="shared" si="1072"/>
        <v>210.125</v>
      </c>
      <c r="NO34" s="257">
        <f t="shared" si="1072"/>
        <v>271.3125</v>
      </c>
      <c r="NP34" s="257">
        <f t="shared" si="1072"/>
        <v>254.6875</v>
      </c>
      <c r="NQ34" s="257">
        <f t="shared" si="1072"/>
        <v>218.75</v>
      </c>
      <c r="NR34" s="257">
        <f t="shared" si="1072"/>
        <v>236.5</v>
      </c>
      <c r="NS34" s="257">
        <f t="shared" si="1072"/>
        <v>350.5</v>
      </c>
      <c r="NT34" s="257">
        <f>AU34</f>
        <v>242.1875</v>
      </c>
      <c r="NU34" s="257">
        <f t="shared" si="1009"/>
        <v>268.1875</v>
      </c>
      <c r="NV34" s="257">
        <f t="shared" si="1009"/>
        <v>259.75</v>
      </c>
      <c r="NW34" s="257">
        <f t="shared" si="1009"/>
        <v>330.5625</v>
      </c>
      <c r="NX34" s="257">
        <f t="shared" si="1009"/>
        <v>967.1875</v>
      </c>
      <c r="NY34" s="257">
        <f t="shared" si="1009"/>
        <v>402.3125</v>
      </c>
      <c r="NZ34" s="257">
        <f>BC34</f>
        <v>336.1875</v>
      </c>
      <c r="OA34" s="257">
        <f t="shared" si="1010"/>
        <v>369.4375</v>
      </c>
      <c r="OB34" s="257">
        <f t="shared" si="1010"/>
        <v>259.375</v>
      </c>
      <c r="OC34" s="257">
        <f t="shared" si="1010"/>
        <v>244.75</v>
      </c>
      <c r="OD34" s="257">
        <f t="shared" si="1010"/>
        <v>231.6875</v>
      </c>
      <c r="OE34" s="257">
        <f t="shared" si="1010"/>
        <v>220.8125</v>
      </c>
      <c r="OF34" s="257">
        <f t="shared" si="1010"/>
        <v>232.875</v>
      </c>
      <c r="OG34" s="705">
        <f t="shared" si="1011"/>
        <v>250.0625</v>
      </c>
      <c r="OH34" s="705">
        <f t="shared" si="1011"/>
        <v>234.9375</v>
      </c>
      <c r="OI34" s="705">
        <f t="shared" si="1011"/>
        <v>263.75</v>
      </c>
      <c r="OJ34" s="705">
        <f t="shared" si="1011"/>
        <v>725.875</v>
      </c>
      <c r="OK34" s="705">
        <f t="shared" si="1011"/>
        <v>232.5</v>
      </c>
      <c r="OL34" s="705">
        <f t="shared" si="1011"/>
        <v>244.75</v>
      </c>
      <c r="OM34" s="705">
        <f t="shared" si="1011"/>
        <v>312.5625</v>
      </c>
      <c r="ON34" s="705">
        <f t="shared" si="1011"/>
        <v>244.75</v>
      </c>
      <c r="OO34" s="705">
        <f t="shared" si="1011"/>
        <v>264.5</v>
      </c>
      <c r="OP34" s="705">
        <f t="shared" si="1011"/>
        <v>309.875</v>
      </c>
      <c r="OQ34" s="705">
        <f t="shared" si="1011"/>
        <v>219.1875</v>
      </c>
      <c r="OR34" s="705">
        <f t="shared" si="1011"/>
        <v>220</v>
      </c>
      <c r="OS34" s="808">
        <f t="shared" si="1012"/>
        <v>239</v>
      </c>
      <c r="OT34" s="808">
        <f t="shared" si="1012"/>
        <v>217.21428571428572</v>
      </c>
      <c r="OU34" s="808">
        <f t="shared" si="1012"/>
        <v>227.46666666666667</v>
      </c>
      <c r="OV34" s="808">
        <f t="shared" si="1012"/>
        <v>285.07142857142856</v>
      </c>
      <c r="OW34" s="808">
        <f t="shared" si="1012"/>
        <v>230</v>
      </c>
      <c r="OX34" s="808">
        <f t="shared" si="1012"/>
        <v>225.5625</v>
      </c>
      <c r="OY34" s="808">
        <f t="shared" si="1012"/>
        <v>228.1875</v>
      </c>
      <c r="OZ34" s="808">
        <f t="shared" si="1012"/>
        <v>247.875</v>
      </c>
      <c r="PA34" s="808">
        <f t="shared" si="1012"/>
        <v>226.875</v>
      </c>
      <c r="PB34" s="808">
        <f t="shared" si="1012"/>
        <v>198.875</v>
      </c>
      <c r="PC34" s="808">
        <f t="shared" si="1012"/>
        <v>189.9375</v>
      </c>
      <c r="PD34" s="808">
        <f t="shared" si="1012"/>
        <v>207.375</v>
      </c>
      <c r="PE34" s="861">
        <f t="shared" si="1013"/>
        <v>205</v>
      </c>
      <c r="PF34" s="861">
        <f t="shared" si="1013"/>
        <v>226.13333333333333</v>
      </c>
      <c r="PG34" s="861">
        <f t="shared" si="1013"/>
        <v>231.13333333333333</v>
      </c>
      <c r="PH34" s="861">
        <f t="shared" si="1013"/>
        <v>248.33333333333334</v>
      </c>
      <c r="PI34" s="861">
        <f t="shared" si="1013"/>
        <v>224.42857142857142</v>
      </c>
      <c r="PJ34" s="861">
        <f t="shared" si="1013"/>
        <v>227.92307692307693</v>
      </c>
      <c r="PK34" s="861">
        <f t="shared" si="1013"/>
        <v>267.15384615384613</v>
      </c>
      <c r="PL34" s="861">
        <f t="shared" si="1013"/>
        <v>248.78571428571428</v>
      </c>
      <c r="PM34" s="861">
        <f t="shared" si="1013"/>
        <v>195.5</v>
      </c>
      <c r="PN34" s="861">
        <f t="shared" si="1013"/>
        <v>170.85714285714286</v>
      </c>
      <c r="PO34" s="861">
        <f t="shared" si="1013"/>
        <v>157.6875</v>
      </c>
      <c r="PP34" s="861">
        <f t="shared" si="1013"/>
        <v>144.5625</v>
      </c>
      <c r="PQ34" s="1047">
        <f t="shared" si="1014"/>
        <v>141.4375</v>
      </c>
      <c r="PR34" s="1047">
        <f t="shared" si="1014"/>
        <v>160.6</v>
      </c>
      <c r="PS34" s="1047">
        <f t="shared" si="1014"/>
        <v>111.94117647058823</v>
      </c>
      <c r="PT34" s="1047">
        <f t="shared" si="1014"/>
        <v>144.35294117647058</v>
      </c>
      <c r="PU34" s="1047">
        <f t="shared" si="1014"/>
        <v>117.94117647058823</v>
      </c>
      <c r="PV34" s="1047">
        <f t="shared" si="1014"/>
        <v>121.4375</v>
      </c>
      <c r="PW34" s="1047">
        <f t="shared" si="1014"/>
        <v>206.5</v>
      </c>
      <c r="PX34" s="1047">
        <f t="shared" si="1014"/>
        <v>187.125</v>
      </c>
      <c r="PY34" s="1047">
        <f t="shared" si="1014"/>
        <v>164.26666666666668</v>
      </c>
      <c r="PZ34" s="1047">
        <f t="shared" si="1014"/>
        <v>160.33333333333334</v>
      </c>
      <c r="QA34" s="1047">
        <f t="shared" si="1014"/>
        <v>152.35714285714286</v>
      </c>
      <c r="QB34" s="1047">
        <f t="shared" si="1014"/>
        <v>153</v>
      </c>
      <c r="QC34" s="1069">
        <f t="shared" si="1015"/>
        <v>150.53333333333333</v>
      </c>
      <c r="QD34" s="1069">
        <f t="shared" si="1015"/>
        <v>180.57142857142858</v>
      </c>
      <c r="QE34" s="1069">
        <f t="shared" si="1015"/>
        <v>132.85714285714286</v>
      </c>
      <c r="QF34" s="1069">
        <f t="shared" si="1015"/>
        <v>233</v>
      </c>
      <c r="QG34" s="1069">
        <f t="shared" si="1015"/>
        <v>182</v>
      </c>
      <c r="QH34" s="1069">
        <f t="shared" si="1015"/>
        <v>149.69230769230768</v>
      </c>
      <c r="QI34" s="1069">
        <f t="shared" si="1015"/>
        <v>298.38461538461536</v>
      </c>
      <c r="QJ34" s="1069">
        <f t="shared" si="1015"/>
        <v>280.41666666666669</v>
      </c>
      <c r="QK34" s="1069">
        <f t="shared" si="1015"/>
        <v>216.61538461538461</v>
      </c>
      <c r="QL34" s="1069">
        <f t="shared" si="1015"/>
        <v>181.64285714285714</v>
      </c>
      <c r="QM34" s="1069">
        <f t="shared" si="1015"/>
        <v>152.64285714285714</v>
      </c>
      <c r="QN34" s="1069">
        <f t="shared" si="1015"/>
        <v>145.64285714285714</v>
      </c>
      <c r="QO34" s="1126">
        <f t="shared" si="1016"/>
        <v>187.61538461538461</v>
      </c>
      <c r="QP34" s="1126">
        <f t="shared" si="1016"/>
        <v>159.46153846153845</v>
      </c>
      <c r="QQ34" s="1126">
        <f t="shared" si="1016"/>
        <v>141.46153846153845</v>
      </c>
      <c r="QR34" s="1126">
        <f t="shared" si="1016"/>
        <v>163.92307692307693</v>
      </c>
      <c r="QS34" s="1126">
        <f t="shared" si="1016"/>
        <v>161.53846153846155</v>
      </c>
      <c r="QT34" s="1126">
        <f t="shared" si="1016"/>
        <v>145.38461538461539</v>
      </c>
      <c r="QU34" s="1126">
        <f t="shared" si="1016"/>
        <v>238.28571428571428</v>
      </c>
      <c r="QV34" s="1126">
        <f t="shared" si="1016"/>
        <v>237</v>
      </c>
      <c r="QW34" s="1126">
        <f t="shared" si="1016"/>
        <v>194.92857142857142</v>
      </c>
      <c r="QX34" s="1126">
        <f t="shared" si="1016"/>
        <v>167.64285714285714</v>
      </c>
      <c r="QY34" s="1126">
        <f t="shared" si="1016"/>
        <v>161.14285714285714</v>
      </c>
      <c r="QZ34" s="1126">
        <f t="shared" si="1016"/>
        <v>182.76923076923077</v>
      </c>
      <c r="RA34" s="1218">
        <f t="shared" si="1017"/>
        <v>210.69230769230768</v>
      </c>
      <c r="RB34" s="1218">
        <f t="shared" si="1018"/>
        <v>177.5</v>
      </c>
      <c r="RC34" s="1218">
        <f t="shared" si="1019"/>
        <v>219.28571428571428</v>
      </c>
      <c r="RD34" s="1218">
        <f t="shared" si="1020"/>
        <v>230.92857142857142</v>
      </c>
      <c r="RE34" s="1218">
        <f t="shared" si="1021"/>
        <v>157.9375</v>
      </c>
      <c r="RF34" s="1218">
        <f t="shared" si="1022"/>
        <v>164.5625</v>
      </c>
      <c r="RG34" s="1218">
        <f t="shared" si="1023"/>
        <v>199.125</v>
      </c>
      <c r="RH34" s="1218">
        <f t="shared" si="1024"/>
        <v>0</v>
      </c>
      <c r="RI34" s="1218">
        <f t="shared" si="1025"/>
        <v>0</v>
      </c>
      <c r="RJ34" s="1218">
        <f t="shared" si="1026"/>
        <v>0</v>
      </c>
      <c r="RK34" s="1218">
        <f t="shared" si="1027"/>
        <v>0</v>
      </c>
      <c r="RL34" s="1218">
        <f t="shared" si="1028"/>
        <v>0</v>
      </c>
    </row>
    <row r="35" spans="1:480" s="85" customFormat="1" ht="15" thickBot="1" x14ac:dyDescent="0.35">
      <c r="A35" s="678"/>
      <c r="B35" s="845">
        <v>4.3</v>
      </c>
      <c r="E35" s="1281" t="s">
        <v>104</v>
      </c>
      <c r="F35" s="1281"/>
      <c r="G35" s="1282"/>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1073">V11/V32</f>
        <v>2052.3001631321372</v>
      </c>
      <c r="W35" s="87">
        <f t="shared" si="1073"/>
        <v>2578.1637312459229</v>
      </c>
      <c r="X35" s="86">
        <f t="shared" si="1073"/>
        <v>2149.2504631969009</v>
      </c>
      <c r="Y35" s="87">
        <f t="shared" si="1073"/>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1074">AJ11/AJ32</f>
        <v>1951.8635170603675</v>
      </c>
      <c r="AK35" s="87">
        <f t="shared" si="1074"/>
        <v>2407.4424415491699</v>
      </c>
      <c r="AL35" s="86">
        <f t="shared" si="1074"/>
        <v>1986.6238630283574</v>
      </c>
      <c r="AM35" s="87">
        <f t="shared" si="1074"/>
        <v>1857.1642785738086</v>
      </c>
      <c r="AN35" s="86">
        <f t="shared" si="1074"/>
        <v>1823.3453473132372</v>
      </c>
      <c r="AO35" s="87">
        <f t="shared" ref="AO35:AT35" si="1075">AO11/AO32</f>
        <v>1850.8412460436448</v>
      </c>
      <c r="AP35" s="196">
        <f t="shared" si="1075"/>
        <v>1850.3333333333333</v>
      </c>
      <c r="AQ35" s="87">
        <f t="shared" si="1075"/>
        <v>2171.5503113733203</v>
      </c>
      <c r="AR35" s="196">
        <f t="shared" si="1075"/>
        <v>1761.015873015873</v>
      </c>
      <c r="AS35" s="87">
        <f t="shared" si="1075"/>
        <v>1886.7118644067796</v>
      </c>
      <c r="AT35" s="196">
        <f t="shared" si="1075"/>
        <v>1799.4679135762656</v>
      </c>
      <c r="AU35" s="87">
        <f>AU11/AU32</f>
        <v>1873.9333333333334</v>
      </c>
      <c r="AV35" s="124" t="s">
        <v>29</v>
      </c>
      <c r="AW35" s="143">
        <f>SUM(AJ35:AU35)/$AV$4</f>
        <v>1935.0244435506245</v>
      </c>
      <c r="AX35" s="350">
        <f t="shared" ref="AX35:BC35" si="1076">AX11/AX32</f>
        <v>1846.5550000000001</v>
      </c>
      <c r="AY35" s="87">
        <f t="shared" si="1076"/>
        <v>2213.7446245451538</v>
      </c>
      <c r="AZ35" s="86">
        <f t="shared" si="1076"/>
        <v>1845.2666666666667</v>
      </c>
      <c r="BA35" s="87">
        <f t="shared" si="1076"/>
        <v>1875.613450023031</v>
      </c>
      <c r="BB35" s="86">
        <f t="shared" si="1076"/>
        <v>1866.107439417048</v>
      </c>
      <c r="BC35" s="87">
        <f t="shared" si="1076"/>
        <v>1828.3763530391341</v>
      </c>
      <c r="BD35" s="196">
        <f t="shared" ref="BD35:BI35" si="1077">BD11/BD32</f>
        <v>2053.7225642883013</v>
      </c>
      <c r="BE35" s="87">
        <f t="shared" si="1077"/>
        <v>1821.1138819617622</v>
      </c>
      <c r="BF35" s="196">
        <f t="shared" si="1077"/>
        <v>1722.443261417764</v>
      </c>
      <c r="BG35" s="87">
        <f t="shared" si="1077"/>
        <v>1810.7377049180327</v>
      </c>
      <c r="BH35" s="196">
        <f t="shared" si="1077"/>
        <v>1854.6987313008901</v>
      </c>
      <c r="BI35" s="87">
        <f t="shared" si="1077"/>
        <v>2270.0500000000002</v>
      </c>
      <c r="BJ35" s="124" t="s">
        <v>29</v>
      </c>
      <c r="BK35" s="143">
        <f>SUM(AX35:BI35)/$BJ$4</f>
        <v>1917.3691397981486</v>
      </c>
      <c r="BL35" s="766">
        <f t="shared" ref="BL35:BM35" si="1078">BL11/BL32</f>
        <v>1866.1311475409836</v>
      </c>
      <c r="BM35" s="87">
        <f t="shared" si="1078"/>
        <v>1861.516129032258</v>
      </c>
      <c r="BN35" s="772">
        <f t="shared" ref="BN35:BO35" si="1079">BN11/BN32</f>
        <v>1839.2857142857142</v>
      </c>
      <c r="BO35" s="87">
        <f t="shared" si="1079"/>
        <v>1850.7936507936508</v>
      </c>
      <c r="BP35" s="86">
        <f t="shared" ref="BP35:BQ35" si="1080">BP11/BP32</f>
        <v>1864.5079365079366</v>
      </c>
      <c r="BQ35" s="87">
        <f t="shared" si="1080"/>
        <v>1891.8225806451612</v>
      </c>
      <c r="BR35" s="196">
        <f t="shared" ref="BR35" si="1081">BR11/BR32</f>
        <v>2299.4677419354839</v>
      </c>
      <c r="BS35" s="87">
        <f t="shared" ref="BS35:BT35" si="1082">BS11/BS32</f>
        <v>1828.9375</v>
      </c>
      <c r="BT35" s="196">
        <f t="shared" si="1082"/>
        <v>1864.6190476190477</v>
      </c>
      <c r="BU35" s="196">
        <f t="shared" ref="BU35:BV35" si="1083">BU11/BU32</f>
        <v>1859.203125</v>
      </c>
      <c r="BV35" s="196">
        <f t="shared" si="1083"/>
        <v>1872.4375</v>
      </c>
      <c r="BW35" s="196">
        <f t="shared" ref="BW35" si="1084">BW11/BW32</f>
        <v>1892.71875</v>
      </c>
      <c r="BX35" s="124" t="s">
        <v>29</v>
      </c>
      <c r="BY35" s="143">
        <f>SUM(BL35:BW35)/$BX$4</f>
        <v>1899.2867352800197</v>
      </c>
      <c r="BZ35" s="196">
        <f t="shared" ref="BZ35:CA35" si="1085">BZ11/BZ32</f>
        <v>2359</v>
      </c>
      <c r="CA35" s="87">
        <f t="shared" si="1085"/>
        <v>1923.5079365079366</v>
      </c>
      <c r="CB35" s="772">
        <f t="shared" ref="CB35:CC35" si="1086">CB11/CB32</f>
        <v>1699.3661971830986</v>
      </c>
      <c r="CC35" s="87">
        <f t="shared" si="1086"/>
        <v>1724.6428571428571</v>
      </c>
      <c r="CD35" s="86">
        <f t="shared" ref="CD35:CE35" si="1087">CD11/CD32</f>
        <v>1721.2</v>
      </c>
      <c r="CE35" s="87">
        <f t="shared" si="1087"/>
        <v>2040.6944444444443</v>
      </c>
      <c r="CF35" s="196">
        <f t="shared" ref="CF35:CG35" si="1088">CF11/CF32</f>
        <v>1657.7972972972973</v>
      </c>
      <c r="CG35" s="87">
        <f t="shared" si="1088"/>
        <v>1602.8783783783783</v>
      </c>
      <c r="CH35" s="196">
        <f t="shared" ref="CH35:CI35" si="1089">CH11/CH32</f>
        <v>1594.5</v>
      </c>
      <c r="CI35" s="196">
        <f t="shared" si="1089"/>
        <v>1743.9852941176471</v>
      </c>
      <c r="CJ35" s="196">
        <f t="shared" ref="CJ35:CK35" si="1090">CJ11/CJ32</f>
        <v>1722.2028985507247</v>
      </c>
      <c r="CK35" s="196">
        <f t="shared" si="1090"/>
        <v>1754.3823529411766</v>
      </c>
      <c r="CL35" s="124" t="s">
        <v>29</v>
      </c>
      <c r="CM35" s="143">
        <f>SUM(BZ35:CK35)/$CL$4</f>
        <v>1795.3464713802969</v>
      </c>
      <c r="CN35" s="196">
        <f t="shared" ref="CN35:CO35" si="1091">CN11/CN32</f>
        <v>2351.4516129032259</v>
      </c>
      <c r="CO35" s="87">
        <f t="shared" si="1091"/>
        <v>1874.2903225806451</v>
      </c>
      <c r="CP35" s="772">
        <f t="shared" ref="CP35:CQ35" si="1092">CP11/CP32</f>
        <v>1885.7213114754099</v>
      </c>
      <c r="CQ35" s="87">
        <f t="shared" si="1092"/>
        <v>1891.3174603174602</v>
      </c>
      <c r="CR35" s="86">
        <f t="shared" ref="CR35:CS35" si="1093">CR11/CR32</f>
        <v>1882.6666666666667</v>
      </c>
      <c r="CS35" s="87">
        <f t="shared" si="1093"/>
        <v>2233.2741935483873</v>
      </c>
      <c r="CT35" s="196">
        <f t="shared" ref="CT35:CU35" si="1094">CT11/CT32</f>
        <v>2044.6166666666666</v>
      </c>
      <c r="CU35" s="87">
        <f t="shared" si="1094"/>
        <v>1972.5166666666667</v>
      </c>
      <c r="CV35" s="196">
        <f t="shared" ref="CV35:CW35" si="1095">CV11/CV32</f>
        <v>2082.3508771929824</v>
      </c>
      <c r="CW35" s="958">
        <f t="shared" si="1095"/>
        <v>2124.0714285714284</v>
      </c>
      <c r="CX35" s="196">
        <f t="shared" ref="CX35:CY35" si="1096">CX11/CX32</f>
        <v>2127.3928571428573</v>
      </c>
      <c r="CY35" s="87">
        <f t="shared" si="1096"/>
        <v>2472.9152542372881</v>
      </c>
      <c r="CZ35" s="124" t="s">
        <v>29</v>
      </c>
      <c r="DA35" s="143">
        <f>SUM(CN35:CY35)/$CZ$4</f>
        <v>2078.5487764974737</v>
      </c>
      <c r="DB35" s="196">
        <f t="shared" ref="DB35:DC35" si="1097">DB11/DB32</f>
        <v>2074.7068965517242</v>
      </c>
      <c r="DC35" s="87">
        <f t="shared" si="1097"/>
        <v>2150.6964285714284</v>
      </c>
      <c r="DD35" s="772">
        <f t="shared" ref="DD35:DE35" si="1098">DD11/DD32</f>
        <v>2151.0178571428573</v>
      </c>
      <c r="DE35" s="87">
        <f t="shared" si="1098"/>
        <v>2249.0181818181818</v>
      </c>
      <c r="DF35" s="86">
        <f t="shared" ref="DF35:DG35" si="1099">DF11/DF32</f>
        <v>2238.4</v>
      </c>
      <c r="DG35" s="87">
        <f t="shared" si="1099"/>
        <v>2643.4035087719299</v>
      </c>
      <c r="DH35" s="196">
        <f t="shared" ref="DH35:DI35" si="1100">DH11/DH32</f>
        <v>2153.4912280701756</v>
      </c>
      <c r="DI35" s="87">
        <f t="shared" si="1100"/>
        <v>2225.9272727272728</v>
      </c>
      <c r="DJ35" s="196">
        <f t="shared" ref="DJ35:DK35" si="1101">DJ11/DJ32</f>
        <v>2186.2857142857142</v>
      </c>
      <c r="DK35" s="87">
        <f t="shared" si="1101"/>
        <v>2200.0714285714284</v>
      </c>
      <c r="DL35" s="196">
        <f t="shared" ref="DL35:DM35" si="1102">DL11/DL32</f>
        <v>2060.5166666666669</v>
      </c>
      <c r="DM35" s="87">
        <f t="shared" si="1102"/>
        <v>2500.311475409836</v>
      </c>
      <c r="DN35" s="124" t="s">
        <v>29</v>
      </c>
      <c r="DO35" s="143">
        <f>SUM(DB35:DM35)/$DN$4</f>
        <v>2236.153888215601</v>
      </c>
      <c r="DP35" s="196">
        <f t="shared" ref="DP35:DQ35" si="1103">DP11/DP32</f>
        <v>2087.35</v>
      </c>
      <c r="DQ35" s="87">
        <f t="shared" si="1103"/>
        <v>2080.15</v>
      </c>
      <c r="DR35" s="772">
        <f t="shared" ref="DR35:DS35" si="1104">DR11/DR32</f>
        <v>2105.2372881355932</v>
      </c>
      <c r="DS35" s="87">
        <f t="shared" si="1104"/>
        <v>2219.8214285714284</v>
      </c>
      <c r="DT35" s="86">
        <f t="shared" ref="DT35" si="1105">DT11/DT32</f>
        <v>2704.5818181818181</v>
      </c>
      <c r="DU35" s="87">
        <f t="shared" ref="DU35:DZ35" si="1106">DU11/DU32</f>
        <v>2134.4827586206898</v>
      </c>
      <c r="DV35" s="196">
        <f t="shared" si="1106"/>
        <v>2075.6271186440677</v>
      </c>
      <c r="DW35" s="87">
        <f t="shared" si="1106"/>
        <v>2106.8793103448274</v>
      </c>
      <c r="DX35" s="196">
        <f t="shared" si="1106"/>
        <v>2040.9166666666667</v>
      </c>
      <c r="DY35" s="87">
        <f t="shared" si="1106"/>
        <v>2476.8360655737706</v>
      </c>
      <c r="DZ35" s="196">
        <f t="shared" si="1106"/>
        <v>2103.0508474576272</v>
      </c>
      <c r="EA35" s="87">
        <f t="shared" ref="EA35" si="1107">EA11/EA32</f>
        <v>2111.6779661016949</v>
      </c>
      <c r="EB35" s="124" t="s">
        <v>29</v>
      </c>
      <c r="EC35" s="143">
        <f>SUM(DP35:EA35)/$EB$4</f>
        <v>2187.2176056915155</v>
      </c>
      <c r="ED35" s="196">
        <f t="shared" ref="ED35" si="1108">ED11/ED32</f>
        <v>2196</v>
      </c>
      <c r="EE35" s="87">
        <f t="shared" ref="EE35:EF35" si="1109">EE11/EE32</f>
        <v>2118.5593220338983</v>
      </c>
      <c r="EF35" s="772">
        <f t="shared" si="1109"/>
        <v>2119.7796610169494</v>
      </c>
      <c r="EG35" s="87">
        <f t="shared" ref="EG35:EH35" si="1110">EG11/EG32</f>
        <v>2545.8245614035086</v>
      </c>
      <c r="EH35" s="86">
        <f t="shared" si="1110"/>
        <v>2220.0357142857142</v>
      </c>
      <c r="EI35" s="87">
        <f t="shared" ref="EI35:EJ35" si="1111">EI11/EI32</f>
        <v>2137.7241379310344</v>
      </c>
      <c r="EJ35" s="196">
        <f t="shared" si="1111"/>
        <v>2139.5517241379312</v>
      </c>
      <c r="EK35" s="87">
        <f t="shared" ref="EK35:EL35" si="1112">EK11/EK32</f>
        <v>2146.2241379310344</v>
      </c>
      <c r="EL35" s="196">
        <f t="shared" si="1112"/>
        <v>2149.4310344827586</v>
      </c>
      <c r="EM35" s="87">
        <f t="shared" ref="EM35:EN35" si="1113">EM11/EM32</f>
        <v>2161.0689655172414</v>
      </c>
      <c r="EN35" s="196">
        <f t="shared" si="1113"/>
        <v>2649.4482758620688</v>
      </c>
      <c r="EO35" s="87">
        <f t="shared" ref="EO35" si="1114">EO11/EO32</f>
        <v>2223.0701754385964</v>
      </c>
      <c r="EP35" s="124" t="s">
        <v>29</v>
      </c>
      <c r="EQ35" s="143">
        <f>SUM(ED35:EO35)/$EP$4</f>
        <v>2233.8931425033948</v>
      </c>
      <c r="ER35" s="196">
        <f t="shared" ref="ER35:ES35" si="1115">ER11/ER32</f>
        <v>2153.7719298245615</v>
      </c>
      <c r="ES35" s="87">
        <f t="shared" si="1115"/>
        <v>2164.7719298245615</v>
      </c>
      <c r="ET35" s="772">
        <f t="shared" ref="ET35:EU35" si="1116">ET11/ET32</f>
        <v>2131.8620689655172</v>
      </c>
      <c r="EU35" s="87">
        <f t="shared" si="1116"/>
        <v>2712.875</v>
      </c>
      <c r="EV35" s="86">
        <f t="shared" ref="EV35" si="1117">EV11/EV32</f>
        <v>2150.9482758620688</v>
      </c>
      <c r="EW35" s="87">
        <f t="shared" ref="EW35:EX35" si="1118">EW11/EW32</f>
        <v>2119.6610169491523</v>
      </c>
      <c r="EX35" s="196">
        <f t="shared" si="1118"/>
        <v>2159.1034482758619</v>
      </c>
      <c r="EY35" s="87"/>
      <c r="EZ35" s="196"/>
      <c r="FA35" s="87"/>
      <c r="FB35" s="196"/>
      <c r="FC35" s="87"/>
      <c r="FD35" s="124" t="s">
        <v>29</v>
      </c>
      <c r="FE35" s="143">
        <f>SUM(ER35:FC35)/$FD$4</f>
        <v>2227.5705242431036</v>
      </c>
      <c r="FF35" s="592">
        <f>AX35-AU35</f>
        <v>-27.37833333333333</v>
      </c>
      <c r="FG35" s="416">
        <f>FF35/AU35</f>
        <v>-1.4610089295243513E-2</v>
      </c>
      <c r="FH35" s="592">
        <f>AY35-AX35</f>
        <v>367.18962454515372</v>
      </c>
      <c r="FI35" s="416">
        <f>FH35/AX35</f>
        <v>0.19885117125953666</v>
      </c>
      <c r="FJ35" s="592">
        <f>AZ35-AY35</f>
        <v>-368.47795787848713</v>
      </c>
      <c r="FK35" s="416">
        <f>FJ35/AY35</f>
        <v>-0.16645007458988018</v>
      </c>
      <c r="FL35" s="592">
        <f>BA35-AZ35</f>
        <v>30.346783356364313</v>
      </c>
      <c r="FM35" s="416">
        <f>FL35/AZ35</f>
        <v>1.6445744078379447E-2</v>
      </c>
      <c r="FN35" s="592">
        <f>BB35-BA35</f>
        <v>-9.506010605982965</v>
      </c>
      <c r="FO35" s="416">
        <f>FN35/BA35</f>
        <v>-5.0682141386148832E-3</v>
      </c>
      <c r="FP35" s="592">
        <f>BC35-BB35</f>
        <v>-37.731086377913925</v>
      </c>
      <c r="FQ35" s="416">
        <f>FP35/BB35</f>
        <v>-2.0219139359789869E-2</v>
      </c>
      <c r="FR35" s="592">
        <f>BD35-BC35</f>
        <v>225.34621124916725</v>
      </c>
      <c r="FS35" s="416">
        <f>FR35/BC35</f>
        <v>0.12324935775645748</v>
      </c>
      <c r="FT35" s="592">
        <f>BE35-BD35</f>
        <v>-232.60868232653911</v>
      </c>
      <c r="FU35" s="416">
        <f>FT35/BD35</f>
        <v>-0.11326197918419789</v>
      </c>
      <c r="FV35" s="592">
        <f>BF35-BE35</f>
        <v>-98.670620543998211</v>
      </c>
      <c r="FW35" s="416">
        <f>FV35/BE35</f>
        <v>-5.4181466365907364E-2</v>
      </c>
      <c r="FX35" s="592">
        <f>BG35-BF35</f>
        <v>88.294443500268699</v>
      </c>
      <c r="FY35" s="101">
        <f>FX35/BF35</f>
        <v>5.1261162255987737E-2</v>
      </c>
      <c r="FZ35" s="592">
        <f>BH35-BG35</f>
        <v>43.961026382857426</v>
      </c>
      <c r="GA35" s="416">
        <f>FZ35/BG35</f>
        <v>2.4277964866726748E-2</v>
      </c>
      <c r="GB35" s="592">
        <f>BI35-BH35</f>
        <v>415.35126869911005</v>
      </c>
      <c r="GC35" s="416">
        <f>GB35/BH35</f>
        <v>0.22394541048064537</v>
      </c>
      <c r="GD35" s="592">
        <f>BL35-BI35</f>
        <v>-403.91885245901653</v>
      </c>
      <c r="GE35" s="416">
        <f>GD35/BI35</f>
        <v>-0.17793390121760161</v>
      </c>
      <c r="GF35" s="295">
        <f>BM35-BL35</f>
        <v>-4.6150185087255977</v>
      </c>
      <c r="GG35" s="371">
        <f>GF35/BL35</f>
        <v>-2.4730408228847396E-3</v>
      </c>
      <c r="GH35" s="295">
        <f>BN35-BM35</f>
        <v>-22.230414746543829</v>
      </c>
      <c r="GI35" s="371">
        <f>GH35/BM35</f>
        <v>-1.1942101601934926E-2</v>
      </c>
      <c r="GJ35" s="295">
        <f>BO35-BN35</f>
        <v>11.50793650793662</v>
      </c>
      <c r="GK35" s="371">
        <f>GJ35/BN35</f>
        <v>6.2567421790723369E-3</v>
      </c>
      <c r="GL35" s="295">
        <f>BP35-BO35</f>
        <v>13.714285714285779</v>
      </c>
      <c r="GM35" s="371">
        <f>GL35/BO35</f>
        <v>7.4099485420240484E-3</v>
      </c>
      <c r="GN35" s="295">
        <f>BQ35-BP35</f>
        <v>27.314644137224604</v>
      </c>
      <c r="GO35" s="371">
        <f>GN35/BP35</f>
        <v>1.4649787004062095E-2</v>
      </c>
      <c r="GP35" s="295">
        <f>BR35-BQ35</f>
        <v>407.64516129032268</v>
      </c>
      <c r="GQ35" s="371">
        <f>GP35/BQ35</f>
        <v>0.21547747947447851</v>
      </c>
      <c r="GR35" s="295">
        <f>BS35-BR35</f>
        <v>-470.5302419354839</v>
      </c>
      <c r="GS35" s="371">
        <f>GR35/BR35</f>
        <v>-0.20462571983698893</v>
      </c>
      <c r="GT35" s="295">
        <f>BT35-BS35</f>
        <v>35.681547619047706</v>
      </c>
      <c r="GU35" s="371">
        <f>GT35/BS35</f>
        <v>1.9509440655597968E-2</v>
      </c>
      <c r="GV35" s="295">
        <f>BU35-BT35</f>
        <v>-5.4159226190477057</v>
      </c>
      <c r="GW35" s="371">
        <f>GV35/BT35</f>
        <v>-2.9045732563782161E-3</v>
      </c>
      <c r="GX35" s="295">
        <f>BV35-BU35</f>
        <v>13.234375</v>
      </c>
      <c r="GY35" s="371">
        <f>GX35/BU35</f>
        <v>7.1183050534082979E-3</v>
      </c>
      <c r="GZ35" s="295">
        <f>BW35-BV35</f>
        <v>20.28125</v>
      </c>
      <c r="HA35" s="371">
        <f>GZ35/BV35</f>
        <v>1.0831469675222805E-2</v>
      </c>
      <c r="HB35" s="295">
        <f>BZ35-BW35</f>
        <v>466.28125</v>
      </c>
      <c r="HC35" s="371">
        <f>HB35/BW35</f>
        <v>0.24635527597536613</v>
      </c>
      <c r="HD35" s="295">
        <f>CA35-BZ35</f>
        <v>-435.49206349206338</v>
      </c>
      <c r="HE35" s="371">
        <f>HD35/BZ35</f>
        <v>-0.18460875942859831</v>
      </c>
      <c r="HF35" s="295">
        <f>CB35-CA35</f>
        <v>-224.141739324838</v>
      </c>
      <c r="HG35" s="371">
        <f>HF35/CA35</f>
        <v>-0.11652758747216803</v>
      </c>
      <c r="HH35" s="295">
        <f>CC35-CB35</f>
        <v>25.27665995975849</v>
      </c>
      <c r="HI35" s="371">
        <f>HH35/CB35</f>
        <v>1.487416897055947E-2</v>
      </c>
      <c r="HJ35" s="295">
        <f>CD35-CC35</f>
        <v>-3.4428571428570649</v>
      </c>
      <c r="HK35" s="371">
        <f>HJ35/CC35</f>
        <v>-1.9962725201904705E-3</v>
      </c>
      <c r="HL35" s="295">
        <f>CE35-CD35</f>
        <v>319.4944444444443</v>
      </c>
      <c r="HM35" s="371">
        <f>HL35/CD35</f>
        <v>0.18562307950525464</v>
      </c>
      <c r="HN35" s="295">
        <f>CF35-CE35</f>
        <v>-382.89714714714705</v>
      </c>
      <c r="HO35" s="371">
        <f>HN35/CE35</f>
        <v>-0.18763080783090308</v>
      </c>
      <c r="HP35" s="295">
        <f>CG35-CF35</f>
        <v>-54.918918918918962</v>
      </c>
      <c r="HQ35" s="371">
        <f>HP35/CF35</f>
        <v>-3.3127644138673126E-2</v>
      </c>
      <c r="HR35" s="295">
        <f>CH35-CG35</f>
        <v>-8.3783783783783292</v>
      </c>
      <c r="HS35" s="371">
        <f>HR35/CG35</f>
        <v>-5.2270830347432105E-3</v>
      </c>
      <c r="HT35" s="295">
        <f>CI35-CH35</f>
        <v>149.48529411764707</v>
      </c>
      <c r="HU35" s="371">
        <f>HT35/CH35</f>
        <v>9.3750576430007573E-2</v>
      </c>
      <c r="HV35" s="295">
        <f>CJ35-CI35</f>
        <v>-21.782395566922332</v>
      </c>
      <c r="HW35" s="371">
        <f>HV35/CI35</f>
        <v>-1.2490011034148617E-2</v>
      </c>
      <c r="HX35" s="295">
        <f>CK35-CJ35</f>
        <v>32.179454390451838</v>
      </c>
      <c r="HY35" s="371">
        <f>HX35/CJ35</f>
        <v>1.8685054134754752E-2</v>
      </c>
      <c r="HZ35" s="295">
        <f>CN35-CK35</f>
        <v>597.06925996204927</v>
      </c>
      <c r="IA35" s="371">
        <f>HZ35/CK35</f>
        <v>0.34033017885814809</v>
      </c>
      <c r="IB35" s="295">
        <f>CO35-CN35</f>
        <v>-477.16129032258073</v>
      </c>
      <c r="IC35" s="371">
        <f>IB35/CN35</f>
        <v>-0.20292201111187327</v>
      </c>
      <c r="ID35" s="295">
        <f>CP35-CO35</f>
        <v>11.430988894764823</v>
      </c>
      <c r="IE35" s="371">
        <f>ID35/CO35</f>
        <v>6.0988357870972159E-3</v>
      </c>
      <c r="IF35" s="295">
        <f>CQ35-CP35</f>
        <v>5.5961488420502974</v>
      </c>
      <c r="IG35" s="371">
        <f>IF35/CP35</f>
        <v>2.96764363217161E-3</v>
      </c>
      <c r="IH35" s="295">
        <f>CR35-CQ35</f>
        <v>-8.6507936507935028</v>
      </c>
      <c r="II35" s="371">
        <f>IH35/CQ35</f>
        <v>-4.5739511384521644E-3</v>
      </c>
      <c r="IJ35" s="295">
        <f>CS35-CR35</f>
        <v>350.60752688172056</v>
      </c>
      <c r="IK35" s="371">
        <f>IJ35/CR35</f>
        <v>0.18622921045417168</v>
      </c>
      <c r="IL35" s="295">
        <f>CT35-CS35</f>
        <v>-188.65752688172074</v>
      </c>
      <c r="IM35" s="371">
        <f>IL35/CS35</f>
        <v>-8.4475756459607879E-2</v>
      </c>
      <c r="IN35" s="295">
        <f>CU35-CT35</f>
        <v>-72.099999999999909</v>
      </c>
      <c r="IO35" s="371">
        <f>IN35/CT35</f>
        <v>-3.5263333795250901E-2</v>
      </c>
      <c r="IP35" s="295">
        <f>CV35-CU35</f>
        <v>109.8342105263157</v>
      </c>
      <c r="IQ35" s="371">
        <f>IP35/CU35</f>
        <v>5.5682272490971282E-2</v>
      </c>
      <c r="IR35" s="295">
        <f>CW35-CV35</f>
        <v>41.720551378446089</v>
      </c>
      <c r="IS35" s="371">
        <f>IR35/CV35</f>
        <v>2.0035312893418599E-2</v>
      </c>
      <c r="IT35" s="295">
        <f>CX35-CW35</f>
        <v>3.3214285714288962</v>
      </c>
      <c r="IU35" s="371">
        <f>IT35/CW35</f>
        <v>1.5637085112823941E-3</v>
      </c>
      <c r="IV35" s="295">
        <f>CY35-CX35</f>
        <v>345.52239709443074</v>
      </c>
      <c r="IW35" s="371">
        <f>IV35/CX35</f>
        <v>0.16241588662588446</v>
      </c>
      <c r="IX35" s="295">
        <f>DB35-CY35</f>
        <v>-398.2083576855639</v>
      </c>
      <c r="IY35" s="371">
        <f>IX35/CY35</f>
        <v>-0.16102790299960432</v>
      </c>
      <c r="IZ35" s="295">
        <f>DC35-DB35</f>
        <v>75.989532019704257</v>
      </c>
      <c r="JA35" s="371">
        <f>IZ35/DB35</f>
        <v>3.6626634897682656E-2</v>
      </c>
      <c r="JB35" s="295">
        <f>DD35-DC35</f>
        <v>0.32142857142889625</v>
      </c>
      <c r="JC35" s="371">
        <f>JB35/DD35</f>
        <v>1.4943091725693142E-4</v>
      </c>
      <c r="JD35" s="295">
        <f>DE35-DD35</f>
        <v>98.000324675324464</v>
      </c>
      <c r="JE35" s="371">
        <f>JD35/DD35</f>
        <v>4.5559977268387633E-2</v>
      </c>
      <c r="JF35" s="295">
        <f>DF35-DE35</f>
        <v>-10.618181818181711</v>
      </c>
      <c r="JG35" s="371">
        <f>JF35/DO35</f>
        <v>-4.7484128324704758E-3</v>
      </c>
      <c r="JH35" s="295">
        <f>DG35-DF35</f>
        <v>405.00350877192977</v>
      </c>
      <c r="JI35" s="371">
        <f>JH35/DF35</f>
        <v>0.18093437668510085</v>
      </c>
      <c r="JJ35" s="295">
        <f>DH35-DG35</f>
        <v>-489.9122807017543</v>
      </c>
      <c r="JK35" s="371">
        <f>JJ35/DG35</f>
        <v>-0.18533389967744929</v>
      </c>
      <c r="JL35" s="295">
        <f>DI35-DH35</f>
        <v>72.436044657097227</v>
      </c>
      <c r="JM35" s="371">
        <f>JL35/DH35</f>
        <v>3.3636563600962469E-2</v>
      </c>
      <c r="JN35" s="295">
        <f>DJ35-DI35</f>
        <v>-39.641558441558573</v>
      </c>
      <c r="JO35" s="371">
        <f>JN35/DI35</f>
        <v>-1.7809008823989361E-2</v>
      </c>
      <c r="JP35" s="295">
        <f>DK35-DJ35</f>
        <v>13.785714285714221</v>
      </c>
      <c r="JQ35" s="371">
        <f>JP35/DJ35</f>
        <v>6.3055410350234941E-3</v>
      </c>
      <c r="JR35" s="295">
        <f>DL35-DK35</f>
        <v>-139.55476190476156</v>
      </c>
      <c r="JS35" s="371">
        <f>JR35/DK35</f>
        <v>-6.3431923205956364E-2</v>
      </c>
      <c r="JT35" s="295">
        <f>DM35-DL35</f>
        <v>439.79480874316914</v>
      </c>
      <c r="JU35" s="371">
        <f>JT35/DL35</f>
        <v>0.21343909314484349</v>
      </c>
      <c r="JV35" s="295">
        <f>DP35-DM35</f>
        <v>-412.96147540983611</v>
      </c>
      <c r="JW35" s="371">
        <f>JV35/DM35</f>
        <v>-0.16516401235255937</v>
      </c>
      <c r="JX35" s="295">
        <f>DQ35-DP35</f>
        <v>-7.1999999999998181</v>
      </c>
      <c r="JY35" s="371">
        <f>JX35/DP35</f>
        <v>-3.4493496538672568E-3</v>
      </c>
      <c r="JZ35" s="295">
        <f>DR35-DQ35</f>
        <v>25.087288135593099</v>
      </c>
      <c r="KA35" s="371">
        <f>JZ35/DQ35</f>
        <v>1.2060326483952166E-2</v>
      </c>
      <c r="KB35" s="295">
        <f>DS35-DR35</f>
        <v>114.58414043583525</v>
      </c>
      <c r="KC35" s="371">
        <f>KB35/DR35</f>
        <v>5.4428135527331188E-2</v>
      </c>
      <c r="KD35" s="295">
        <f>DT35-DS35</f>
        <v>484.76038961038967</v>
      </c>
      <c r="KE35" s="371">
        <f>KD35/DS35</f>
        <v>0.21837810166665453</v>
      </c>
      <c r="KF35" s="295">
        <f>DU35-DT35</f>
        <v>-570.09905956112834</v>
      </c>
      <c r="KG35" s="371">
        <f>KF35/DT35</f>
        <v>-0.21079009543308366</v>
      </c>
      <c r="KH35" s="295">
        <f>DV35-DU35</f>
        <v>-58.855639976622115</v>
      </c>
      <c r="KI35" s="371">
        <f>KH35/DU35</f>
        <v>-2.7573724706333461E-2</v>
      </c>
      <c r="KJ35" s="295">
        <f>DW35-DV35</f>
        <v>31.252191700759795</v>
      </c>
      <c r="KK35" s="371">
        <f>KJ35/DV35</f>
        <v>1.5056746667087163E-2</v>
      </c>
      <c r="KL35" s="295">
        <f>DX35-DW35</f>
        <v>-65.962643678160703</v>
      </c>
      <c r="KM35" s="371">
        <f>KL35/DW35</f>
        <v>-3.1308221289317595E-2</v>
      </c>
      <c r="KN35" s="295">
        <f>DY35-DX35</f>
        <v>435.91939890710387</v>
      </c>
      <c r="KO35" s="371">
        <f>KN35/DX35</f>
        <v>0.21359000395595307</v>
      </c>
      <c r="KP35" s="295">
        <f>DZ35-DY35</f>
        <v>-373.78521811614337</v>
      </c>
      <c r="KQ35" s="371">
        <f>KP35/DY35</f>
        <v>-0.15091237700850996</v>
      </c>
      <c r="KR35" s="295">
        <f>EA35-DZ35</f>
        <v>8.6271186440676502</v>
      </c>
      <c r="KS35" s="371">
        <f>KR35/DZ35</f>
        <v>4.1021921341069575E-3</v>
      </c>
      <c r="KT35" s="295">
        <f t="shared" si="396"/>
        <v>84.322033898305108</v>
      </c>
      <c r="KU35" s="1108">
        <f>KT35/EA35</f>
        <v>3.9931294094984318E-2</v>
      </c>
      <c r="KV35" s="295">
        <f>EE35-ED35</f>
        <v>-77.440677966101703</v>
      </c>
      <c r="KW35" s="371">
        <f>KV35/ED35</f>
        <v>-3.5264425303324999E-2</v>
      </c>
      <c r="KX35" s="295">
        <f>EF35-EE35</f>
        <v>1.2203389830510787</v>
      </c>
      <c r="KY35" s="371">
        <f>KX35/EE35</f>
        <v>5.7602304092174597E-4</v>
      </c>
      <c r="KZ35" s="295">
        <f>EG35-EF35</f>
        <v>426.04490038655922</v>
      </c>
      <c r="LA35" s="371">
        <f>KZ35/EF35</f>
        <v>0.20098546477333742</v>
      </c>
      <c r="LB35" s="295">
        <f>EH35-EG35</f>
        <v>-325.78884711779438</v>
      </c>
      <c r="LC35" s="371">
        <f>LB35/EG35</f>
        <v>-0.12796987351641684</v>
      </c>
      <c r="LD35" s="295">
        <f>EI35-EH35</f>
        <v>-82.311576354679801</v>
      </c>
      <c r="LE35" s="371">
        <f>LD35/EH35</f>
        <v>-3.7076690174402509E-2</v>
      </c>
      <c r="LF35" s="295">
        <f>EJ35-EI35</f>
        <v>1.8275862068967399</v>
      </c>
      <c r="LG35" s="371">
        <f>LF35/EI35</f>
        <v>8.5492144401079875E-4</v>
      </c>
      <c r="LH35" s="295">
        <f>EK35-EJ35</f>
        <v>6.6724137931032601</v>
      </c>
      <c r="LI35" s="371">
        <f>LH35/EJ35</f>
        <v>3.1186036391766649E-3</v>
      </c>
      <c r="LJ35" s="295">
        <f>EL35-EK35</f>
        <v>3.206896551724185</v>
      </c>
      <c r="LK35" s="371">
        <f>LJ35/EK35</f>
        <v>1.4942039347370501E-3</v>
      </c>
      <c r="LL35" s="295">
        <f>EM35-EL35</f>
        <v>11.63793103448279</v>
      </c>
      <c r="LM35" s="371">
        <f>LL35/EL35</f>
        <v>5.4144240256042246E-3</v>
      </c>
      <c r="LN35" s="295">
        <f>EN35-EM35</f>
        <v>488.37931034482745</v>
      </c>
      <c r="LO35" s="371">
        <f>LN35/EM35</f>
        <v>0.22598969220213488</v>
      </c>
      <c r="LP35" s="295">
        <f>EO35-EN35</f>
        <v>-426.37810042347246</v>
      </c>
      <c r="LQ35" s="371">
        <f>LP35/EN35</f>
        <v>-0.16093090184398445</v>
      </c>
      <c r="LR35" s="295">
        <f t="shared" si="420"/>
        <v>-69.29824561403484</v>
      </c>
      <c r="LS35" s="1203">
        <f>LR35/EO35</f>
        <v>-3.1172315826855434E-2</v>
      </c>
      <c r="LT35" s="295">
        <f>ES35-ER35</f>
        <v>11</v>
      </c>
      <c r="LU35" s="1192">
        <f>LT35/ER35</f>
        <v>5.1073188612389521E-3</v>
      </c>
      <c r="LV35" s="295">
        <f>ET35-ES35</f>
        <v>-32.909860859044329</v>
      </c>
      <c r="LW35" s="1192">
        <f>LV35/ES35</f>
        <v>-1.5202461010158897E-2</v>
      </c>
      <c r="LX35" s="295">
        <f>EU35-ET35</f>
        <v>581.01293103448279</v>
      </c>
      <c r="LY35" s="1192">
        <f>LX35/ET35</f>
        <v>0.2725377685041408</v>
      </c>
      <c r="LZ35" s="295">
        <f>EV35-EU35</f>
        <v>-561.92672413793116</v>
      </c>
      <c r="MA35" s="1192">
        <f>LZ35/EU35</f>
        <v>-0.20713329001075653</v>
      </c>
      <c r="MB35" s="295">
        <f>EW35-EV35</f>
        <v>-31.287258912916514</v>
      </c>
      <c r="MC35" s="1192">
        <f>MB35/EV35</f>
        <v>-1.4545797899476236E-2</v>
      </c>
      <c r="MD35" s="295">
        <f>EX35-EW35</f>
        <v>39.442431326709539</v>
      </c>
      <c r="ME35" s="1250">
        <f>MD35/EW35</f>
        <v>1.8607895796224717E-2</v>
      </c>
      <c r="MF35" s="295">
        <f>EY35-EX35</f>
        <v>-2159.1034482758619</v>
      </c>
      <c r="MG35" s="1192">
        <f>MF35/EX35</f>
        <v>-1</v>
      </c>
      <c r="MH35" s="295">
        <f>EZ35-EY35</f>
        <v>0</v>
      </c>
      <c r="MI35" s="1192" t="e">
        <f>MH35/EY35</f>
        <v>#DIV/0!</v>
      </c>
      <c r="MJ35" s="295">
        <f>FA35-EZ35</f>
        <v>0</v>
      </c>
      <c r="MK35" s="1192" t="e">
        <f>MJ35/EZ35</f>
        <v>#DIV/0!</v>
      </c>
      <c r="ML35" s="295">
        <f>FB35-FA35</f>
        <v>0</v>
      </c>
      <c r="MM35" s="1192" t="e">
        <f>ML35/FA35</f>
        <v>#DIV/0!</v>
      </c>
      <c r="MN35" s="295">
        <f>FC35-FB35</f>
        <v>0</v>
      </c>
      <c r="MO35" s="1192" t="e">
        <f>MN35/FB35</f>
        <v>#DIV/0!</v>
      </c>
      <c r="MP35" s="196">
        <f>EJ35</f>
        <v>2139.5517241379312</v>
      </c>
      <c r="MQ35" s="958">
        <f>EX35</f>
        <v>2159.1034482758619</v>
      </c>
      <c r="MR35" s="592">
        <f>MQ35-MP35</f>
        <v>19.551724137930705</v>
      </c>
      <c r="MS35" s="101">
        <f>IF(ISERROR(MR35/MP35),0,MR35/MP35)</f>
        <v>9.1382339194480064E-3</v>
      </c>
      <c r="MT35" s="612"/>
      <c r="MU35" s="612"/>
      <c r="MV35" s="612"/>
      <c r="MW35" s="85" t="str">
        <f>E35</f>
        <v>Employees Supported/Agent</v>
      </c>
      <c r="MX35" s="258" t="e">
        <f>#REF!</f>
        <v>#REF!</v>
      </c>
      <c r="MY35" s="258" t="e">
        <f>#REF!</f>
        <v>#REF!</v>
      </c>
      <c r="MZ35" s="258" t="e">
        <f>#REF!</f>
        <v>#REF!</v>
      </c>
      <c r="NA35" s="258" t="e">
        <f>#REF!</f>
        <v>#REF!</v>
      </c>
      <c r="NB35" s="258" t="e">
        <f>#REF!</f>
        <v>#REF!</v>
      </c>
      <c r="NC35" s="258" t="e">
        <f>#REF!</f>
        <v>#REF!</v>
      </c>
      <c r="ND35" s="258" t="e">
        <f>#REF!</f>
        <v>#REF!</v>
      </c>
      <c r="NE35" s="258" t="e">
        <f>#REF!</f>
        <v>#REF!</v>
      </c>
      <c r="NF35" s="258" t="e">
        <f>#REF!</f>
        <v>#REF!</v>
      </c>
      <c r="NG35" s="258" t="e">
        <f>#REF!</f>
        <v>#REF!</v>
      </c>
      <c r="NH35" s="258" t="e">
        <f>#REF!</f>
        <v>#REF!</v>
      </c>
      <c r="NI35" s="259">
        <f t="shared" si="1072"/>
        <v>1951.8635170603675</v>
      </c>
      <c r="NJ35" s="259">
        <f t="shared" si="1072"/>
        <v>2407.4424415491699</v>
      </c>
      <c r="NK35" s="259">
        <f t="shared" si="1072"/>
        <v>1986.6238630283574</v>
      </c>
      <c r="NL35" s="259">
        <f t="shared" si="1072"/>
        <v>1857.1642785738086</v>
      </c>
      <c r="NM35" s="259">
        <f t="shared" si="1072"/>
        <v>1823.3453473132372</v>
      </c>
      <c r="NN35" s="259">
        <f t="shared" si="1072"/>
        <v>1850.8412460436448</v>
      </c>
      <c r="NO35" s="259">
        <f t="shared" si="1072"/>
        <v>1850.3333333333333</v>
      </c>
      <c r="NP35" s="259">
        <f t="shared" si="1072"/>
        <v>2171.5503113733203</v>
      </c>
      <c r="NQ35" s="259">
        <f t="shared" si="1072"/>
        <v>1761.015873015873</v>
      </c>
      <c r="NR35" s="259">
        <f t="shared" si="1072"/>
        <v>1886.7118644067796</v>
      </c>
      <c r="NS35" s="259">
        <f t="shared" si="1072"/>
        <v>1799.4679135762656</v>
      </c>
      <c r="NT35" s="259">
        <f>AU35</f>
        <v>1873.9333333333334</v>
      </c>
      <c r="NU35" s="259">
        <f t="shared" si="1009"/>
        <v>1846.5550000000001</v>
      </c>
      <c r="NV35" s="259">
        <f t="shared" si="1009"/>
        <v>2213.7446245451538</v>
      </c>
      <c r="NW35" s="259">
        <f t="shared" si="1009"/>
        <v>1845.2666666666667</v>
      </c>
      <c r="NX35" s="259">
        <f t="shared" si="1009"/>
        <v>1875.613450023031</v>
      </c>
      <c r="NY35" s="259">
        <f t="shared" si="1009"/>
        <v>1866.107439417048</v>
      </c>
      <c r="NZ35" s="259">
        <f>BC35</f>
        <v>1828.3763530391341</v>
      </c>
      <c r="OA35" s="259">
        <f t="shared" si="1010"/>
        <v>2053.7225642883013</v>
      </c>
      <c r="OB35" s="259">
        <f t="shared" si="1010"/>
        <v>1821.1138819617622</v>
      </c>
      <c r="OC35" s="259">
        <f t="shared" si="1010"/>
        <v>1722.443261417764</v>
      </c>
      <c r="OD35" s="259">
        <f t="shared" si="1010"/>
        <v>1810.7377049180327</v>
      </c>
      <c r="OE35" s="259">
        <f t="shared" si="1010"/>
        <v>1854.6987313008901</v>
      </c>
      <c r="OF35" s="259">
        <f t="shared" si="1010"/>
        <v>2270.0500000000002</v>
      </c>
      <c r="OG35" s="706">
        <f t="shared" si="1011"/>
        <v>1866.1311475409836</v>
      </c>
      <c r="OH35" s="706">
        <f t="shared" si="1011"/>
        <v>1861.516129032258</v>
      </c>
      <c r="OI35" s="706">
        <f t="shared" si="1011"/>
        <v>1839.2857142857142</v>
      </c>
      <c r="OJ35" s="706">
        <f t="shared" si="1011"/>
        <v>1850.7936507936508</v>
      </c>
      <c r="OK35" s="706">
        <f t="shared" si="1011"/>
        <v>1864.5079365079366</v>
      </c>
      <c r="OL35" s="706">
        <f t="shared" si="1011"/>
        <v>1891.8225806451612</v>
      </c>
      <c r="OM35" s="706">
        <f t="shared" si="1011"/>
        <v>2299.4677419354839</v>
      </c>
      <c r="ON35" s="706">
        <f t="shared" si="1011"/>
        <v>1828.9375</v>
      </c>
      <c r="OO35" s="706">
        <f t="shared" si="1011"/>
        <v>1864.6190476190477</v>
      </c>
      <c r="OP35" s="706">
        <f t="shared" si="1011"/>
        <v>1859.203125</v>
      </c>
      <c r="OQ35" s="706">
        <f t="shared" si="1011"/>
        <v>1872.4375</v>
      </c>
      <c r="OR35" s="706">
        <f t="shared" si="1011"/>
        <v>1892.71875</v>
      </c>
      <c r="OS35" s="809">
        <f t="shared" si="1012"/>
        <v>2359</v>
      </c>
      <c r="OT35" s="809">
        <f t="shared" si="1012"/>
        <v>1923.5079365079366</v>
      </c>
      <c r="OU35" s="809">
        <f t="shared" si="1012"/>
        <v>1699.3661971830986</v>
      </c>
      <c r="OV35" s="809">
        <f t="shared" si="1012"/>
        <v>1724.6428571428571</v>
      </c>
      <c r="OW35" s="809">
        <f t="shared" si="1012"/>
        <v>1721.2</v>
      </c>
      <c r="OX35" s="809">
        <f t="shared" si="1012"/>
        <v>2040.6944444444443</v>
      </c>
      <c r="OY35" s="809">
        <f t="shared" si="1012"/>
        <v>1657.7972972972973</v>
      </c>
      <c r="OZ35" s="809">
        <f t="shared" si="1012"/>
        <v>1602.8783783783783</v>
      </c>
      <c r="PA35" s="809">
        <f t="shared" si="1012"/>
        <v>1594.5</v>
      </c>
      <c r="PB35" s="809">
        <f t="shared" si="1012"/>
        <v>1743.9852941176471</v>
      </c>
      <c r="PC35" s="809">
        <f t="shared" si="1012"/>
        <v>1722.2028985507247</v>
      </c>
      <c r="PD35" s="809">
        <f t="shared" si="1012"/>
        <v>1754.3823529411766</v>
      </c>
      <c r="PE35" s="862">
        <f t="shared" si="1013"/>
        <v>2351.4516129032259</v>
      </c>
      <c r="PF35" s="862">
        <f t="shared" si="1013"/>
        <v>1874.2903225806451</v>
      </c>
      <c r="PG35" s="862">
        <f t="shared" si="1013"/>
        <v>1885.7213114754099</v>
      </c>
      <c r="PH35" s="862">
        <f t="shared" si="1013"/>
        <v>1891.3174603174602</v>
      </c>
      <c r="PI35" s="862">
        <f t="shared" si="1013"/>
        <v>1882.6666666666667</v>
      </c>
      <c r="PJ35" s="862">
        <f t="shared" si="1013"/>
        <v>2233.2741935483873</v>
      </c>
      <c r="PK35" s="862">
        <f t="shared" si="1013"/>
        <v>2044.6166666666666</v>
      </c>
      <c r="PL35" s="862">
        <f t="shared" si="1013"/>
        <v>1972.5166666666667</v>
      </c>
      <c r="PM35" s="862">
        <f t="shared" si="1013"/>
        <v>2082.3508771929824</v>
      </c>
      <c r="PN35" s="862">
        <f t="shared" si="1013"/>
        <v>2124.0714285714284</v>
      </c>
      <c r="PO35" s="862">
        <f t="shared" si="1013"/>
        <v>2127.3928571428573</v>
      </c>
      <c r="PP35" s="862">
        <f t="shared" si="1013"/>
        <v>2472.9152542372881</v>
      </c>
      <c r="PQ35" s="1048">
        <f t="shared" si="1014"/>
        <v>2074.7068965517242</v>
      </c>
      <c r="PR35" s="1048">
        <f t="shared" si="1014"/>
        <v>2150.6964285714284</v>
      </c>
      <c r="PS35" s="1048">
        <f t="shared" si="1014"/>
        <v>2151.0178571428573</v>
      </c>
      <c r="PT35" s="1048">
        <f t="shared" si="1014"/>
        <v>2249.0181818181818</v>
      </c>
      <c r="PU35" s="1048">
        <f t="shared" si="1014"/>
        <v>2238.4</v>
      </c>
      <c r="PV35" s="1048">
        <f t="shared" si="1014"/>
        <v>2643.4035087719299</v>
      </c>
      <c r="PW35" s="1048">
        <f t="shared" si="1014"/>
        <v>2153.4912280701756</v>
      </c>
      <c r="PX35" s="1048">
        <f t="shared" si="1014"/>
        <v>2225.9272727272728</v>
      </c>
      <c r="PY35" s="1048">
        <f t="shared" si="1014"/>
        <v>2186.2857142857142</v>
      </c>
      <c r="PZ35" s="1048">
        <f t="shared" si="1014"/>
        <v>2200.0714285714284</v>
      </c>
      <c r="QA35" s="1048">
        <f t="shared" si="1014"/>
        <v>2060.5166666666669</v>
      </c>
      <c r="QB35" s="1048">
        <f t="shared" si="1014"/>
        <v>2500.311475409836</v>
      </c>
      <c r="QC35" s="1070">
        <f t="shared" si="1015"/>
        <v>2087.35</v>
      </c>
      <c r="QD35" s="1070">
        <f t="shared" si="1015"/>
        <v>2080.15</v>
      </c>
      <c r="QE35" s="1070">
        <f t="shared" si="1015"/>
        <v>2105.2372881355932</v>
      </c>
      <c r="QF35" s="1070">
        <f t="shared" si="1015"/>
        <v>2219.8214285714284</v>
      </c>
      <c r="QG35" s="1070">
        <f t="shared" si="1015"/>
        <v>2704.5818181818181</v>
      </c>
      <c r="QH35" s="1070">
        <f t="shared" si="1015"/>
        <v>2134.4827586206898</v>
      </c>
      <c r="QI35" s="1070">
        <f t="shared" si="1015"/>
        <v>2075.6271186440677</v>
      </c>
      <c r="QJ35" s="1070">
        <f t="shared" si="1015"/>
        <v>2106.8793103448274</v>
      </c>
      <c r="QK35" s="1070">
        <f t="shared" si="1015"/>
        <v>2040.9166666666667</v>
      </c>
      <c r="QL35" s="1070">
        <f t="shared" si="1015"/>
        <v>2476.8360655737706</v>
      </c>
      <c r="QM35" s="1070">
        <f t="shared" si="1015"/>
        <v>2103.0508474576272</v>
      </c>
      <c r="QN35" s="1070">
        <f t="shared" si="1015"/>
        <v>2111.6779661016949</v>
      </c>
      <c r="QO35" s="1127">
        <f t="shared" si="1016"/>
        <v>2196</v>
      </c>
      <c r="QP35" s="1127">
        <f t="shared" si="1016"/>
        <v>2118.5593220338983</v>
      </c>
      <c r="QQ35" s="1127">
        <f t="shared" si="1016"/>
        <v>2119.7796610169494</v>
      </c>
      <c r="QR35" s="1127">
        <f t="shared" si="1016"/>
        <v>2545.8245614035086</v>
      </c>
      <c r="QS35" s="1127">
        <f t="shared" si="1016"/>
        <v>2220.0357142857142</v>
      </c>
      <c r="QT35" s="1127">
        <f t="shared" si="1016"/>
        <v>2137.7241379310344</v>
      </c>
      <c r="QU35" s="1127">
        <f t="shared" si="1016"/>
        <v>2139.5517241379312</v>
      </c>
      <c r="QV35" s="1127">
        <f t="shared" si="1016"/>
        <v>2146.2241379310344</v>
      </c>
      <c r="QW35" s="1127">
        <f t="shared" si="1016"/>
        <v>2149.4310344827586</v>
      </c>
      <c r="QX35" s="1127">
        <f t="shared" si="1016"/>
        <v>2161.0689655172414</v>
      </c>
      <c r="QY35" s="1127">
        <f t="shared" si="1016"/>
        <v>2649.4482758620688</v>
      </c>
      <c r="QZ35" s="1127">
        <f t="shared" si="1016"/>
        <v>2223.0701754385964</v>
      </c>
      <c r="RA35" s="1219">
        <f t="shared" si="1017"/>
        <v>2153.7719298245615</v>
      </c>
      <c r="RB35" s="1219">
        <f t="shared" si="1018"/>
        <v>2164.7719298245615</v>
      </c>
      <c r="RC35" s="1219">
        <f t="shared" si="1019"/>
        <v>2131.8620689655172</v>
      </c>
      <c r="RD35" s="1219">
        <f t="shared" si="1020"/>
        <v>2712.875</v>
      </c>
      <c r="RE35" s="1219">
        <f t="shared" si="1021"/>
        <v>2150.9482758620688</v>
      </c>
      <c r="RF35" s="1219">
        <f t="shared" si="1022"/>
        <v>2119.6610169491523</v>
      </c>
      <c r="RG35" s="1219">
        <f t="shared" si="1023"/>
        <v>2159.1034482758619</v>
      </c>
      <c r="RH35" s="1219">
        <f t="shared" si="1024"/>
        <v>0</v>
      </c>
      <c r="RI35" s="1219">
        <f t="shared" si="1025"/>
        <v>0</v>
      </c>
      <c r="RJ35" s="1219">
        <f t="shared" si="1026"/>
        <v>0</v>
      </c>
      <c r="RK35" s="1219">
        <f t="shared" si="1027"/>
        <v>0</v>
      </c>
      <c r="RL35" s="1219">
        <f t="shared" si="1028"/>
        <v>0</v>
      </c>
    </row>
    <row r="36" spans="1:480" ht="14.25" customHeight="1" x14ac:dyDescent="0.3">
      <c r="A36" s="675">
        <v>5</v>
      </c>
      <c r="B36" s="5" t="s">
        <v>161</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6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955"/>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102"/>
      <c r="FG36" s="367"/>
      <c r="FH36" s="102"/>
      <c r="FI36" s="367"/>
      <c r="FJ36" s="102"/>
      <c r="FK36" s="367"/>
      <c r="FL36" s="102"/>
      <c r="FM36" s="367"/>
      <c r="FN36" s="102"/>
      <c r="FO36" s="367"/>
      <c r="FP36" s="102"/>
      <c r="FQ36" s="367"/>
      <c r="FR36" s="102"/>
      <c r="FS36" s="367"/>
      <c r="FT36" s="102"/>
      <c r="FU36" s="367"/>
      <c r="FV36" s="102"/>
      <c r="FW36" s="367"/>
      <c r="FX36" s="102"/>
      <c r="FY36" s="100"/>
      <c r="FZ36" s="102"/>
      <c r="GA36" s="367"/>
      <c r="GB36" s="102"/>
      <c r="GC36" s="367"/>
      <c r="GD36" s="102"/>
      <c r="GE36" s="367"/>
      <c r="GF36" s="296"/>
      <c r="GG36" s="370"/>
      <c r="GH36" s="296"/>
      <c r="GI36" s="370"/>
      <c r="GJ36" s="296"/>
      <c r="GK36" s="370"/>
      <c r="GL36" s="296"/>
      <c r="GM36" s="370"/>
      <c r="GN36" s="296"/>
      <c r="GO36" s="370"/>
      <c r="GP36" s="296"/>
      <c r="GQ36" s="370"/>
      <c r="GR36" s="296"/>
      <c r="GS36" s="370"/>
      <c r="GT36" s="296"/>
      <c r="GU36" s="370"/>
      <c r="GV36" s="296"/>
      <c r="GW36" s="370"/>
      <c r="GX36" s="296"/>
      <c r="GY36" s="370"/>
      <c r="GZ36" s="296"/>
      <c r="HA36" s="370"/>
      <c r="HB36" s="296"/>
      <c r="HC36" s="370"/>
      <c r="HD36" s="296"/>
      <c r="HE36" s="370"/>
      <c r="HF36" s="296"/>
      <c r="HG36" s="370"/>
      <c r="HH36" s="296"/>
      <c r="HI36" s="370"/>
      <c r="HJ36" s="296"/>
      <c r="HK36" s="370"/>
      <c r="HL36" s="296"/>
      <c r="HM36" s="370"/>
      <c r="HN36" s="296"/>
      <c r="HO36" s="370"/>
      <c r="HP36" s="296"/>
      <c r="HQ36" s="370"/>
      <c r="HR36" s="296"/>
      <c r="HS36" s="370"/>
      <c r="HT36" s="296"/>
      <c r="HU36" s="370"/>
      <c r="HV36" s="296"/>
      <c r="HW36" s="370"/>
      <c r="HX36" s="296"/>
      <c r="HY36" s="370"/>
      <c r="HZ36" s="296"/>
      <c r="IA36" s="370"/>
      <c r="IB36" s="296"/>
      <c r="IC36" s="370"/>
      <c r="ID36" s="296"/>
      <c r="IE36" s="370"/>
      <c r="IF36" s="296"/>
      <c r="IG36" s="370"/>
      <c r="IH36" s="296"/>
      <c r="II36" s="370"/>
      <c r="IJ36" s="296"/>
      <c r="IK36" s="370"/>
      <c r="IL36" s="296"/>
      <c r="IM36" s="370"/>
      <c r="IN36" s="296"/>
      <c r="IO36" s="370"/>
      <c r="IP36" s="296"/>
      <c r="IQ36" s="370"/>
      <c r="IR36" s="296"/>
      <c r="IS36" s="370"/>
      <c r="IT36" s="296"/>
      <c r="IU36" s="370"/>
      <c r="IV36" s="296"/>
      <c r="IW36" s="370"/>
      <c r="IX36" s="296"/>
      <c r="IY36" s="370"/>
      <c r="IZ36" s="296"/>
      <c r="JA36" s="370"/>
      <c r="JB36" s="296"/>
      <c r="JC36" s="370"/>
      <c r="JD36" s="296"/>
      <c r="JE36" s="370"/>
      <c r="JF36" s="296"/>
      <c r="JG36" s="370"/>
      <c r="JH36" s="296"/>
      <c r="JI36" s="370"/>
      <c r="JJ36" s="296"/>
      <c r="JK36" s="370"/>
      <c r="JL36" s="296"/>
      <c r="JM36" s="370"/>
      <c r="JN36" s="296"/>
      <c r="JO36" s="370"/>
      <c r="JP36" s="296"/>
      <c r="JQ36" s="370"/>
      <c r="JR36" s="296"/>
      <c r="JS36" s="370"/>
      <c r="JT36" s="296"/>
      <c r="JU36" s="370"/>
      <c r="JV36" s="296"/>
      <c r="JW36" s="370"/>
      <c r="JX36" s="296"/>
      <c r="JY36" s="370"/>
      <c r="JZ36" s="296"/>
      <c r="KA36" s="370"/>
      <c r="KB36" s="296"/>
      <c r="KC36" s="370"/>
      <c r="KD36" s="296"/>
      <c r="KE36" s="370"/>
      <c r="KF36" s="296"/>
      <c r="KG36" s="370"/>
      <c r="KH36" s="296"/>
      <c r="KI36" s="370"/>
      <c r="KJ36" s="296"/>
      <c r="KK36" s="370"/>
      <c r="KL36" s="296"/>
      <c r="KM36" s="370"/>
      <c r="KN36" s="296"/>
      <c r="KO36" s="370"/>
      <c r="KP36" s="296"/>
      <c r="KQ36" s="370"/>
      <c r="KR36" s="296"/>
      <c r="KS36" s="370"/>
      <c r="KT36" s="296"/>
      <c r="KU36" s="370"/>
      <c r="KV36" s="296"/>
      <c r="KW36" s="370"/>
      <c r="KX36" s="296"/>
      <c r="KY36" s="370"/>
      <c r="KZ36" s="296"/>
      <c r="LA36" s="370"/>
      <c r="LB36" s="296"/>
      <c r="LC36" s="370"/>
      <c r="LD36" s="296"/>
      <c r="LE36" s="370"/>
      <c r="LF36" s="296"/>
      <c r="LG36" s="370"/>
      <c r="LH36" s="296"/>
      <c r="LI36" s="370"/>
      <c r="LJ36" s="296"/>
      <c r="LK36" s="370"/>
      <c r="LL36" s="296"/>
      <c r="LM36" s="370"/>
      <c r="LN36" s="296"/>
      <c r="LO36" s="370"/>
      <c r="LP36" s="296"/>
      <c r="LQ36" s="370"/>
      <c r="LR36" s="296"/>
      <c r="LS36" s="1191"/>
      <c r="LT36" s="296"/>
      <c r="LU36" s="1191"/>
      <c r="LV36" s="296"/>
      <c r="LW36" s="1191"/>
      <c r="LX36" s="296"/>
      <c r="LY36" s="1191"/>
      <c r="LZ36" s="296"/>
      <c r="MA36" s="1191"/>
      <c r="MB36" s="296"/>
      <c r="MC36" s="1191"/>
      <c r="MD36" s="296"/>
      <c r="ME36" s="1249"/>
      <c r="MF36" s="296"/>
      <c r="MG36" s="1191"/>
      <c r="MH36" s="296"/>
      <c r="MI36" s="1191"/>
      <c r="MJ36" s="296"/>
      <c r="MK36" s="1191"/>
      <c r="ML36" s="296"/>
      <c r="MM36" s="1191"/>
      <c r="MN36" s="296"/>
      <c r="MO36" s="1191"/>
      <c r="MP36" s="23"/>
      <c r="MQ36" s="955"/>
      <c r="MR36" s="102"/>
      <c r="MS36" s="100"/>
      <c r="MT36" s="614"/>
      <c r="MU36" s="614"/>
      <c r="MV36" s="614"/>
      <c r="MX36" s="260"/>
      <c r="MY36" s="260"/>
      <c r="MZ36" s="260"/>
      <c r="NA36" s="260"/>
      <c r="NB36" s="260"/>
      <c r="NC36" s="260"/>
      <c r="ND36" s="260"/>
      <c r="NE36" s="260"/>
      <c r="NF36" s="260"/>
      <c r="NG36" s="260"/>
      <c r="NH36" s="260"/>
      <c r="NI36" s="261"/>
      <c r="NJ36" s="261"/>
      <c r="NK36" s="261"/>
      <c r="NL36" s="261"/>
      <c r="NM36" s="261"/>
      <c r="NN36" s="261"/>
      <c r="NO36" s="261"/>
      <c r="NP36" s="261"/>
      <c r="NQ36" s="261"/>
      <c r="NR36" s="261"/>
      <c r="NS36" s="261"/>
      <c r="NT36" s="261"/>
      <c r="NU36" s="261"/>
      <c r="NV36" s="261"/>
      <c r="NW36" s="261"/>
      <c r="NX36" s="261"/>
      <c r="NY36" s="261"/>
      <c r="NZ36" s="261"/>
      <c r="OA36" s="261"/>
      <c r="OB36" s="261"/>
      <c r="OC36" s="261"/>
      <c r="OD36" s="261"/>
      <c r="OE36" s="261"/>
      <c r="OF36" s="261"/>
      <c r="OG36" s="707"/>
      <c r="OH36" s="707"/>
      <c r="OI36" s="707"/>
      <c r="OJ36" s="707"/>
      <c r="OK36" s="707"/>
      <c r="OL36" s="707"/>
      <c r="OM36" s="707"/>
      <c r="ON36" s="707"/>
      <c r="OO36" s="707"/>
      <c r="OP36" s="707"/>
      <c r="OQ36" s="707"/>
      <c r="OR36" s="707"/>
      <c r="OS36" s="810"/>
      <c r="OT36" s="810"/>
      <c r="OU36" s="810"/>
      <c r="OV36" s="810"/>
      <c r="OW36" s="810"/>
      <c r="OX36" s="810"/>
      <c r="OY36" s="810"/>
      <c r="OZ36" s="810"/>
      <c r="PA36" s="810"/>
      <c r="PB36" s="810"/>
      <c r="PC36" s="810"/>
      <c r="PD36" s="810"/>
      <c r="PE36" s="863"/>
      <c r="PF36" s="863"/>
      <c r="PG36" s="863"/>
      <c r="PH36" s="863"/>
      <c r="PI36" s="863"/>
      <c r="PJ36" s="863"/>
      <c r="PK36" s="863"/>
      <c r="PL36" s="863"/>
      <c r="PM36" s="863"/>
      <c r="PN36" s="863"/>
      <c r="PO36" s="863"/>
      <c r="PP36" s="863"/>
      <c r="PQ36" s="1049"/>
      <c r="PR36" s="1049"/>
      <c r="PS36" s="1049"/>
      <c r="PT36" s="1049"/>
      <c r="PU36" s="1049"/>
      <c r="PV36" s="1049"/>
      <c r="PW36" s="1049"/>
      <c r="PX36" s="1049"/>
      <c r="PY36" s="1049"/>
      <c r="PZ36" s="1049"/>
      <c r="QA36" s="1049"/>
      <c r="QB36" s="1049"/>
      <c r="QC36" s="1071"/>
      <c r="QD36" s="1071"/>
      <c r="QE36" s="1071"/>
      <c r="QF36" s="1071"/>
      <c r="QG36" s="1071"/>
      <c r="QH36" s="1071"/>
      <c r="QI36" s="1071"/>
      <c r="QJ36" s="1071"/>
      <c r="QK36" s="1071"/>
      <c r="QL36" s="1071"/>
      <c r="QM36" s="1071"/>
      <c r="QN36" s="1071"/>
      <c r="QO36" s="1128"/>
      <c r="QP36" s="1128"/>
      <c r="QQ36" s="1128"/>
      <c r="QR36" s="1128"/>
      <c r="QS36" s="1128"/>
      <c r="QT36" s="1128"/>
      <c r="QU36" s="1128"/>
      <c r="QV36" s="1128"/>
      <c r="QW36" s="1128"/>
      <c r="QX36" s="1128"/>
      <c r="QY36" s="1128"/>
      <c r="QZ36" s="1128"/>
      <c r="RA36" s="1220"/>
      <c r="RB36" s="1220"/>
      <c r="RC36" s="1220"/>
      <c r="RD36" s="1220"/>
      <c r="RE36" s="1220"/>
      <c r="RF36" s="1220"/>
      <c r="RG36" s="1220"/>
      <c r="RH36" s="1220"/>
      <c r="RI36" s="1220"/>
      <c r="RJ36" s="1220"/>
      <c r="RK36" s="1220"/>
      <c r="RL36" s="1220"/>
    </row>
    <row r="37" spans="1:480" x14ac:dyDescent="0.3">
      <c r="A37" s="675"/>
      <c r="B37" s="50">
        <v>5.0999999999999996</v>
      </c>
      <c r="E37" s="1271" t="s">
        <v>230</v>
      </c>
      <c r="F37" s="1271"/>
      <c r="G37" s="1272"/>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8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80">
        <f>56522+13</f>
        <v>56535</v>
      </c>
      <c r="BE37" s="64">
        <f>42998+12</f>
        <v>43010</v>
      </c>
      <c r="BF37" s="580">
        <f>43223+15</f>
        <v>43238</v>
      </c>
      <c r="BG37" s="64">
        <f>43834+16</f>
        <v>43850</v>
      </c>
      <c r="BH37" s="580">
        <f>44693+17</f>
        <v>44710</v>
      </c>
      <c r="BI37" s="64">
        <f>69474+16+10</f>
        <v>69500</v>
      </c>
      <c r="BJ37" s="125">
        <f>SUM(AX37:BI37)</f>
        <v>586467</v>
      </c>
      <c r="BK37" s="150">
        <f>SUM(AX37:BI37)/$BJ$4</f>
        <v>48872.25</v>
      </c>
      <c r="BL37" s="765">
        <f>23623+23515+13+100</f>
        <v>47251</v>
      </c>
      <c r="BM37" s="64">
        <f>24029+24480+17</f>
        <v>48526</v>
      </c>
      <c r="BN37" s="20">
        <f>24401+24849+33+6</f>
        <v>49289</v>
      </c>
      <c r="BO37" s="64">
        <f>24734+25229+6+8</f>
        <v>49977</v>
      </c>
      <c r="BP37" s="20">
        <f>25474+25546+6+8</f>
        <v>51034</v>
      </c>
      <c r="BQ37" s="64">
        <f>25509+25406+9+10</f>
        <v>50934</v>
      </c>
      <c r="BR37" s="580">
        <f>25406+25320+25299+8+4</f>
        <v>76037</v>
      </c>
      <c r="BS37" s="64">
        <f>25260+25381+42+12</f>
        <v>50695</v>
      </c>
      <c r="BT37" s="580">
        <f>25479+25470+156</f>
        <v>51105</v>
      </c>
      <c r="BU37" s="580">
        <f>26014+26476+8+1</f>
        <v>52499</v>
      </c>
      <c r="BV37" s="580">
        <f>26539+26764+0</f>
        <v>53303</v>
      </c>
      <c r="BW37" s="580">
        <f>26977+27203+2+2</f>
        <v>54184</v>
      </c>
      <c r="BX37" s="125">
        <f>SUM(BL37:BW37)</f>
        <v>634834</v>
      </c>
      <c r="BY37" s="150">
        <f>SUM(BL37:BW37)/$BX$4</f>
        <v>52902.833333333336</v>
      </c>
      <c r="BZ37" s="580">
        <f>27264+27234+27141+4+2</f>
        <v>81645</v>
      </c>
      <c r="CA37" s="64">
        <f>27089+26999+5+1</f>
        <v>54094</v>
      </c>
      <c r="CB37" s="20">
        <f>26840+26799+7+5</f>
        <v>53651</v>
      </c>
      <c r="CC37" s="64">
        <f>26672+27059+4+7</f>
        <v>53742</v>
      </c>
      <c r="CD37" s="20">
        <f>26628+26682+136+2</f>
        <v>53448</v>
      </c>
      <c r="CE37" s="64">
        <f>26350+26558+26430+2+7</f>
        <v>79347</v>
      </c>
      <c r="CF37" s="580">
        <f>27268+28098+3+2</f>
        <v>55371</v>
      </c>
      <c r="CG37" s="64">
        <f>25696+25533+6+6</f>
        <v>51241</v>
      </c>
      <c r="CH37" s="580">
        <f>25275+25366+12+11</f>
        <v>50664</v>
      </c>
      <c r="CI37" s="580">
        <f>25568+13+25748+4</f>
        <v>51333</v>
      </c>
      <c r="CJ37" s="580">
        <f>25729+25890</f>
        <v>51619</v>
      </c>
      <c r="CK37" s="580">
        <f>25923+25936+25+10</f>
        <v>51894</v>
      </c>
      <c r="CL37" s="125">
        <f>SUM(BZ37:CK37)</f>
        <v>688049</v>
      </c>
      <c r="CM37" s="150">
        <f>SUM(BZ37:CK37)/$CL$4</f>
        <v>57337.416666666664</v>
      </c>
      <c r="CN37" s="58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80">
        <f>25315+25476+7+2</f>
        <v>50800</v>
      </c>
      <c r="CW37" s="951">
        <f>25485+25494+14+2</f>
        <v>50995</v>
      </c>
      <c r="CX37" s="580">
        <f>25525+25526+11+13</f>
        <v>51075</v>
      </c>
      <c r="CY37" s="64">
        <f>25700+26057+26032+9+6</f>
        <v>77804</v>
      </c>
      <c r="CZ37" s="125">
        <f>SUM(CN37:CY37)</f>
        <v>685884</v>
      </c>
      <c r="DA37" s="150">
        <f>SUM(CN37:CY37)/$CZ$4</f>
        <v>57157</v>
      </c>
      <c r="DB37" s="58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80">
        <f>27000+27166+7+6</f>
        <v>54179</v>
      </c>
      <c r="DK37" s="64">
        <f>27343+27578+16+25</f>
        <v>54962</v>
      </c>
      <c r="DL37" s="580">
        <f>27612+27690+4+13</f>
        <v>55319</v>
      </c>
      <c r="DM37" s="64">
        <f>27626+28206+28298+7+2+12</f>
        <v>84151</v>
      </c>
      <c r="DN37" s="125">
        <f>SUM(DB37:DM37)</f>
        <v>706123</v>
      </c>
      <c r="DO37" s="150">
        <f>SUM(DB37:DM37)/$DN$4</f>
        <v>58843.583333333336</v>
      </c>
      <c r="DP37" s="58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80">
        <f>26822+27030+39+4</f>
        <v>53895</v>
      </c>
      <c r="DY37" s="64">
        <f>27463+27581+2+5+27382</f>
        <v>82433</v>
      </c>
      <c r="DZ37" s="580">
        <f>27703+27731+3+23</f>
        <v>55460</v>
      </c>
      <c r="EA37" s="64">
        <f>27688+27993+9+4</f>
        <v>55694</v>
      </c>
      <c r="EB37" s="125">
        <f>SUM(DP37:EA37)</f>
        <v>714508</v>
      </c>
      <c r="EC37" s="150">
        <f>SUM(DP37:EA37)/$EB$4</f>
        <v>59542.333333333336</v>
      </c>
      <c r="ED37" s="58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80">
        <f>27130+27355+16+90</f>
        <v>54591</v>
      </c>
      <c r="EM37" s="64">
        <f>27503+27753+3+2</f>
        <v>55261</v>
      </c>
      <c r="EN37" s="580">
        <f>27750+27906+27849+22</f>
        <v>83527</v>
      </c>
      <c r="EO37" s="64">
        <f>28066+28228+20+7</f>
        <v>56321</v>
      </c>
      <c r="EP37" s="125">
        <f>SUM(ED37:EO37)</f>
        <v>710389</v>
      </c>
      <c r="EQ37" s="150">
        <f>SUM(ED37:EO37)/$EP$4</f>
        <v>59199.083333333336</v>
      </c>
      <c r="ER37" s="580">
        <f>26076+26269+13+4</f>
        <v>52362</v>
      </c>
      <c r="ES37" s="64">
        <f>26438+26348+34</f>
        <v>52820</v>
      </c>
      <c r="ET37" s="20">
        <f>26553+26479+9</f>
        <v>53041</v>
      </c>
      <c r="EU37" s="64">
        <f>27026+27090+27102+11+4</f>
        <v>81233</v>
      </c>
      <c r="EV37" s="20">
        <f>27063+27067+4</f>
        <v>54134</v>
      </c>
      <c r="EW37" s="64">
        <f>2+27183+27248</f>
        <v>54433</v>
      </c>
      <c r="EX37" s="187">
        <f>27196+27151+10+7</f>
        <v>54364</v>
      </c>
      <c r="EY37" s="64"/>
      <c r="EZ37" s="580"/>
      <c r="FA37" s="64"/>
      <c r="FB37" s="580"/>
      <c r="FC37" s="64"/>
      <c r="FD37" s="125">
        <f>SUM(ER37:FC37)</f>
        <v>402387</v>
      </c>
      <c r="FE37" s="150">
        <f>SUM(ER37:FC37)/$FD$4</f>
        <v>57483.857142857145</v>
      </c>
      <c r="FF37" s="110">
        <f>AX37-AU37</f>
        <v>46</v>
      </c>
      <c r="FG37" s="367">
        <f>FF37/AU37</f>
        <v>1.021133013674303E-3</v>
      </c>
      <c r="FH37" s="110">
        <f>AY37-AX37</f>
        <v>21569</v>
      </c>
      <c r="FI37" s="367">
        <f>FH37/AX37</f>
        <v>0.47831197055040581</v>
      </c>
      <c r="FJ37" s="110">
        <f>AZ37-AY37</f>
        <v>-23003</v>
      </c>
      <c r="FK37" s="367">
        <f>FJ37/AY37</f>
        <v>-0.34506397851881854</v>
      </c>
      <c r="FL37" s="110">
        <f>BA37-AZ37</f>
        <v>93</v>
      </c>
      <c r="FM37" s="367">
        <f>FL37/AZ37</f>
        <v>2.1300961978928082E-3</v>
      </c>
      <c r="FN37" s="110">
        <f>BB37-BA37</f>
        <v>-404</v>
      </c>
      <c r="FO37" s="367">
        <f>FN37/BA37</f>
        <v>-9.233652549539461E-3</v>
      </c>
      <c r="FP37" s="110">
        <f>BC37-BB37</f>
        <v>-244</v>
      </c>
      <c r="FQ37" s="367">
        <f>FP37/BB37</f>
        <v>-5.628734226856444E-3</v>
      </c>
      <c r="FR37" s="110">
        <f>BD37-BC37</f>
        <v>13430</v>
      </c>
      <c r="FS37" s="367">
        <f>FR37/BC37</f>
        <v>0.31156478366778795</v>
      </c>
      <c r="FT37" s="110">
        <f>BE37-BD37</f>
        <v>-13525</v>
      </c>
      <c r="FU37" s="367">
        <f>FT37/BD37</f>
        <v>-0.23923233395241886</v>
      </c>
      <c r="FV37" s="110">
        <f>BF37-BE37</f>
        <v>228</v>
      </c>
      <c r="FW37" s="367">
        <f>FV37/BE37</f>
        <v>5.3010927691234597E-3</v>
      </c>
      <c r="FX37" s="110">
        <f>BG37-BF37</f>
        <v>612</v>
      </c>
      <c r="FY37" s="100">
        <f>FX37/BF37</f>
        <v>1.4154216198714095E-2</v>
      </c>
      <c r="FZ37" s="110">
        <f>BH37-BG37</f>
        <v>860</v>
      </c>
      <c r="GA37" s="367">
        <f>FZ37/BG37</f>
        <v>1.9612314709236033E-2</v>
      </c>
      <c r="GB37" s="110">
        <f>BI37-BH37</f>
        <v>24790</v>
      </c>
      <c r="GC37" s="367">
        <f>GB37/BH37</f>
        <v>0.55446208901811678</v>
      </c>
      <c r="GD37" s="110">
        <f>BL37-BI37</f>
        <v>-22249</v>
      </c>
      <c r="GE37" s="367">
        <f>GD37/BI37</f>
        <v>-0.32012949640287769</v>
      </c>
      <c r="GF37" s="300">
        <f>BM37-BL37</f>
        <v>1275</v>
      </c>
      <c r="GG37" s="370">
        <f>GF37/BL37</f>
        <v>2.698355590357876E-2</v>
      </c>
      <c r="GH37" s="300">
        <f>BN37-BM37</f>
        <v>763</v>
      </c>
      <c r="GI37" s="370">
        <f>GH37/BM37</f>
        <v>1.5723529654205991E-2</v>
      </c>
      <c r="GJ37" s="300">
        <f>BO37-BN37</f>
        <v>688</v>
      </c>
      <c r="GK37" s="370">
        <f>GJ37/BN37</f>
        <v>1.3958489723873481E-2</v>
      </c>
      <c r="GL37" s="300">
        <f>BP37-BO37</f>
        <v>1057</v>
      </c>
      <c r="GM37" s="370">
        <f>GL37/BO37</f>
        <v>2.1149728875282631E-2</v>
      </c>
      <c r="GN37" s="300">
        <f>BQ37-BP37</f>
        <v>-100</v>
      </c>
      <c r="GO37" s="370">
        <f>GN37/BP37</f>
        <v>-1.9594779950621154E-3</v>
      </c>
      <c r="GP37" s="300">
        <f>BR37-BQ37</f>
        <v>25103</v>
      </c>
      <c r="GQ37" s="370">
        <f>GP37/BQ37</f>
        <v>0.49285349668198059</v>
      </c>
      <c r="GR37" s="300">
        <f>BS37-BR37</f>
        <v>-25342</v>
      </c>
      <c r="GS37" s="370">
        <f>GR37/BR37</f>
        <v>-0.33328511119586518</v>
      </c>
      <c r="GT37" s="300">
        <f>BT37-BS37</f>
        <v>410</v>
      </c>
      <c r="GU37" s="370">
        <f>GT37/BS37</f>
        <v>8.0875826018345E-3</v>
      </c>
      <c r="GV37" s="300">
        <f>BU37-BT37</f>
        <v>1394</v>
      </c>
      <c r="GW37" s="370">
        <f>GV37/BT37</f>
        <v>2.7277174444770569E-2</v>
      </c>
      <c r="GX37" s="300">
        <f>BV37-BU37</f>
        <v>804</v>
      </c>
      <c r="GY37" s="370">
        <f>GX37/BU37</f>
        <v>1.5314577420522295E-2</v>
      </c>
      <c r="GZ37" s="300">
        <f>BW37-BV37</f>
        <v>881</v>
      </c>
      <c r="HA37" s="370">
        <f>GZ37/BV37</f>
        <v>1.6528150385531772E-2</v>
      </c>
      <c r="HB37" s="300">
        <f>BZ37-BW37</f>
        <v>27461</v>
      </c>
      <c r="HC37" s="370">
        <f>HB37/BW37</f>
        <v>0.50681012845120332</v>
      </c>
      <c r="HD37" s="300">
        <f>CA37-BZ37</f>
        <v>-27551</v>
      </c>
      <c r="HE37" s="370">
        <f>HD37/BZ37</f>
        <v>-0.33744871088247902</v>
      </c>
      <c r="HF37" s="300">
        <f>CB37-CA37</f>
        <v>-443</v>
      </c>
      <c r="HG37" s="370">
        <f>HF37/CA37</f>
        <v>-8.1894479979295297E-3</v>
      </c>
      <c r="HH37" s="300">
        <f>CC37-CB37</f>
        <v>91</v>
      </c>
      <c r="HI37" s="370">
        <f>HH37/CB37</f>
        <v>1.696147322510298E-3</v>
      </c>
      <c r="HJ37" s="300">
        <f>CD37-CC37</f>
        <v>-294</v>
      </c>
      <c r="HK37" s="370">
        <f>HJ37/CC37</f>
        <v>-5.4705816679691864E-3</v>
      </c>
      <c r="HL37" s="300">
        <f>CE37-CD37</f>
        <v>25899</v>
      </c>
      <c r="HM37" s="370">
        <f>HL37/CD37</f>
        <v>0.48456443646160752</v>
      </c>
      <c r="HN37" s="300">
        <f>CF37-CE37</f>
        <v>-23976</v>
      </c>
      <c r="HO37" s="370">
        <f>HN37/CE37</f>
        <v>-0.30216643351355438</v>
      </c>
      <c r="HP37" s="300">
        <f>CG37-CF37</f>
        <v>-4130</v>
      </c>
      <c r="HQ37" s="370">
        <f>HP37/CF37</f>
        <v>-7.4587780607177037E-2</v>
      </c>
      <c r="HR37" s="300">
        <f>CH37-CG37</f>
        <v>-577</v>
      </c>
      <c r="HS37" s="370">
        <f>HR37/CG37</f>
        <v>-1.1260514041490213E-2</v>
      </c>
      <c r="HT37" s="300">
        <f>CI37-CH37</f>
        <v>669</v>
      </c>
      <c r="HU37" s="370">
        <f>HT37/CH37</f>
        <v>1.3204642349597347E-2</v>
      </c>
      <c r="HV37" s="300">
        <f>CJ37-CI37</f>
        <v>286</v>
      </c>
      <c r="HW37" s="370">
        <f>HV37/CI37</f>
        <v>5.5714647497711028E-3</v>
      </c>
      <c r="HX37" s="300">
        <f>CK37-CJ37</f>
        <v>275</v>
      </c>
      <c r="HY37" s="370">
        <f>HX37/CJ37</f>
        <v>5.3274956895716695E-3</v>
      </c>
      <c r="HZ37" s="300">
        <f>CN37-CK37</f>
        <v>26719</v>
      </c>
      <c r="IA37" s="370">
        <f>HZ37/CK37</f>
        <v>0.5148764789763749</v>
      </c>
      <c r="IB37" s="300">
        <f>CO37-CN37</f>
        <v>-29586</v>
      </c>
      <c r="IC37" s="370">
        <f>IB37/CN37</f>
        <v>-0.37634996756261685</v>
      </c>
      <c r="ID37" s="300">
        <f>CP37-CO37</f>
        <v>-1082</v>
      </c>
      <c r="IE37" s="370">
        <f>ID37/CO37</f>
        <v>-2.2069471923633916E-2</v>
      </c>
      <c r="IF37" s="300">
        <f>CQ37-CP37</f>
        <v>3580</v>
      </c>
      <c r="IG37" s="370">
        <f>IF37/CP37</f>
        <v>7.4668891438106164E-2</v>
      </c>
      <c r="IH37" s="300">
        <f>CR37-CQ37</f>
        <v>-251</v>
      </c>
      <c r="II37" s="370">
        <f>IH37/CQ37</f>
        <v>-4.8714216399805919E-3</v>
      </c>
      <c r="IJ37" s="300">
        <f>CS37-CR37</f>
        <v>19666</v>
      </c>
      <c r="IK37" s="370">
        <f>IJ37/CR37</f>
        <v>0.38354721691305532</v>
      </c>
      <c r="IL37" s="300">
        <f>CT37-CS37</f>
        <v>-15569</v>
      </c>
      <c r="IM37" s="370">
        <f>IL37/CS37</f>
        <v>-0.21946715534254299</v>
      </c>
      <c r="IN37" s="300">
        <f t="shared" ref="IN37:IN43" si="1119">CU37-CT37</f>
        <v>-4856</v>
      </c>
      <c r="IO37" s="370">
        <f>IN37/CT37</f>
        <v>-8.7699337198172328E-2</v>
      </c>
      <c r="IP37" s="300">
        <f t="shared" ref="IP37:IP43" si="1120">CV37-CU37</f>
        <v>285</v>
      </c>
      <c r="IQ37" s="370">
        <f>IP37/CU37</f>
        <v>5.6418885479560523E-3</v>
      </c>
      <c r="IR37" s="300">
        <f>CW37-CV37</f>
        <v>195</v>
      </c>
      <c r="IS37" s="370">
        <f>IR37/CV37</f>
        <v>3.8385826771653543E-3</v>
      </c>
      <c r="IT37" s="300">
        <f>CX37-CW37</f>
        <v>80</v>
      </c>
      <c r="IU37" s="370">
        <f>IT37/CW37</f>
        <v>1.5687812530640259E-3</v>
      </c>
      <c r="IV37" s="300">
        <f>CY37-CX37</f>
        <v>26729</v>
      </c>
      <c r="IW37" s="370">
        <f>IV37/CX37</f>
        <v>0.5233284385707293</v>
      </c>
      <c r="IX37" s="300">
        <f>DB37-CY37</f>
        <v>-25540</v>
      </c>
      <c r="IY37" s="370">
        <f>IX37/CY37</f>
        <v>-0.32826075780165542</v>
      </c>
      <c r="IZ37" s="300">
        <f>DC37-DB37</f>
        <v>-14</v>
      </c>
      <c r="JA37" s="370">
        <f>IZ37/DB37</f>
        <v>-2.678708097351906E-4</v>
      </c>
      <c r="JB37" s="300">
        <f>DD37-DC37</f>
        <v>33</v>
      </c>
      <c r="JC37" s="370">
        <f>JB37/DD37</f>
        <v>6.3118030717441618E-4</v>
      </c>
      <c r="JD37" s="300">
        <f>DE37-DD37</f>
        <v>3201</v>
      </c>
      <c r="JE37" s="370">
        <f>JD37/DD37</f>
        <v>6.1224489795918366E-2</v>
      </c>
      <c r="JF37" s="300">
        <f>DF37-DE37</f>
        <v>-598</v>
      </c>
      <c r="JG37" s="370">
        <f>JF37/DO37</f>
        <v>-1.0162535422298948E-2</v>
      </c>
      <c r="JH37" s="300">
        <f>DG37-DF37</f>
        <v>26953</v>
      </c>
      <c r="JI37" s="370">
        <f>JH37/DF37</f>
        <v>0.49107240462048612</v>
      </c>
      <c r="JJ37" s="300">
        <f>DH37-DG37</f>
        <v>-27399</v>
      </c>
      <c r="JK37" s="370">
        <f>JJ37/DG37</f>
        <v>-0.33479148083432103</v>
      </c>
      <c r="JL37" s="300">
        <f>DI37-DH37</f>
        <v>-374</v>
      </c>
      <c r="JM37" s="370">
        <f>JL37/DH37</f>
        <v>-6.8699485672299781E-3</v>
      </c>
      <c r="JN37" s="300">
        <f>DJ37-DI37</f>
        <v>113</v>
      </c>
      <c r="JO37" s="370">
        <f>JN37/DI37</f>
        <v>2.090038101579551E-3</v>
      </c>
      <c r="JP37" s="300">
        <f>DK37-DJ37</f>
        <v>783</v>
      </c>
      <c r="JQ37" s="370">
        <f>JP37/DJ37</f>
        <v>1.4452093984754241E-2</v>
      </c>
      <c r="JR37" s="300">
        <f>DL37-DK37</f>
        <v>357</v>
      </c>
      <c r="JS37" s="370">
        <f>JR37/DK37</f>
        <v>6.4953968196208292E-3</v>
      </c>
      <c r="JT37" s="300">
        <f>DM37-DL37</f>
        <v>28832</v>
      </c>
      <c r="JU37" s="370">
        <f>JT37/DL37</f>
        <v>0.52119524937182526</v>
      </c>
      <c r="JV37" s="300">
        <f>DP37-DM37</f>
        <v>-27636</v>
      </c>
      <c r="JW37" s="370">
        <f>JV37/DM37</f>
        <v>-0.32840964456750366</v>
      </c>
      <c r="JX37" s="300">
        <f>DQ37-DP37</f>
        <v>-460</v>
      </c>
      <c r="JY37" s="370">
        <f>JX37/DP37</f>
        <v>-8.1394320092010967E-3</v>
      </c>
      <c r="JZ37" s="300">
        <f>DR37-DQ37</f>
        <v>-403</v>
      </c>
      <c r="KA37" s="370">
        <f>JZ37/DQ37</f>
        <v>-7.1893675854071892E-3</v>
      </c>
      <c r="KB37" s="300">
        <f>DS37-DR37</f>
        <v>13</v>
      </c>
      <c r="KC37" s="370">
        <f>KB37/DR37</f>
        <v>2.3359447998274994E-4</v>
      </c>
      <c r="KD37" s="300">
        <f>DT37-DS37</f>
        <v>24540</v>
      </c>
      <c r="KE37" s="370">
        <f>KD37/DS37</f>
        <v>0.44085152250067366</v>
      </c>
      <c r="KF37" s="300">
        <f>DU37-DT37</f>
        <v>-24781</v>
      </c>
      <c r="KG37" s="370">
        <f>KF37/DT37</f>
        <v>-0.30897076242129545</v>
      </c>
      <c r="KH37" s="300">
        <f>DV37-DU37</f>
        <v>-1536</v>
      </c>
      <c r="KI37" s="370">
        <f>KH37/DU37</f>
        <v>-2.771362586605081E-2</v>
      </c>
      <c r="KJ37" s="300">
        <f>DW37-DV37</f>
        <v>-266</v>
      </c>
      <c r="KK37" s="370">
        <f>KJ37/DV37</f>
        <v>-4.9361638954869358E-3</v>
      </c>
      <c r="KL37" s="300">
        <f>DX37-DW37</f>
        <v>273</v>
      </c>
      <c r="KM37" s="370">
        <f>KL37/DW37</f>
        <v>5.0911939129461787E-3</v>
      </c>
      <c r="KN37" s="300">
        <f>DY37-DX37</f>
        <v>28538</v>
      </c>
      <c r="KO37" s="370">
        <f>KN37/DX37</f>
        <v>0.52951108637164856</v>
      </c>
      <c r="KP37" s="300">
        <f>DZ37-DY37</f>
        <v>-26973</v>
      </c>
      <c r="KQ37" s="370">
        <f>KP37/DY37</f>
        <v>-0.32721118969344803</v>
      </c>
      <c r="KR37" s="300">
        <f>EA37-DZ37</f>
        <v>234</v>
      </c>
      <c r="KS37" s="370">
        <f>KR37/DZ37</f>
        <v>4.2192571222502704E-3</v>
      </c>
      <c r="KT37" s="300">
        <f>ED37-EA37</f>
        <v>458</v>
      </c>
      <c r="KU37" s="375">
        <f>KT37/EA37</f>
        <v>8.2235070205049013E-3</v>
      </c>
      <c r="KV37" s="300">
        <f>EE37-ED37</f>
        <v>-213</v>
      </c>
      <c r="KW37" s="370">
        <f>KV37/ED37</f>
        <v>-3.7932753953554637E-3</v>
      </c>
      <c r="KX37" s="300">
        <f>EF37-EE37</f>
        <v>-797</v>
      </c>
      <c r="KY37" s="370">
        <f>KX37/EE37</f>
        <v>-1.4247662632510413E-2</v>
      </c>
      <c r="KZ37" s="300">
        <f>EG37-EF37</f>
        <v>20361</v>
      </c>
      <c r="LA37" s="370">
        <f>KZ37/EF37</f>
        <v>0.36924667222806573</v>
      </c>
      <c r="LB37" s="300">
        <f>EH37-EG37</f>
        <v>-20733</v>
      </c>
      <c r="LC37" s="370">
        <f>LB37/EG37</f>
        <v>-0.27459836033005314</v>
      </c>
      <c r="LD37" s="300">
        <f>EI37-EH37</f>
        <v>-318</v>
      </c>
      <c r="LE37" s="370">
        <f>LD37/EH37</f>
        <v>-5.8060982289574589E-3</v>
      </c>
      <c r="LF37" s="300">
        <f>EJ37-EI37</f>
        <v>-240</v>
      </c>
      <c r="LG37" s="370">
        <f>LF37/EI37</f>
        <v>-4.4075516050833758E-3</v>
      </c>
      <c r="LH37" s="300">
        <f>EK37-EJ37</f>
        <v>307</v>
      </c>
      <c r="LI37" s="370">
        <f>LH37/EJ37</f>
        <v>5.6629528517671366E-3</v>
      </c>
      <c r="LJ37" s="300">
        <f>EL37-EK37</f>
        <v>72</v>
      </c>
      <c r="LK37" s="370">
        <f>LJ37/EK37</f>
        <v>1.3206405106476642E-3</v>
      </c>
      <c r="LL37" s="300">
        <f>EM37-EL37</f>
        <v>670</v>
      </c>
      <c r="LM37" s="370">
        <f>LL37/EL37</f>
        <v>1.2273085307101902E-2</v>
      </c>
      <c r="LN37" s="300">
        <f>EN37-EM37</f>
        <v>28266</v>
      </c>
      <c r="LO37" s="370">
        <f>LN37/EM37</f>
        <v>0.51149997285608295</v>
      </c>
      <c r="LP37" s="300">
        <f>EO37-EN37</f>
        <v>-27206</v>
      </c>
      <c r="LQ37" s="370">
        <f>LP37/EN37</f>
        <v>-0.32571503825110443</v>
      </c>
      <c r="LR37" s="300">
        <f>ER37-EO37</f>
        <v>-3959</v>
      </c>
      <c r="LS37" s="1195">
        <f>LR37/EO37</f>
        <v>-7.0293496209229242E-2</v>
      </c>
      <c r="LT37" s="300">
        <f>ES37-ER37</f>
        <v>458</v>
      </c>
      <c r="LU37" s="1191">
        <f>LT37/ER37</f>
        <v>8.7468011153126312E-3</v>
      </c>
      <c r="LV37" s="300">
        <f>ET37-ES37</f>
        <v>221</v>
      </c>
      <c r="LW37" s="1191">
        <f>LV37/ES37</f>
        <v>4.1840212040893604E-3</v>
      </c>
      <c r="LX37" s="300">
        <f>EU37-ET37</f>
        <v>28192</v>
      </c>
      <c r="LY37" s="1191">
        <f>LX37/ET37</f>
        <v>0.53151335759129725</v>
      </c>
      <c r="LZ37" s="300">
        <f>EV37-EU37</f>
        <v>-27099</v>
      </c>
      <c r="MA37" s="1191">
        <f>LZ37/EU37</f>
        <v>-0.3335959523838834</v>
      </c>
      <c r="MB37" s="300">
        <f>EW37-EV37</f>
        <v>299</v>
      </c>
      <c r="MC37" s="1191">
        <f>MB37/EV37</f>
        <v>5.5233309934606713E-3</v>
      </c>
      <c r="MD37" s="300">
        <f>EX37-EW37</f>
        <v>-69</v>
      </c>
      <c r="ME37" s="1249">
        <f>MD37/EW37</f>
        <v>-1.2676133962853417E-3</v>
      </c>
      <c r="MF37" s="300">
        <f>EY37-EX37</f>
        <v>-54364</v>
      </c>
      <c r="MG37" s="1191">
        <f>MF37/EX37</f>
        <v>-1</v>
      </c>
      <c r="MH37" s="300">
        <f>EZ37-EY37</f>
        <v>0</v>
      </c>
      <c r="MI37" s="1191" t="e">
        <f>MH37/EY37</f>
        <v>#DIV/0!</v>
      </c>
      <c r="MJ37" s="300">
        <f>FA37-EZ37</f>
        <v>0</v>
      </c>
      <c r="MK37" s="1191" t="e">
        <f>MJ37/EZ37</f>
        <v>#DIV/0!</v>
      </c>
      <c r="ML37" s="300">
        <f>FB37-FA37</f>
        <v>0</v>
      </c>
      <c r="MM37" s="1191" t="e">
        <f>ML37/FA37</f>
        <v>#DIV/0!</v>
      </c>
      <c r="MN37" s="300">
        <f>FC37-FB37</f>
        <v>0</v>
      </c>
      <c r="MO37" s="1191" t="e">
        <f>MN37/FB37</f>
        <v>#DIV/0!</v>
      </c>
      <c r="MP37" s="580">
        <f>EJ37</f>
        <v>54212</v>
      </c>
      <c r="MQ37" s="959">
        <f>EX37</f>
        <v>54364</v>
      </c>
      <c r="MR37" s="110">
        <f>MQ37-MP37</f>
        <v>152</v>
      </c>
      <c r="MS37" s="100">
        <f>IF(ISERROR(MR37/MP37),0,MR37/MP37)</f>
        <v>2.8038072751420348E-3</v>
      </c>
      <c r="MT37" s="614"/>
      <c r="MU37" s="614"/>
      <c r="MV37" s="614"/>
      <c r="MW37" t="str">
        <f>E37</f>
        <v>Bi Weekly Payrolls</v>
      </c>
      <c r="MX37" s="240" t="e">
        <f>#REF!</f>
        <v>#REF!</v>
      </c>
      <c r="MY37" s="240" t="e">
        <f>#REF!</f>
        <v>#REF!</v>
      </c>
      <c r="MZ37" s="240" t="e">
        <f>#REF!</f>
        <v>#REF!</v>
      </c>
      <c r="NA37" s="240" t="e">
        <f>#REF!</f>
        <v>#REF!</v>
      </c>
      <c r="NB37" s="240" t="e">
        <f>#REF!</f>
        <v>#REF!</v>
      </c>
      <c r="NC37" s="240" t="e">
        <f>#REF!</f>
        <v>#REF!</v>
      </c>
      <c r="ND37" s="240" t="e">
        <f>#REF!</f>
        <v>#REF!</v>
      </c>
      <c r="NE37" s="240" t="e">
        <f>#REF!</f>
        <v>#REF!</v>
      </c>
      <c r="NF37" s="240" t="e">
        <f>#REF!</f>
        <v>#REF!</v>
      </c>
      <c r="NG37" s="240" t="e">
        <f>#REF!</f>
        <v>#REF!</v>
      </c>
      <c r="NH37" s="240" t="e">
        <f>#REF!</f>
        <v>#REF!</v>
      </c>
      <c r="NI37" s="241">
        <f t="shared" ref="NI37:NT40" si="1121">AJ37</f>
        <v>44610</v>
      </c>
      <c r="NJ37" s="241">
        <f t="shared" si="1121"/>
        <v>67802</v>
      </c>
      <c r="NK37" s="241">
        <f t="shared" si="1121"/>
        <v>44415</v>
      </c>
      <c r="NL37" s="241">
        <f t="shared" si="1121"/>
        <v>44340</v>
      </c>
      <c r="NM37" s="241">
        <f t="shared" si="1121"/>
        <v>44207</v>
      </c>
      <c r="NN37" s="241">
        <f t="shared" si="1121"/>
        <v>43919</v>
      </c>
      <c r="NO37" s="241">
        <f t="shared" si="1121"/>
        <v>43539</v>
      </c>
      <c r="NP37" s="241">
        <f t="shared" si="1121"/>
        <v>65110</v>
      </c>
      <c r="NQ37" s="241">
        <f t="shared" si="1121"/>
        <v>43434</v>
      </c>
      <c r="NR37" s="241">
        <f t="shared" si="1121"/>
        <v>43744</v>
      </c>
      <c r="NS37" s="241">
        <f t="shared" si="1121"/>
        <v>44090</v>
      </c>
      <c r="NT37" s="241">
        <f t="shared" si="1121"/>
        <v>45048</v>
      </c>
      <c r="NU37" s="241">
        <f t="shared" ref="NU37:OF40" si="1122">AX37</f>
        <v>45094</v>
      </c>
      <c r="NV37" s="241">
        <f t="shared" si="1122"/>
        <v>66663</v>
      </c>
      <c r="NW37" s="241">
        <f t="shared" si="1122"/>
        <v>43660</v>
      </c>
      <c r="NX37" s="241">
        <f t="shared" si="1122"/>
        <v>43753</v>
      </c>
      <c r="NY37" s="241">
        <f t="shared" si="1122"/>
        <v>43349</v>
      </c>
      <c r="NZ37" s="241">
        <f t="shared" si="1122"/>
        <v>43105</v>
      </c>
      <c r="OA37" s="241">
        <f t="shared" si="1122"/>
        <v>56535</v>
      </c>
      <c r="OB37" s="241">
        <f t="shared" si="1122"/>
        <v>43010</v>
      </c>
      <c r="OC37" s="241">
        <f t="shared" si="1122"/>
        <v>43238</v>
      </c>
      <c r="OD37" s="241">
        <f t="shared" si="1122"/>
        <v>43850</v>
      </c>
      <c r="OE37" s="241">
        <f t="shared" si="1122"/>
        <v>44710</v>
      </c>
      <c r="OF37" s="241">
        <f t="shared" si="1122"/>
        <v>69500</v>
      </c>
      <c r="OG37" s="697">
        <f t="shared" ref="OG37:OR40" si="1123">BL37</f>
        <v>47251</v>
      </c>
      <c r="OH37" s="697">
        <f t="shared" si="1123"/>
        <v>48526</v>
      </c>
      <c r="OI37" s="697">
        <f t="shared" si="1123"/>
        <v>49289</v>
      </c>
      <c r="OJ37" s="697">
        <f t="shared" si="1123"/>
        <v>49977</v>
      </c>
      <c r="OK37" s="697">
        <f t="shared" si="1123"/>
        <v>51034</v>
      </c>
      <c r="OL37" s="697">
        <f t="shared" si="1123"/>
        <v>50934</v>
      </c>
      <c r="OM37" s="697">
        <f t="shared" si="1123"/>
        <v>76037</v>
      </c>
      <c r="ON37" s="697">
        <f t="shared" si="1123"/>
        <v>50695</v>
      </c>
      <c r="OO37" s="697">
        <f t="shared" si="1123"/>
        <v>51105</v>
      </c>
      <c r="OP37" s="697">
        <f t="shared" si="1123"/>
        <v>52499</v>
      </c>
      <c r="OQ37" s="697">
        <f t="shared" si="1123"/>
        <v>53303</v>
      </c>
      <c r="OR37" s="697">
        <f t="shared" si="1123"/>
        <v>54184</v>
      </c>
      <c r="OS37" s="800">
        <f t="shared" ref="OS37:PD40" si="1124">BZ37</f>
        <v>81645</v>
      </c>
      <c r="OT37" s="800">
        <f t="shared" si="1124"/>
        <v>54094</v>
      </c>
      <c r="OU37" s="800">
        <f t="shared" si="1124"/>
        <v>53651</v>
      </c>
      <c r="OV37" s="800">
        <f t="shared" si="1124"/>
        <v>53742</v>
      </c>
      <c r="OW37" s="800">
        <f t="shared" si="1124"/>
        <v>53448</v>
      </c>
      <c r="OX37" s="800">
        <f t="shared" si="1124"/>
        <v>79347</v>
      </c>
      <c r="OY37" s="800">
        <f t="shared" si="1124"/>
        <v>55371</v>
      </c>
      <c r="OZ37" s="800">
        <f t="shared" si="1124"/>
        <v>51241</v>
      </c>
      <c r="PA37" s="800">
        <f t="shared" si="1124"/>
        <v>50664</v>
      </c>
      <c r="PB37" s="800">
        <f t="shared" si="1124"/>
        <v>51333</v>
      </c>
      <c r="PC37" s="800">
        <f t="shared" si="1124"/>
        <v>51619</v>
      </c>
      <c r="PD37" s="800">
        <f t="shared" si="1124"/>
        <v>51894</v>
      </c>
      <c r="PE37" s="853">
        <f t="shared" ref="PE37:PP40" si="1125">CN37</f>
        <v>78613</v>
      </c>
      <c r="PF37" s="853">
        <f t="shared" si="1125"/>
        <v>49027</v>
      </c>
      <c r="PG37" s="853">
        <f t="shared" si="1125"/>
        <v>47945</v>
      </c>
      <c r="PH37" s="853">
        <f t="shared" si="1125"/>
        <v>51525</v>
      </c>
      <c r="PI37" s="853">
        <f t="shared" si="1125"/>
        <v>51274</v>
      </c>
      <c r="PJ37" s="853">
        <f t="shared" si="1125"/>
        <v>70940</v>
      </c>
      <c r="PK37" s="853">
        <f t="shared" si="1125"/>
        <v>55371</v>
      </c>
      <c r="PL37" s="853">
        <f t="shared" si="1125"/>
        <v>50515</v>
      </c>
      <c r="PM37" s="853">
        <f t="shared" si="1125"/>
        <v>50800</v>
      </c>
      <c r="PN37" s="853">
        <f t="shared" si="1125"/>
        <v>50995</v>
      </c>
      <c r="PO37" s="853">
        <f t="shared" si="1125"/>
        <v>51075</v>
      </c>
      <c r="PP37" s="853">
        <f t="shared" si="1125"/>
        <v>77804</v>
      </c>
      <c r="PQ37" s="1039">
        <f t="shared" ref="PQ37:QB40" si="1126">DB37</f>
        <v>52264</v>
      </c>
      <c r="PR37" s="1039">
        <f t="shared" si="1126"/>
        <v>52250</v>
      </c>
      <c r="PS37" s="1039">
        <f t="shared" si="1126"/>
        <v>52283</v>
      </c>
      <c r="PT37" s="1039">
        <f t="shared" si="1126"/>
        <v>55484</v>
      </c>
      <c r="PU37" s="1039">
        <f t="shared" si="1126"/>
        <v>54886</v>
      </c>
      <c r="PV37" s="1039">
        <f t="shared" si="1126"/>
        <v>81839</v>
      </c>
      <c r="PW37" s="1039">
        <f t="shared" si="1126"/>
        <v>54440</v>
      </c>
      <c r="PX37" s="1039">
        <f t="shared" si="1126"/>
        <v>54066</v>
      </c>
      <c r="PY37" s="1039">
        <f t="shared" si="1126"/>
        <v>54179</v>
      </c>
      <c r="PZ37" s="1039">
        <f t="shared" si="1126"/>
        <v>54962</v>
      </c>
      <c r="QA37" s="1039">
        <f t="shared" si="1126"/>
        <v>55319</v>
      </c>
      <c r="QB37" s="1039">
        <f t="shared" si="1126"/>
        <v>84151</v>
      </c>
      <c r="QC37" s="1061">
        <f t="shared" ref="QC37:QN40" si="1127">DP37</f>
        <v>56515</v>
      </c>
      <c r="QD37" s="1061">
        <f t="shared" si="1127"/>
        <v>56055</v>
      </c>
      <c r="QE37" s="1061">
        <f t="shared" si="1127"/>
        <v>55652</v>
      </c>
      <c r="QF37" s="1061">
        <f t="shared" si="1127"/>
        <v>55665</v>
      </c>
      <c r="QG37" s="1061">
        <f t="shared" si="1127"/>
        <v>80205</v>
      </c>
      <c r="QH37" s="1061">
        <f t="shared" si="1127"/>
        <v>55424</v>
      </c>
      <c r="QI37" s="1061">
        <f t="shared" si="1127"/>
        <v>53888</v>
      </c>
      <c r="QJ37" s="1061">
        <f t="shared" si="1127"/>
        <v>53622</v>
      </c>
      <c r="QK37" s="1061">
        <f t="shared" si="1127"/>
        <v>53895</v>
      </c>
      <c r="QL37" s="1061">
        <f t="shared" si="1127"/>
        <v>82433</v>
      </c>
      <c r="QM37" s="1061">
        <f t="shared" si="1127"/>
        <v>55460</v>
      </c>
      <c r="QN37" s="1061">
        <f t="shared" si="1127"/>
        <v>55694</v>
      </c>
      <c r="QO37" s="1118">
        <f t="shared" ref="QO37:QZ40" si="1128">ED37</f>
        <v>56152</v>
      </c>
      <c r="QP37" s="1118">
        <f t="shared" si="1128"/>
        <v>55939</v>
      </c>
      <c r="QQ37" s="1118">
        <f t="shared" si="1128"/>
        <v>55142</v>
      </c>
      <c r="QR37" s="1118">
        <f t="shared" si="1128"/>
        <v>75503</v>
      </c>
      <c r="QS37" s="1118">
        <f t="shared" si="1128"/>
        <v>54770</v>
      </c>
      <c r="QT37" s="1118">
        <f t="shared" si="1128"/>
        <v>54452</v>
      </c>
      <c r="QU37" s="1118">
        <f t="shared" si="1128"/>
        <v>54212</v>
      </c>
      <c r="QV37" s="1118">
        <f t="shared" si="1128"/>
        <v>54519</v>
      </c>
      <c r="QW37" s="1118">
        <f t="shared" si="1128"/>
        <v>54591</v>
      </c>
      <c r="QX37" s="1118">
        <f t="shared" si="1128"/>
        <v>55261</v>
      </c>
      <c r="QY37" s="1118">
        <f t="shared" si="1128"/>
        <v>83527</v>
      </c>
      <c r="QZ37" s="1118">
        <f t="shared" si="1128"/>
        <v>56321</v>
      </c>
      <c r="RA37" s="1210">
        <f t="shared" ref="RA37:RA40" si="1129">ER37</f>
        <v>52362</v>
      </c>
      <c r="RB37" s="1210">
        <f t="shared" ref="RB37:RB40" si="1130">ES37</f>
        <v>52820</v>
      </c>
      <c r="RC37" s="1210">
        <f t="shared" ref="RC37:RC40" si="1131">ET37</f>
        <v>53041</v>
      </c>
      <c r="RD37" s="1210">
        <f t="shared" ref="RD37:RD40" si="1132">EU37</f>
        <v>81233</v>
      </c>
      <c r="RE37" s="1210">
        <f t="shared" ref="RE37:RE40" si="1133">EV37</f>
        <v>54134</v>
      </c>
      <c r="RF37" s="1210">
        <f t="shared" ref="RF37:RF40" si="1134">EW37</f>
        <v>54433</v>
      </c>
      <c r="RG37" s="1210">
        <f t="shared" ref="RG37:RG40" si="1135">EX37</f>
        <v>54364</v>
      </c>
      <c r="RH37" s="1210">
        <f t="shared" ref="RH37:RH40" si="1136">EY37</f>
        <v>0</v>
      </c>
      <c r="RI37" s="1210">
        <f t="shared" ref="RI37:RI40" si="1137">EZ37</f>
        <v>0</v>
      </c>
      <c r="RJ37" s="1210">
        <f t="shared" ref="RJ37:RJ40" si="1138">FA37</f>
        <v>0</v>
      </c>
      <c r="RK37" s="1210">
        <f t="shared" ref="RK37:RK40" si="1139">FB37</f>
        <v>0</v>
      </c>
      <c r="RL37" s="1210">
        <f t="shared" ref="RL37:RL40" si="1140">FC37</f>
        <v>0</v>
      </c>
    </row>
    <row r="38" spans="1:480" x14ac:dyDescent="0.3">
      <c r="A38" s="675"/>
      <c r="B38" s="50">
        <v>5.2</v>
      </c>
      <c r="E38" s="1271" t="s">
        <v>231</v>
      </c>
      <c r="F38" s="1271"/>
      <c r="G38" s="1272"/>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951">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c r="EZ38" s="187"/>
      <c r="FA38" s="64"/>
      <c r="FB38" s="187"/>
      <c r="FC38" s="64"/>
      <c r="FD38" s="125">
        <f>SUM(ER38:FC38)</f>
        <v>494382</v>
      </c>
      <c r="FE38" s="150">
        <f>SUM(ER38:FC38)/$FD$4</f>
        <v>70626</v>
      </c>
      <c r="FF38" s="110">
        <f>AX38-AU38</f>
        <v>-83</v>
      </c>
      <c r="FG38" s="367">
        <f>FF38/AU38</f>
        <v>-1.2316732949486555E-3</v>
      </c>
      <c r="FH38" s="110">
        <f>AY38-AX38</f>
        <v>-125</v>
      </c>
      <c r="FI38" s="367">
        <f>FH38/AX38</f>
        <v>-1.8572171458286903E-3</v>
      </c>
      <c r="FJ38" s="110">
        <f>AZ38-AY38</f>
        <v>-124</v>
      </c>
      <c r="FK38" s="367">
        <f>FJ38/AY38</f>
        <v>-1.8457874367371241E-3</v>
      </c>
      <c r="FL38" s="110">
        <f>BA38-AZ38</f>
        <v>-158</v>
      </c>
      <c r="FM38" s="367">
        <f>FL38/AZ38</f>
        <v>-2.3562395609639706E-3</v>
      </c>
      <c r="FN38" s="110">
        <f>BB38-BA38</f>
        <v>-128</v>
      </c>
      <c r="FO38" s="367">
        <f>FN38/BA38</f>
        <v>-1.9133606385841131E-3</v>
      </c>
      <c r="FP38" s="110">
        <f>BC38-BB38</f>
        <v>-81</v>
      </c>
      <c r="FQ38" s="367">
        <f>FP38/BB38</f>
        <v>-1.2131196645199941E-3</v>
      </c>
      <c r="FR38" s="110">
        <f>BD38-BC38</f>
        <v>44</v>
      </c>
      <c r="FS38" s="367">
        <f>FR38/BC38</f>
        <v>6.5977897404369539E-4</v>
      </c>
      <c r="FT38" s="110">
        <f>BE38-BD38</f>
        <v>-203</v>
      </c>
      <c r="FU38" s="367">
        <f>FT38/BD38</f>
        <v>-3.0419732366295535E-3</v>
      </c>
      <c r="FV38" s="110">
        <f>BF38-BE38</f>
        <v>7</v>
      </c>
      <c r="FW38" s="367">
        <f>FV38/BE38</f>
        <v>1.0521569216894635E-4</v>
      </c>
      <c r="FX38" s="110">
        <f>BG38-BF38</f>
        <v>68</v>
      </c>
      <c r="FY38" s="100">
        <f>FX38/BF38</f>
        <v>1.0219877662052692E-3</v>
      </c>
      <c r="FZ38" s="110">
        <f>BH38-BG38</f>
        <v>-12</v>
      </c>
      <c r="GA38" s="367">
        <f>FZ38/BG38</f>
        <v>-1.8016665415509345E-4</v>
      </c>
      <c r="GB38" s="110">
        <f>BI38-BH38</f>
        <v>110</v>
      </c>
      <c r="GC38" s="367">
        <f>GB38/BH38</f>
        <v>1.6518252669199466E-3</v>
      </c>
      <c r="GD38" s="110">
        <f>BL38-BI38</f>
        <v>-120</v>
      </c>
      <c r="GE38" s="367">
        <f>GD38/BI38</f>
        <v>-1.7990195343537772E-3</v>
      </c>
      <c r="GF38" s="300">
        <f>BM38-BL38</f>
        <v>305</v>
      </c>
      <c r="GG38" s="370">
        <f>GF38/BL38</f>
        <v>4.5807488397939418E-3</v>
      </c>
      <c r="GH38" s="300">
        <f>BN38-BM38</f>
        <v>-302</v>
      </c>
      <c r="GI38" s="370">
        <f>GH38/BM38</f>
        <v>-4.5150101662480568E-3</v>
      </c>
      <c r="GJ38" s="300">
        <f>BO38-BN38</f>
        <v>37</v>
      </c>
      <c r="GK38" s="370">
        <f>GJ38/BN38</f>
        <v>5.5567236355990744E-4</v>
      </c>
      <c r="GL38" s="300">
        <f>BP38-BO38</f>
        <v>-193</v>
      </c>
      <c r="GM38" s="370">
        <f>GL38/BO38</f>
        <v>-2.896897467841436E-3</v>
      </c>
      <c r="GN38" s="300">
        <f>BQ38-BP38</f>
        <v>-71</v>
      </c>
      <c r="GO38" s="370">
        <f>GN38/BP38</f>
        <v>-1.0687942194791511E-3</v>
      </c>
      <c r="GP38" s="300">
        <f>BR38-BQ38</f>
        <v>171</v>
      </c>
      <c r="GQ38" s="370">
        <f>GP38/BQ38</f>
        <v>2.5768923582332464E-3</v>
      </c>
      <c r="GR38" s="300">
        <f>BS38-BR38</f>
        <v>-173</v>
      </c>
      <c r="GS38" s="370">
        <f>GR38/BR38</f>
        <v>-2.6003306778896737E-3</v>
      </c>
      <c r="GT38" s="300">
        <f>BT38-BS38</f>
        <v>9</v>
      </c>
      <c r="GU38" s="370">
        <f>GT38/BS38</f>
        <v>1.356300013563E-4</v>
      </c>
      <c r="GV38" s="300">
        <f>BU38-BT38</f>
        <v>124</v>
      </c>
      <c r="GW38" s="370">
        <f>GV38/BT38</f>
        <v>1.8684266039839677E-3</v>
      </c>
      <c r="GX38" s="300">
        <f>BV38-BU38</f>
        <v>43</v>
      </c>
      <c r="GY38" s="370">
        <f>GX38/BU38</f>
        <v>6.4671379154760116E-4</v>
      </c>
      <c r="GZ38" s="300">
        <f>BW38-BV38</f>
        <v>417</v>
      </c>
      <c r="HA38" s="370">
        <f>GZ38/BV38</f>
        <v>6.2675664707739021E-3</v>
      </c>
      <c r="HB38" s="300">
        <f>BZ38-BW38</f>
        <v>22</v>
      </c>
      <c r="HC38" s="370">
        <f>HB38/BW38</f>
        <v>3.2860343539955193E-4</v>
      </c>
      <c r="HD38" s="300">
        <f>CA38-BZ38</f>
        <v>115</v>
      </c>
      <c r="HE38" s="370">
        <f>HD38/BZ38</f>
        <v>1.7171355193215075E-3</v>
      </c>
      <c r="HF38" s="300">
        <f>CB38-CA38</f>
        <v>-83</v>
      </c>
      <c r="HG38" s="370">
        <f>HF38/CA38</f>
        <v>-1.2371994574209609E-3</v>
      </c>
      <c r="HH38" s="300">
        <f>CC38-CB38</f>
        <v>-21</v>
      </c>
      <c r="HI38" s="370">
        <f>HH38/CB38</f>
        <v>-3.1341412452987879E-4</v>
      </c>
      <c r="HJ38" s="300">
        <f>CD38-CC38</f>
        <v>53</v>
      </c>
      <c r="HK38" s="370">
        <f>HJ38/CC38</f>
        <v>7.9124553991311226E-4</v>
      </c>
      <c r="HL38" s="300">
        <f>CE38-CD38</f>
        <v>547</v>
      </c>
      <c r="HM38" s="370">
        <f>HL38/CD38</f>
        <v>8.1597947371561553E-3</v>
      </c>
      <c r="HN38" s="300">
        <f>CF38-CE38</f>
        <v>-277</v>
      </c>
      <c r="HO38" s="370">
        <f>HN38/CE38</f>
        <v>-4.0986638651731942E-3</v>
      </c>
      <c r="HP38" s="300">
        <f>CG38-CF38</f>
        <v>66</v>
      </c>
      <c r="HQ38" s="370">
        <f>HP38/CF38</f>
        <v>9.8059608355867238E-4</v>
      </c>
      <c r="HR38" s="300">
        <f>CH38-CG38</f>
        <v>-43</v>
      </c>
      <c r="HS38" s="370">
        <f>HR38/CG38</f>
        <v>-6.3824734310989725E-4</v>
      </c>
      <c r="HT38" s="300">
        <f>CI38-CH38</f>
        <v>-71</v>
      </c>
      <c r="HU38" s="370">
        <f>HT38/CH38</f>
        <v>-1.0545233109061473E-3</v>
      </c>
      <c r="HV38" s="300">
        <f>CJ38-CI38</f>
        <v>-45</v>
      </c>
      <c r="HW38" s="370">
        <f>HV38/CI38</f>
        <v>-6.6906538999078179E-4</v>
      </c>
      <c r="HX38" s="300">
        <f>CK38-CJ38</f>
        <v>191</v>
      </c>
      <c r="HY38" s="370">
        <f>HX38/CJ38</f>
        <v>2.8417121687768737E-3</v>
      </c>
      <c r="HZ38" s="300">
        <f>CN38-CK38</f>
        <v>-227</v>
      </c>
      <c r="IA38" s="370">
        <f>HZ38/CK38</f>
        <v>-3.3677526556287461E-3</v>
      </c>
      <c r="IB38" s="300">
        <f>CO38-CN38</f>
        <v>2</v>
      </c>
      <c r="IC38" s="370">
        <f>IB38/CN38</f>
        <v>2.9772094615716689E-5</v>
      </c>
      <c r="ID38" s="300">
        <f>CP38-CO38</f>
        <v>-95</v>
      </c>
      <c r="IE38" s="370">
        <f>ID38/CO38</f>
        <v>-1.4141323925631521E-3</v>
      </c>
      <c r="IF38" s="300">
        <f>CQ38-CP38</f>
        <v>544</v>
      </c>
      <c r="IG38" s="370">
        <f>IF38/CP38</f>
        <v>8.1092361815037865E-3</v>
      </c>
      <c r="IH38" s="300">
        <f>CR38-CQ38</f>
        <v>-294</v>
      </c>
      <c r="II38" s="370">
        <f>IH38/CQ38</f>
        <v>-4.3473117643579584E-3</v>
      </c>
      <c r="IJ38" s="300">
        <f>CS38-CR38</f>
        <v>189</v>
      </c>
      <c r="IK38" s="370">
        <f>IJ38/CR38</f>
        <v>2.8069029019514658E-3</v>
      </c>
      <c r="IL38" s="300">
        <f>CT38-CS38</f>
        <v>-217</v>
      </c>
      <c r="IM38" s="370">
        <f>IL38/CS38</f>
        <v>-3.213719769560002E-3</v>
      </c>
      <c r="IN38" s="300">
        <f t="shared" si="1119"/>
        <v>530</v>
      </c>
      <c r="IO38" s="370">
        <f>IN38/CT38</f>
        <v>7.87448370130449E-3</v>
      </c>
      <c r="IP38" s="300">
        <f t="shared" si="1120"/>
        <v>58</v>
      </c>
      <c r="IQ38" s="370">
        <f>IP38/CU38</f>
        <v>8.5500324311574977E-4</v>
      </c>
      <c r="IR38" s="300">
        <f>CW38-CV38</f>
        <v>59</v>
      </c>
      <c r="IS38" s="370">
        <f>IR38/CV38</f>
        <v>8.6900167908799016E-4</v>
      </c>
      <c r="IT38" s="300">
        <f>CX38-CW38</f>
        <v>106</v>
      </c>
      <c r="IU38" s="370">
        <f>IT38/CW38</f>
        <v>1.5599016967609966E-3</v>
      </c>
      <c r="IV38" s="300">
        <f>CY38-CX38</f>
        <v>39</v>
      </c>
      <c r="IW38" s="370">
        <f>IV38/CX38</f>
        <v>5.730322220426395E-4</v>
      </c>
      <c r="IX38" s="300">
        <f>DB38-CY38</f>
        <v>-29</v>
      </c>
      <c r="IY38" s="370">
        <f>IX38/CY38</f>
        <v>-4.2585685335839524E-4</v>
      </c>
      <c r="IZ38" s="300">
        <f>DC38-DB38</f>
        <v>120</v>
      </c>
      <c r="JA38" s="370">
        <f>IZ38/DB38</f>
        <v>1.7629170400622898E-3</v>
      </c>
      <c r="JB38" s="300">
        <f>DD38-DC38</f>
        <v>-15</v>
      </c>
      <c r="JC38" s="370">
        <f>JB38/DD38</f>
        <v>-2.2002522955965616E-4</v>
      </c>
      <c r="JD38" s="300">
        <f>DE38-DD38</f>
        <v>38</v>
      </c>
      <c r="JE38" s="370">
        <f>JD38/DD38</f>
        <v>5.5739724821779566E-4</v>
      </c>
      <c r="JF38" s="300">
        <f>DF38-DE38</f>
        <v>14</v>
      </c>
      <c r="JG38" s="370">
        <f>JF38/DO38</f>
        <v>2.0499079371703218E-4</v>
      </c>
      <c r="JH38" s="300">
        <f>DG38-DF38</f>
        <v>609</v>
      </c>
      <c r="JI38" s="370">
        <f>JH38/DF38</f>
        <v>8.926215812153724E-3</v>
      </c>
      <c r="JJ38" s="300">
        <f>DH38-DG38</f>
        <v>-526</v>
      </c>
      <c r="JK38" s="370">
        <f>JJ38/DG38</f>
        <v>-7.6414614658240725E-3</v>
      </c>
      <c r="JL38" s="300">
        <f>DI38-DH38</f>
        <v>51</v>
      </c>
      <c r="JM38" s="370">
        <f>JL38/DH38</f>
        <v>7.466073284633064E-4</v>
      </c>
      <c r="JN38" s="300">
        <f>DJ38-DI38</f>
        <v>-107</v>
      </c>
      <c r="JO38" s="370">
        <f>JN38/DI38</f>
        <v>-1.5652428320655355E-3</v>
      </c>
      <c r="JP38" s="300">
        <f>DK38-DJ38</f>
        <v>-11</v>
      </c>
      <c r="JQ38" s="370">
        <f>JP38/DJ38</f>
        <v>-1.6116507699295268E-4</v>
      </c>
      <c r="JR38" s="300">
        <f>DL38-DK38</f>
        <v>70</v>
      </c>
      <c r="JS38" s="370">
        <f>JR38/DK38</f>
        <v>1.0257612613932768E-3</v>
      </c>
      <c r="JT38" s="300">
        <f>DM38-DL38</f>
        <v>56</v>
      </c>
      <c r="JU38" s="370">
        <f>JT38/DL38</f>
        <v>8.1976812273099899E-4</v>
      </c>
      <c r="JV38" s="300">
        <f>DP38-DM38</f>
        <v>358</v>
      </c>
      <c r="JW38" s="370">
        <f>JV38/DM38</f>
        <v>5.2363678914111866E-3</v>
      </c>
      <c r="JX38" s="300">
        <f>DQ38-DP38</f>
        <v>28</v>
      </c>
      <c r="JY38" s="370">
        <f>JX38/DP38</f>
        <v>4.0741495212874313E-4</v>
      </c>
      <c r="JZ38" s="300">
        <f>DR38-DQ38</f>
        <v>-197</v>
      </c>
      <c r="KA38" s="370">
        <f>JZ38/DQ38</f>
        <v>-2.8652878377985283E-3</v>
      </c>
      <c r="KB38" s="300">
        <f>DS38-DR38</f>
        <v>88</v>
      </c>
      <c r="KC38" s="370">
        <f>KB38/DR38</f>
        <v>1.2836034248873201E-3</v>
      </c>
      <c r="KD38" s="300">
        <f>DT38-DS38</f>
        <v>-98</v>
      </c>
      <c r="KE38" s="370">
        <f>KD38/DS38</f>
        <v>-1.427634933352757E-3</v>
      </c>
      <c r="KF38" s="300">
        <f>DU38-DT38</f>
        <v>-171</v>
      </c>
      <c r="KG38" s="370">
        <f>KF38/DT38</f>
        <v>-2.4946387150422337E-3</v>
      </c>
      <c r="KH38" s="300">
        <f>DV38-DU38</f>
        <v>198</v>
      </c>
      <c r="KI38" s="370">
        <f>KH38/DU38</f>
        <v>2.8957528957528956E-3</v>
      </c>
      <c r="KJ38" s="300">
        <f>DW38-DV38</f>
        <v>3</v>
      </c>
      <c r="KK38" s="370">
        <f>KJ38/DV38</f>
        <v>4.374835943652113E-5</v>
      </c>
      <c r="KL38" s="300">
        <f>DX38-DW38</f>
        <v>-17</v>
      </c>
      <c r="KM38" s="370">
        <f>KL38/DW38</f>
        <v>-2.478965250740044E-4</v>
      </c>
      <c r="KN38" s="300">
        <f>DY38-DX38</f>
        <v>94</v>
      </c>
      <c r="KO38" s="370">
        <f>KN38/DX38</f>
        <v>1.3710618436406068E-3</v>
      </c>
      <c r="KP38" s="300">
        <f>DZ38-DY38</f>
        <v>-34</v>
      </c>
      <c r="KQ38" s="370">
        <f>KP38/DY38</f>
        <v>-4.9523698546333791E-4</v>
      </c>
      <c r="KR38" s="300">
        <f>EA38-DZ38</f>
        <v>275</v>
      </c>
      <c r="KS38" s="370">
        <f>KR38/DZ38</f>
        <v>4.0075779656076945E-3</v>
      </c>
      <c r="KT38" s="300">
        <f>ED38-EA38</f>
        <v>125</v>
      </c>
      <c r="KU38" s="375">
        <f>KT38/EA38</f>
        <v>1.8143551781696786E-3</v>
      </c>
      <c r="KV38" s="300">
        <f>EE38-ED38</f>
        <v>36</v>
      </c>
      <c r="KW38" s="370">
        <f>KV38/ED38</f>
        <v>5.2158794552303682E-4</v>
      </c>
      <c r="KX38" s="300">
        <f>EF38-EE38</f>
        <v>869</v>
      </c>
      <c r="KY38" s="370">
        <f>KX38/EE38</f>
        <v>1.2583989805375348E-2</v>
      </c>
      <c r="KZ38" s="300">
        <f>EG38-EF38</f>
        <v>-316</v>
      </c>
      <c r="LA38" s="370">
        <f>KZ38/EF38</f>
        <v>-4.5191276367536649E-3</v>
      </c>
      <c r="LB38" s="300">
        <f>EH38-EG38</f>
        <v>-57</v>
      </c>
      <c r="LC38" s="370">
        <f>LB38/EG38</f>
        <v>-8.1885963022023018E-4</v>
      </c>
      <c r="LD38" s="300">
        <f>EI38-EH38</f>
        <v>-16</v>
      </c>
      <c r="LE38" s="370">
        <f>LD38/EH38</f>
        <v>-2.3004370830457787E-4</v>
      </c>
      <c r="LF38" s="300">
        <f>EJ38-EI38</f>
        <v>346</v>
      </c>
      <c r="LG38" s="370">
        <f>LF38/EI38</f>
        <v>4.9758398527381502E-3</v>
      </c>
      <c r="LH38" s="300">
        <f>EK38-EJ38</f>
        <v>80</v>
      </c>
      <c r="LI38" s="370">
        <f>LH38/EJ38</f>
        <v>1.1447869265332989E-3</v>
      </c>
      <c r="LJ38" s="300">
        <f>EL38-EK38</f>
        <v>114</v>
      </c>
      <c r="LK38" s="370">
        <f>LJ38/EK38</f>
        <v>1.6294559903947856E-3</v>
      </c>
      <c r="LL38" s="300">
        <f>EM38-EL38</f>
        <v>5</v>
      </c>
      <c r="LM38" s="370">
        <f>LL38/EL38</f>
        <v>7.1351104515097899E-5</v>
      </c>
      <c r="LN38" s="300">
        <f>EN38-EM38</f>
        <v>60</v>
      </c>
      <c r="LO38" s="370">
        <f>LN38/EM38</f>
        <v>8.5615216677844207E-4</v>
      </c>
      <c r="LP38" s="300">
        <f>EO38-EN38</f>
        <v>253</v>
      </c>
      <c r="LQ38" s="370">
        <f>LP38/EN38</f>
        <v>3.6070201451362258E-3</v>
      </c>
      <c r="LR38" s="300">
        <f>ER38-EO38</f>
        <v>9</v>
      </c>
      <c r="LS38" s="1195">
        <f>LR38/EO38</f>
        <v>1.278518055516095E-4</v>
      </c>
      <c r="LT38" s="300">
        <f>ES38-ER38</f>
        <v>169</v>
      </c>
      <c r="LU38" s="1191">
        <f>LT38/ER38</f>
        <v>2.4004658892376744E-3</v>
      </c>
      <c r="LV38" s="300">
        <f>ET38-ES38</f>
        <v>35</v>
      </c>
      <c r="LW38" s="1191">
        <f>LV38/ES38</f>
        <v>4.9594740123561749E-4</v>
      </c>
      <c r="LX38" s="300">
        <f>EU38-ET38</f>
        <v>81</v>
      </c>
      <c r="LY38" s="1191">
        <f>LX38/ET38</f>
        <v>1.1471950373192459E-3</v>
      </c>
      <c r="LZ38" s="300">
        <f>EV38-EU38</f>
        <v>-67</v>
      </c>
      <c r="MA38" s="1191">
        <f>LZ38/EU38</f>
        <v>-9.4782707107288363E-4</v>
      </c>
      <c r="MB38" s="300">
        <f>EW38-EV38</f>
        <v>6</v>
      </c>
      <c r="MC38" s="1191">
        <f>MB38/EV38</f>
        <v>8.4960564138145879E-5</v>
      </c>
      <c r="MD38" s="300">
        <f>EX38-EW38</f>
        <v>237</v>
      </c>
      <c r="ME38" s="1249">
        <f>MD38/EW38</f>
        <v>3.3556571849292765E-3</v>
      </c>
      <c r="MF38" s="300">
        <f>EY38-EX38</f>
        <v>-70864</v>
      </c>
      <c r="MG38" s="1191">
        <f>MF38/EX38</f>
        <v>-1</v>
      </c>
      <c r="MH38" s="300">
        <f>EZ38-EY38</f>
        <v>0</v>
      </c>
      <c r="MI38" s="1191" t="e">
        <f>MH38/EY38</f>
        <v>#DIV/0!</v>
      </c>
      <c r="MJ38" s="300">
        <f>FA38-EZ38</f>
        <v>0</v>
      </c>
      <c r="MK38" s="1191" t="e">
        <f>MJ38/EZ38</f>
        <v>#DIV/0!</v>
      </c>
      <c r="ML38" s="300">
        <f>FB38-FA38</f>
        <v>0</v>
      </c>
      <c r="MM38" s="1191" t="e">
        <f>ML38/FA38</f>
        <v>#DIV/0!</v>
      </c>
      <c r="MN38" s="300">
        <f>FC38-FB38</f>
        <v>0</v>
      </c>
      <c r="MO38" s="1191" t="e">
        <f>MN38/FB38</f>
        <v>#DIV/0!</v>
      </c>
      <c r="MP38" s="187">
        <f>EJ38</f>
        <v>69882</v>
      </c>
      <c r="MQ38" s="951">
        <f>EX38</f>
        <v>70864</v>
      </c>
      <c r="MR38" s="110">
        <f>MQ38-MP38</f>
        <v>982</v>
      </c>
      <c r="MS38" s="100">
        <f>IF(ISERROR(MR38/MP38),0,MR38/MP38)</f>
        <v>1.4052259523196244E-2</v>
      </c>
      <c r="MT38" s="614"/>
      <c r="MU38" s="614"/>
      <c r="MV38" s="614"/>
      <c r="MW38" t="str">
        <f>E38</f>
        <v>Monthly Payrolls</v>
      </c>
      <c r="MX38" s="240" t="e">
        <f>#REF!</f>
        <v>#REF!</v>
      </c>
      <c r="MY38" s="240" t="e">
        <f>#REF!</f>
        <v>#REF!</v>
      </c>
      <c r="MZ38" s="240" t="e">
        <f>#REF!</f>
        <v>#REF!</v>
      </c>
      <c r="NA38" s="240" t="e">
        <f>#REF!</f>
        <v>#REF!</v>
      </c>
      <c r="NB38" s="240" t="e">
        <f>#REF!</f>
        <v>#REF!</v>
      </c>
      <c r="NC38" s="240" t="e">
        <f>#REF!</f>
        <v>#REF!</v>
      </c>
      <c r="ND38" s="240" t="e">
        <f>#REF!</f>
        <v>#REF!</v>
      </c>
      <c r="NE38" s="240" t="e">
        <f>#REF!</f>
        <v>#REF!</v>
      </c>
      <c r="NF38" s="240" t="e">
        <f>#REF!</f>
        <v>#REF!</v>
      </c>
      <c r="NG38" s="240" t="e">
        <f>#REF!</f>
        <v>#REF!</v>
      </c>
      <c r="NH38" s="240" t="e">
        <f>#REF!</f>
        <v>#REF!</v>
      </c>
      <c r="NI38" s="241">
        <f t="shared" si="1121"/>
        <v>66939</v>
      </c>
      <c r="NJ38" s="241">
        <f t="shared" si="1121"/>
        <v>67087</v>
      </c>
      <c r="NK38" s="241">
        <f t="shared" si="1121"/>
        <v>66975</v>
      </c>
      <c r="NL38" s="241">
        <f t="shared" si="1121"/>
        <v>67127</v>
      </c>
      <c r="NM38" s="241">
        <f t="shared" si="1121"/>
        <v>67090</v>
      </c>
      <c r="NN38" s="241">
        <f t="shared" si="1121"/>
        <v>67187</v>
      </c>
      <c r="NO38" s="241">
        <f t="shared" si="1121"/>
        <v>67481</v>
      </c>
      <c r="NP38" s="241">
        <f t="shared" si="1121"/>
        <v>67398</v>
      </c>
      <c r="NQ38" s="241">
        <f t="shared" si="1121"/>
        <v>67510</v>
      </c>
      <c r="NR38" s="241">
        <f t="shared" si="1121"/>
        <v>67572</v>
      </c>
      <c r="NS38" s="241">
        <f t="shared" si="1121"/>
        <v>67513</v>
      </c>
      <c r="NT38" s="241">
        <f t="shared" si="1121"/>
        <v>67388</v>
      </c>
      <c r="NU38" s="241">
        <f t="shared" si="1122"/>
        <v>67305</v>
      </c>
      <c r="NV38" s="241">
        <f t="shared" si="1122"/>
        <v>67180</v>
      </c>
      <c r="NW38" s="241">
        <f t="shared" si="1122"/>
        <v>67056</v>
      </c>
      <c r="NX38" s="241">
        <f t="shared" si="1122"/>
        <v>66898</v>
      </c>
      <c r="NY38" s="241">
        <f t="shared" si="1122"/>
        <v>66770</v>
      </c>
      <c r="NZ38" s="241">
        <f t="shared" si="1122"/>
        <v>66689</v>
      </c>
      <c r="OA38" s="241">
        <f t="shared" si="1122"/>
        <v>66733</v>
      </c>
      <c r="OB38" s="241">
        <f t="shared" si="1122"/>
        <v>66530</v>
      </c>
      <c r="OC38" s="241">
        <f t="shared" si="1122"/>
        <v>66537</v>
      </c>
      <c r="OD38" s="241">
        <f t="shared" si="1122"/>
        <v>66605</v>
      </c>
      <c r="OE38" s="241">
        <f t="shared" si="1122"/>
        <v>66593</v>
      </c>
      <c r="OF38" s="241">
        <f t="shared" si="1122"/>
        <v>66703</v>
      </c>
      <c r="OG38" s="697">
        <f t="shared" si="1123"/>
        <v>66583</v>
      </c>
      <c r="OH38" s="697">
        <f t="shared" si="1123"/>
        <v>66888</v>
      </c>
      <c r="OI38" s="697">
        <f t="shared" si="1123"/>
        <v>66586</v>
      </c>
      <c r="OJ38" s="697">
        <f t="shared" si="1123"/>
        <v>66623</v>
      </c>
      <c r="OK38" s="697">
        <f t="shared" si="1123"/>
        <v>66430</v>
      </c>
      <c r="OL38" s="697">
        <f t="shared" si="1123"/>
        <v>66359</v>
      </c>
      <c r="OM38" s="697">
        <f t="shared" si="1123"/>
        <v>66530</v>
      </c>
      <c r="ON38" s="697">
        <f t="shared" si="1123"/>
        <v>66357</v>
      </c>
      <c r="OO38" s="697">
        <f t="shared" si="1123"/>
        <v>66366</v>
      </c>
      <c r="OP38" s="697">
        <f t="shared" si="1123"/>
        <v>66490</v>
      </c>
      <c r="OQ38" s="697">
        <f t="shared" si="1123"/>
        <v>66533</v>
      </c>
      <c r="OR38" s="697">
        <f t="shared" si="1123"/>
        <v>66950</v>
      </c>
      <c r="OS38" s="800">
        <f t="shared" si="1124"/>
        <v>66972</v>
      </c>
      <c r="OT38" s="800">
        <f t="shared" si="1124"/>
        <v>67087</v>
      </c>
      <c r="OU38" s="800">
        <f t="shared" si="1124"/>
        <v>67004</v>
      </c>
      <c r="OV38" s="800">
        <f t="shared" si="1124"/>
        <v>66983</v>
      </c>
      <c r="OW38" s="800">
        <f t="shared" si="1124"/>
        <v>67036</v>
      </c>
      <c r="OX38" s="800">
        <f t="shared" si="1124"/>
        <v>67583</v>
      </c>
      <c r="OY38" s="800">
        <f t="shared" si="1124"/>
        <v>67306</v>
      </c>
      <c r="OZ38" s="800">
        <f t="shared" si="1124"/>
        <v>67372</v>
      </c>
      <c r="PA38" s="800">
        <f t="shared" si="1124"/>
        <v>67329</v>
      </c>
      <c r="PB38" s="800">
        <f t="shared" si="1124"/>
        <v>67258</v>
      </c>
      <c r="PC38" s="800">
        <f t="shared" si="1124"/>
        <v>67213</v>
      </c>
      <c r="PD38" s="800">
        <f t="shared" si="1124"/>
        <v>67404</v>
      </c>
      <c r="PE38" s="853">
        <f t="shared" si="1125"/>
        <v>67177</v>
      </c>
      <c r="PF38" s="853">
        <f t="shared" si="1125"/>
        <v>67179</v>
      </c>
      <c r="PG38" s="853">
        <f t="shared" si="1125"/>
        <v>67084</v>
      </c>
      <c r="PH38" s="853">
        <f t="shared" si="1125"/>
        <v>67628</v>
      </c>
      <c r="PI38" s="853">
        <f t="shared" si="1125"/>
        <v>67334</v>
      </c>
      <c r="PJ38" s="853">
        <f t="shared" si="1125"/>
        <v>67523</v>
      </c>
      <c r="PK38" s="853">
        <f t="shared" si="1125"/>
        <v>67306</v>
      </c>
      <c r="PL38" s="853">
        <f t="shared" si="1125"/>
        <v>67836</v>
      </c>
      <c r="PM38" s="853">
        <f t="shared" si="1125"/>
        <v>67894</v>
      </c>
      <c r="PN38" s="853">
        <f t="shared" si="1125"/>
        <v>67953</v>
      </c>
      <c r="PO38" s="853">
        <f t="shared" si="1125"/>
        <v>68059</v>
      </c>
      <c r="PP38" s="853">
        <f t="shared" si="1125"/>
        <v>68098</v>
      </c>
      <c r="PQ38" s="1039">
        <f t="shared" si="1126"/>
        <v>68069</v>
      </c>
      <c r="PR38" s="1039">
        <f t="shared" si="1126"/>
        <v>68189</v>
      </c>
      <c r="PS38" s="1039">
        <f t="shared" si="1126"/>
        <v>68174</v>
      </c>
      <c r="PT38" s="1039">
        <f t="shared" si="1126"/>
        <v>68212</v>
      </c>
      <c r="PU38" s="1039">
        <f t="shared" si="1126"/>
        <v>68226</v>
      </c>
      <c r="PV38" s="1039">
        <f t="shared" si="1126"/>
        <v>68835</v>
      </c>
      <c r="PW38" s="1039">
        <f t="shared" si="1126"/>
        <v>68309</v>
      </c>
      <c r="PX38" s="1039">
        <f t="shared" si="1126"/>
        <v>68360</v>
      </c>
      <c r="PY38" s="1039">
        <f t="shared" si="1126"/>
        <v>68253</v>
      </c>
      <c r="PZ38" s="1039">
        <f t="shared" si="1126"/>
        <v>68242</v>
      </c>
      <c r="QA38" s="1039">
        <f t="shared" si="1126"/>
        <v>68312</v>
      </c>
      <c r="QB38" s="1039">
        <f t="shared" si="1126"/>
        <v>68368</v>
      </c>
      <c r="QC38" s="1061">
        <f t="shared" si="1127"/>
        <v>68726</v>
      </c>
      <c r="QD38" s="1061">
        <f t="shared" si="1127"/>
        <v>68754</v>
      </c>
      <c r="QE38" s="1061">
        <f t="shared" si="1127"/>
        <v>68557</v>
      </c>
      <c r="QF38" s="1061">
        <f t="shared" si="1127"/>
        <v>68645</v>
      </c>
      <c r="QG38" s="1061">
        <f t="shared" si="1127"/>
        <v>68547</v>
      </c>
      <c r="QH38" s="1061">
        <f t="shared" si="1127"/>
        <v>68376</v>
      </c>
      <c r="QI38" s="1061">
        <f t="shared" si="1127"/>
        <v>68574</v>
      </c>
      <c r="QJ38" s="1061">
        <f t="shared" si="1127"/>
        <v>68577</v>
      </c>
      <c r="QK38" s="1061">
        <f t="shared" si="1127"/>
        <v>68560</v>
      </c>
      <c r="QL38" s="1061">
        <f t="shared" si="1127"/>
        <v>68654</v>
      </c>
      <c r="QM38" s="1061">
        <f t="shared" si="1127"/>
        <v>68620</v>
      </c>
      <c r="QN38" s="1061">
        <f t="shared" si="1127"/>
        <v>68895</v>
      </c>
      <c r="QO38" s="1118">
        <f t="shared" si="1128"/>
        <v>69020</v>
      </c>
      <c r="QP38" s="1118">
        <f t="shared" si="1128"/>
        <v>69056</v>
      </c>
      <c r="QQ38" s="1118">
        <f t="shared" si="1128"/>
        <v>69925</v>
      </c>
      <c r="QR38" s="1118">
        <f t="shared" si="1128"/>
        <v>69609</v>
      </c>
      <c r="QS38" s="1118">
        <f t="shared" si="1128"/>
        <v>69552</v>
      </c>
      <c r="QT38" s="1118">
        <f t="shared" si="1128"/>
        <v>69536</v>
      </c>
      <c r="QU38" s="1118">
        <f t="shared" si="1128"/>
        <v>69882</v>
      </c>
      <c r="QV38" s="1118">
        <f t="shared" si="1128"/>
        <v>69962</v>
      </c>
      <c r="QW38" s="1118">
        <f t="shared" si="1128"/>
        <v>70076</v>
      </c>
      <c r="QX38" s="1118">
        <f t="shared" si="1128"/>
        <v>70081</v>
      </c>
      <c r="QY38" s="1118">
        <f t="shared" si="1128"/>
        <v>70141</v>
      </c>
      <c r="QZ38" s="1118">
        <f t="shared" si="1128"/>
        <v>70394</v>
      </c>
      <c r="RA38" s="1210">
        <f t="shared" si="1129"/>
        <v>70403</v>
      </c>
      <c r="RB38" s="1210">
        <f t="shared" si="1130"/>
        <v>70572</v>
      </c>
      <c r="RC38" s="1210">
        <f t="shared" si="1131"/>
        <v>70607</v>
      </c>
      <c r="RD38" s="1210">
        <f t="shared" si="1132"/>
        <v>70688</v>
      </c>
      <c r="RE38" s="1210">
        <f t="shared" si="1133"/>
        <v>70621</v>
      </c>
      <c r="RF38" s="1210">
        <f t="shared" si="1134"/>
        <v>70627</v>
      </c>
      <c r="RG38" s="1210">
        <f t="shared" si="1135"/>
        <v>70864</v>
      </c>
      <c r="RH38" s="1210">
        <f t="shared" si="1136"/>
        <v>0</v>
      </c>
      <c r="RI38" s="1210">
        <f t="shared" si="1137"/>
        <v>0</v>
      </c>
      <c r="RJ38" s="1210">
        <f t="shared" si="1138"/>
        <v>0</v>
      </c>
      <c r="RK38" s="1210">
        <f t="shared" si="1139"/>
        <v>0</v>
      </c>
      <c r="RL38" s="1210">
        <f t="shared" si="1140"/>
        <v>0</v>
      </c>
    </row>
    <row r="39" spans="1:480" s="25" customFormat="1" x14ac:dyDescent="0.3">
      <c r="A39" s="675"/>
      <c r="B39" s="52">
        <v>5.3</v>
      </c>
      <c r="C39" s="24"/>
      <c r="D39" s="24"/>
      <c r="E39" s="1288" t="s">
        <v>162</v>
      </c>
      <c r="F39" s="1288"/>
      <c r="G39" s="1289"/>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1141">SUM(V37:V38)</f>
        <v>125806</v>
      </c>
      <c r="W39" s="65">
        <f t="shared" si="1141"/>
        <v>158093</v>
      </c>
      <c r="X39" s="30">
        <f t="shared" si="1141"/>
        <v>127601</v>
      </c>
      <c r="Y39" s="65">
        <f t="shared" si="1141"/>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1142">SUM(AK37:AK38)</f>
        <v>134889</v>
      </c>
      <c r="AL39" s="30">
        <f t="shared" si="1142"/>
        <v>111390</v>
      </c>
      <c r="AM39" s="65">
        <f t="shared" si="1142"/>
        <v>111467</v>
      </c>
      <c r="AN39" s="30">
        <f t="shared" si="1142"/>
        <v>111297</v>
      </c>
      <c r="AO39" s="65">
        <f t="shared" si="1142"/>
        <v>111106</v>
      </c>
      <c r="AP39" s="197">
        <f t="shared" si="1142"/>
        <v>111020</v>
      </c>
      <c r="AQ39" s="65">
        <f t="shared" si="1142"/>
        <v>132508</v>
      </c>
      <c r="AR39" s="197">
        <f t="shared" si="1142"/>
        <v>110944</v>
      </c>
      <c r="AS39" s="65">
        <f t="shared" si="1142"/>
        <v>111316</v>
      </c>
      <c r="AT39" s="197">
        <f t="shared" si="1142"/>
        <v>111603</v>
      </c>
      <c r="AU39" s="65">
        <f t="shared" si="1142"/>
        <v>112436</v>
      </c>
      <c r="AV39" s="126">
        <f>SUM(AJ39:AU39)</f>
        <v>1381525</v>
      </c>
      <c r="AW39" s="145">
        <f>SUM(AJ39:AU39)/$AV$4</f>
        <v>115127.08333333333</v>
      </c>
      <c r="AX39" s="351">
        <f t="shared" ref="AX39:BC39" si="1143">SUM(AX37:AX38)</f>
        <v>112399</v>
      </c>
      <c r="AY39" s="65">
        <f t="shared" si="1143"/>
        <v>133843</v>
      </c>
      <c r="AZ39" s="30">
        <f t="shared" si="1143"/>
        <v>110716</v>
      </c>
      <c r="BA39" s="65">
        <f t="shared" si="1143"/>
        <v>110651</v>
      </c>
      <c r="BB39" s="30">
        <f t="shared" si="1143"/>
        <v>110119</v>
      </c>
      <c r="BC39" s="65">
        <f t="shared" si="1143"/>
        <v>109794</v>
      </c>
      <c r="BD39" s="197">
        <f t="shared" ref="BD39:BI39" si="1144">SUM(BD37:BD38)</f>
        <v>123268</v>
      </c>
      <c r="BE39" s="65">
        <f t="shared" si="1144"/>
        <v>109540</v>
      </c>
      <c r="BF39" s="197">
        <f t="shared" si="1144"/>
        <v>109775</v>
      </c>
      <c r="BG39" s="65">
        <f t="shared" si="1144"/>
        <v>110455</v>
      </c>
      <c r="BH39" s="197">
        <f t="shared" si="1144"/>
        <v>111303</v>
      </c>
      <c r="BI39" s="65">
        <f t="shared" si="1144"/>
        <v>136203</v>
      </c>
      <c r="BJ39" s="126">
        <f>SUM(AX39:BI39)</f>
        <v>1388066</v>
      </c>
      <c r="BK39" s="145">
        <f>SUM(AX39:BI39)/$BJ$4</f>
        <v>115672.16666666667</v>
      </c>
      <c r="BL39" s="351">
        <f t="shared" ref="BL39" si="1145">SUM(BL37:BL38)</f>
        <v>113834</v>
      </c>
      <c r="BM39" s="65">
        <f t="shared" ref="BM39:BN39" si="1146">SUM(BM37:BM38)</f>
        <v>115414</v>
      </c>
      <c r="BN39" s="30">
        <f t="shared" si="1146"/>
        <v>115875</v>
      </c>
      <c r="BO39" s="65">
        <f t="shared" ref="BO39" si="1147">SUM(BO37:BO38)</f>
        <v>116600</v>
      </c>
      <c r="BP39" s="30">
        <f t="shared" ref="BP39:BQ39" si="1148">SUM(BP37:BP38)</f>
        <v>117464</v>
      </c>
      <c r="BQ39" s="65">
        <f t="shared" si="1148"/>
        <v>117293</v>
      </c>
      <c r="BR39" s="197">
        <f t="shared" ref="BR39" si="1149">SUM(BR37:BR38)</f>
        <v>142567</v>
      </c>
      <c r="BS39" s="65">
        <f t="shared" ref="BS39:BT39" si="1150">SUM(BS37:BS38)</f>
        <v>117052</v>
      </c>
      <c r="BT39" s="197">
        <f t="shared" si="1150"/>
        <v>117471</v>
      </c>
      <c r="BU39" s="197">
        <f t="shared" ref="BU39" si="1151">SUM(BU37:BU38)</f>
        <v>118989</v>
      </c>
      <c r="BV39" s="197">
        <f t="shared" ref="BV39:BW39" si="1152">SUM(BV37:BV38)</f>
        <v>119836</v>
      </c>
      <c r="BW39" s="197">
        <f t="shared" si="1152"/>
        <v>121134</v>
      </c>
      <c r="BX39" s="126">
        <f>SUM(BL39:BW39)</f>
        <v>1433529</v>
      </c>
      <c r="BY39" s="145">
        <f>SUM(BL39:BW39)/$BX$4</f>
        <v>119460.75</v>
      </c>
      <c r="BZ39" s="197">
        <f t="shared" ref="BZ39:CA39" si="1153">SUM(BZ37:BZ38)</f>
        <v>148617</v>
      </c>
      <c r="CA39" s="65">
        <f t="shared" si="1153"/>
        <v>121181</v>
      </c>
      <c r="CB39" s="30">
        <f t="shared" ref="CB39:CC39" si="1154">SUM(CB37:CB38)</f>
        <v>120655</v>
      </c>
      <c r="CC39" s="65">
        <f t="shared" si="1154"/>
        <v>120725</v>
      </c>
      <c r="CD39" s="30">
        <f t="shared" ref="CD39:CE39" si="1155">SUM(CD37:CD38)</f>
        <v>120484</v>
      </c>
      <c r="CE39" s="65">
        <f t="shared" si="1155"/>
        <v>146930</v>
      </c>
      <c r="CF39" s="197">
        <f t="shared" ref="CF39:CG39" si="1156">SUM(CF37:CF38)</f>
        <v>122677</v>
      </c>
      <c r="CG39" s="65">
        <f t="shared" si="1156"/>
        <v>118613</v>
      </c>
      <c r="CH39" s="197">
        <f t="shared" ref="CH39:CI39" si="1157">SUM(CH37:CH38)</f>
        <v>117993</v>
      </c>
      <c r="CI39" s="197">
        <f t="shared" si="1157"/>
        <v>118591</v>
      </c>
      <c r="CJ39" s="197">
        <f t="shared" ref="CJ39:CK39" si="1158">SUM(CJ37:CJ38)</f>
        <v>118832</v>
      </c>
      <c r="CK39" s="197">
        <f t="shared" si="1158"/>
        <v>119298</v>
      </c>
      <c r="CL39" s="126">
        <f>SUM(BZ39:CK39)</f>
        <v>1494596</v>
      </c>
      <c r="CM39" s="145">
        <f>SUM(BZ39:CK39)/$CL$4</f>
        <v>124549.66666666667</v>
      </c>
      <c r="CN39" s="197">
        <f t="shared" ref="CN39:CO39" si="1159">SUM(CN37:CN38)</f>
        <v>145790</v>
      </c>
      <c r="CO39" s="65">
        <f t="shared" si="1159"/>
        <v>116206</v>
      </c>
      <c r="CP39" s="30">
        <f t="shared" ref="CP39:CQ39" si="1160">SUM(CP37:CP38)</f>
        <v>115029</v>
      </c>
      <c r="CQ39" s="65">
        <f t="shared" si="1160"/>
        <v>119153</v>
      </c>
      <c r="CR39" s="30">
        <f t="shared" ref="CR39:CS39" si="1161">SUM(CR37:CR38)</f>
        <v>118608</v>
      </c>
      <c r="CS39" s="65">
        <f t="shared" si="1161"/>
        <v>138463</v>
      </c>
      <c r="CT39" s="197">
        <f t="shared" ref="CT39:CU39" si="1162">SUM(CT37:CT38)</f>
        <v>122677</v>
      </c>
      <c r="CU39" s="65">
        <f t="shared" si="1162"/>
        <v>118351</v>
      </c>
      <c r="CV39" s="197">
        <f t="shared" ref="CV39:CW39" si="1163">SUM(CV37:CV38)</f>
        <v>118694</v>
      </c>
      <c r="CW39" s="960">
        <f t="shared" si="1163"/>
        <v>118948</v>
      </c>
      <c r="CX39" s="197">
        <f t="shared" ref="CX39:CY39" si="1164">SUM(CX37:CX38)</f>
        <v>119134</v>
      </c>
      <c r="CY39" s="65">
        <f t="shared" si="1164"/>
        <v>145902</v>
      </c>
      <c r="CZ39" s="126">
        <f>SUM(CN39:CY39)</f>
        <v>1496955</v>
      </c>
      <c r="DA39" s="145">
        <f>SUM(CN39:CY39)/$CZ$4</f>
        <v>124746.25</v>
      </c>
      <c r="DB39" s="197">
        <f t="shared" ref="DB39:DC39" si="1165">SUM(DB37:DB38)</f>
        <v>120333</v>
      </c>
      <c r="DC39" s="65">
        <f t="shared" si="1165"/>
        <v>120439</v>
      </c>
      <c r="DD39" s="30">
        <f t="shared" ref="DD39:DE39" si="1166">SUM(DD37:DD38)</f>
        <v>120457</v>
      </c>
      <c r="DE39" s="65">
        <f t="shared" si="1166"/>
        <v>123696</v>
      </c>
      <c r="DF39" s="30">
        <f t="shared" ref="DF39:DG39" si="1167">SUM(DF37:DF38)</f>
        <v>123112</v>
      </c>
      <c r="DG39" s="65">
        <f t="shared" si="1167"/>
        <v>150674</v>
      </c>
      <c r="DH39" s="197">
        <f t="shared" ref="DH39:DI39" si="1168">SUM(DH37:DH38)</f>
        <v>122749</v>
      </c>
      <c r="DI39" s="65">
        <f t="shared" si="1168"/>
        <v>122426</v>
      </c>
      <c r="DJ39" s="197">
        <f t="shared" ref="DJ39:DK39" si="1169">SUM(DJ37:DJ38)</f>
        <v>122432</v>
      </c>
      <c r="DK39" s="65">
        <f t="shared" si="1169"/>
        <v>123204</v>
      </c>
      <c r="DL39" s="197">
        <f t="shared" ref="DL39:DM39" si="1170">SUM(DL37:DL38)</f>
        <v>123631</v>
      </c>
      <c r="DM39" s="65">
        <f t="shared" si="1170"/>
        <v>152519</v>
      </c>
      <c r="DN39" s="126">
        <f>SUM(DB39:DM39)</f>
        <v>1525672</v>
      </c>
      <c r="DO39" s="145">
        <f>SUM(DB39:DM39)/$DN$4</f>
        <v>127139.33333333333</v>
      </c>
      <c r="DP39" s="197">
        <f t="shared" ref="DP39:DQ39" si="1171">SUM(DP37:DP38)</f>
        <v>125241</v>
      </c>
      <c r="DQ39" s="65">
        <f t="shared" si="1171"/>
        <v>124809</v>
      </c>
      <c r="DR39" s="30">
        <f t="shared" ref="DR39:DS39" si="1172">SUM(DR37:DR38)</f>
        <v>124209</v>
      </c>
      <c r="DS39" s="65">
        <f t="shared" si="1172"/>
        <v>124310</v>
      </c>
      <c r="DT39" s="30">
        <f t="shared" ref="DT39:DU39" si="1173">SUM(DT37:DT38)</f>
        <v>148752</v>
      </c>
      <c r="DU39" s="65">
        <f t="shared" si="1173"/>
        <v>123800</v>
      </c>
      <c r="DV39" s="197">
        <f t="shared" ref="DV39:DW39" si="1174">SUM(DV37:DV38)</f>
        <v>122462</v>
      </c>
      <c r="DW39" s="65">
        <f t="shared" si="1174"/>
        <v>122199</v>
      </c>
      <c r="DX39" s="197">
        <f t="shared" ref="DX39:DY39" si="1175">SUM(DX37:DX38)</f>
        <v>122455</v>
      </c>
      <c r="DY39" s="65">
        <f t="shared" si="1175"/>
        <v>151087</v>
      </c>
      <c r="DZ39" s="197">
        <f t="shared" ref="DZ39:EA39" si="1176">SUM(DZ37:DZ38)</f>
        <v>124080</v>
      </c>
      <c r="EA39" s="65">
        <f t="shared" si="1176"/>
        <v>124589</v>
      </c>
      <c r="EB39" s="126">
        <f>SUM(DP39:EA39)</f>
        <v>1537993</v>
      </c>
      <c r="EC39" s="145">
        <f>SUM(DP39:EA39)/$EB$4</f>
        <v>128166.08333333333</v>
      </c>
      <c r="ED39" s="197">
        <f t="shared" ref="ED39" si="1177">SUM(ED37:ED38)</f>
        <v>125172</v>
      </c>
      <c r="EE39" s="65">
        <f t="shared" ref="EE39:EF39" si="1178">SUM(EE37:EE38)</f>
        <v>124995</v>
      </c>
      <c r="EF39" s="30">
        <f t="shared" si="1178"/>
        <v>125067</v>
      </c>
      <c r="EG39" s="65">
        <f t="shared" ref="EG39:EH39" si="1179">SUM(EG37:EG38)</f>
        <v>145112</v>
      </c>
      <c r="EH39" s="30">
        <f t="shared" si="1179"/>
        <v>124322</v>
      </c>
      <c r="EI39" s="65">
        <f t="shared" ref="EI39:EJ39" si="1180">SUM(EI37:EI38)</f>
        <v>123988</v>
      </c>
      <c r="EJ39" s="197">
        <f t="shared" si="1180"/>
        <v>124094</v>
      </c>
      <c r="EK39" s="65">
        <f t="shared" ref="EK39:EL39" si="1181">SUM(EK37:EK38)</f>
        <v>124481</v>
      </c>
      <c r="EL39" s="197">
        <f t="shared" si="1181"/>
        <v>124667</v>
      </c>
      <c r="EM39" s="65">
        <f t="shared" ref="EM39:EN39" si="1182">SUM(EM37:EM38)</f>
        <v>125342</v>
      </c>
      <c r="EN39" s="197">
        <f t="shared" si="1182"/>
        <v>153668</v>
      </c>
      <c r="EO39" s="65">
        <f t="shared" ref="EO39" si="1183">SUM(EO37:EO38)</f>
        <v>126715</v>
      </c>
      <c r="EP39" s="126">
        <f>SUM(ED39:EO39)</f>
        <v>1547623</v>
      </c>
      <c r="EQ39" s="145">
        <f>SUM(ED39:EO39)/$EP$4</f>
        <v>128968.58333333333</v>
      </c>
      <c r="ER39" s="197">
        <f t="shared" ref="ER39:ES39" si="1184">SUM(ER37:ER38)</f>
        <v>122765</v>
      </c>
      <c r="ES39" s="65">
        <f t="shared" si="1184"/>
        <v>123392</v>
      </c>
      <c r="ET39" s="30">
        <f t="shared" ref="ET39:EU39" si="1185">SUM(ET37:ET38)</f>
        <v>123648</v>
      </c>
      <c r="EU39" s="65">
        <f t="shared" si="1185"/>
        <v>151921</v>
      </c>
      <c r="EV39" s="30">
        <f t="shared" ref="EV39" si="1186">SUM(EV37:EV38)</f>
        <v>124755</v>
      </c>
      <c r="EW39" s="65">
        <f t="shared" ref="EW39:EX39" si="1187">SUM(EW37:EW38)</f>
        <v>125060</v>
      </c>
      <c r="EX39" s="197">
        <f t="shared" si="1187"/>
        <v>125228</v>
      </c>
      <c r="EY39" s="65"/>
      <c r="EZ39" s="197"/>
      <c r="FA39" s="65"/>
      <c r="FB39" s="197"/>
      <c r="FC39" s="65"/>
      <c r="FD39" s="126">
        <f>SUM(ER39:FC39)</f>
        <v>896769</v>
      </c>
      <c r="FE39" s="145">
        <f>SUM(ER39:FC39)/$FD$4</f>
        <v>128109.85714285714</v>
      </c>
      <c r="FF39" s="201">
        <f>AX39-AU39</f>
        <v>-37</v>
      </c>
      <c r="FG39" s="596">
        <f>FF39/AU39</f>
        <v>-3.2907609662385711E-4</v>
      </c>
      <c r="FH39" s="201">
        <f>AY39-AX39</f>
        <v>21444</v>
      </c>
      <c r="FI39" s="596">
        <f>FH39/AX39</f>
        <v>0.1907846155214904</v>
      </c>
      <c r="FJ39" s="201">
        <f>AZ39-AY39</f>
        <v>-23127</v>
      </c>
      <c r="FK39" s="596">
        <f>FJ39/AY39</f>
        <v>-0.17279200257017552</v>
      </c>
      <c r="FL39" s="201">
        <f>BA39-AZ39</f>
        <v>-65</v>
      </c>
      <c r="FM39" s="596">
        <f>FL39/AZ39</f>
        <v>-5.8708768380360567E-4</v>
      </c>
      <c r="FN39" s="201">
        <f>BB39-BA39</f>
        <v>-532</v>
      </c>
      <c r="FO39" s="596">
        <f>FN39/BA39</f>
        <v>-4.8079095534608813E-3</v>
      </c>
      <c r="FP39" s="201">
        <f>BC39-BB39</f>
        <v>-325</v>
      </c>
      <c r="FQ39" s="596">
        <f>FP39/BB39</f>
        <v>-2.9513526276119472E-3</v>
      </c>
      <c r="FR39" s="201">
        <f>BD39-BC39</f>
        <v>13474</v>
      </c>
      <c r="FS39" s="596">
        <f>FR39/BC39</f>
        <v>0.12272073155181522</v>
      </c>
      <c r="FT39" s="201">
        <f>BE39-BD39</f>
        <v>-13728</v>
      </c>
      <c r="FU39" s="596">
        <f>FT39/BD39</f>
        <v>-0.11136710257325502</v>
      </c>
      <c r="FV39" s="201">
        <f>BF39-BE39</f>
        <v>235</v>
      </c>
      <c r="FW39" s="596">
        <f>FV39/BE39</f>
        <v>2.1453350374292498E-3</v>
      </c>
      <c r="FX39" s="201">
        <f>BG39-BF39</f>
        <v>680</v>
      </c>
      <c r="FY39" s="103">
        <f>FX39/BF39</f>
        <v>6.1944887269414712E-3</v>
      </c>
      <c r="FZ39" s="201">
        <f>BH39-BG39</f>
        <v>848</v>
      </c>
      <c r="GA39" s="596">
        <f>FZ39/BG39</f>
        <v>7.6773346611742335E-3</v>
      </c>
      <c r="GB39" s="201">
        <f>BI39-BH39</f>
        <v>24900</v>
      </c>
      <c r="GC39" s="596">
        <f>GB39/BH39</f>
        <v>0.22371364653243847</v>
      </c>
      <c r="GD39" s="201">
        <f>BL39-BI39</f>
        <v>-22369</v>
      </c>
      <c r="GE39" s="596">
        <f>GD39/BI39</f>
        <v>-0.16423279957122824</v>
      </c>
      <c r="GF39" s="301">
        <f>BM39-BL39</f>
        <v>1580</v>
      </c>
      <c r="GG39" s="373">
        <f>GF39/BL39</f>
        <v>1.3879860147231934E-2</v>
      </c>
      <c r="GH39" s="301">
        <f>BN39-BM39</f>
        <v>461</v>
      </c>
      <c r="GI39" s="373">
        <f>GH39/BM39</f>
        <v>3.9943161141629269E-3</v>
      </c>
      <c r="GJ39" s="301">
        <f>BO39-BN39</f>
        <v>725</v>
      </c>
      <c r="GK39" s="373">
        <f>GJ39/BN39</f>
        <v>6.2567421790722761E-3</v>
      </c>
      <c r="GL39" s="301">
        <f>BP39-BO39</f>
        <v>864</v>
      </c>
      <c r="GM39" s="373">
        <f>GL39/BO39</f>
        <v>7.4099485420240137E-3</v>
      </c>
      <c r="GN39" s="301">
        <f>BQ39-BP39</f>
        <v>-171</v>
      </c>
      <c r="GO39" s="373">
        <f>GN39/BP39</f>
        <v>-1.4557651706054622E-3</v>
      </c>
      <c r="GP39" s="301">
        <f>BR39-BQ39</f>
        <v>25274</v>
      </c>
      <c r="GQ39" s="373">
        <f>GP39/BQ39</f>
        <v>0.21547747947447846</v>
      </c>
      <c r="GR39" s="301">
        <f>BS39-BR39</f>
        <v>-25515</v>
      </c>
      <c r="GS39" s="373">
        <f>GR39/BR39</f>
        <v>-0.17896848499302082</v>
      </c>
      <c r="GT39" s="301">
        <f>BT39-BS39</f>
        <v>419</v>
      </c>
      <c r="GU39" s="373">
        <f>GT39/BS39</f>
        <v>3.5796056453542015E-3</v>
      </c>
      <c r="GV39" s="301">
        <f>BU39-BT39</f>
        <v>1518</v>
      </c>
      <c r="GW39" s="373">
        <f>GV39/BT39</f>
        <v>1.2922338279234875E-2</v>
      </c>
      <c r="GX39" s="301">
        <f>BV39-BU39</f>
        <v>847</v>
      </c>
      <c r="GY39" s="373">
        <f>GX39/BU39</f>
        <v>7.1183050534082979E-3</v>
      </c>
      <c r="GZ39" s="301">
        <f>BW39-BV39</f>
        <v>1298</v>
      </c>
      <c r="HA39" s="373">
        <f>GZ39/BV39</f>
        <v>1.0831469675222805E-2</v>
      </c>
      <c r="HB39" s="301">
        <f>BZ39-BW39</f>
        <v>27483</v>
      </c>
      <c r="HC39" s="373">
        <f>HB39/BW39</f>
        <v>0.22688097478825103</v>
      </c>
      <c r="HD39" s="301">
        <f>CA39-BZ39</f>
        <v>-27436</v>
      </c>
      <c r="HE39" s="373">
        <f>HD39/BZ39</f>
        <v>-0.18460875942859833</v>
      </c>
      <c r="HF39" s="301">
        <f>CB39-CA39</f>
        <v>-526</v>
      </c>
      <c r="HG39" s="373">
        <f>HF39/CA39</f>
        <v>-4.340614452760746E-3</v>
      </c>
      <c r="HH39" s="301">
        <f>CC39-CB39</f>
        <v>70</v>
      </c>
      <c r="HI39" s="373">
        <f>HH39/CB39</f>
        <v>5.8016659069247021E-4</v>
      </c>
      <c r="HJ39" s="301">
        <f>CD39-CC39</f>
        <v>-241</v>
      </c>
      <c r="HK39" s="373">
        <f>HJ39/CC39</f>
        <v>-1.9962725201905156E-3</v>
      </c>
      <c r="HL39" s="301">
        <f>CE39-CD39</f>
        <v>26446</v>
      </c>
      <c r="HM39" s="373">
        <f>HL39/CD39</f>
        <v>0.2194980246339763</v>
      </c>
      <c r="HN39" s="301">
        <f>CF39-CE39</f>
        <v>-24253</v>
      </c>
      <c r="HO39" s="373">
        <f>HN39/CE39</f>
        <v>-0.16506499693731708</v>
      </c>
      <c r="HP39" s="301">
        <f>CG39-CF39</f>
        <v>-4064</v>
      </c>
      <c r="HQ39" s="373">
        <f>HP39/CF39</f>
        <v>-3.3127644138673099E-2</v>
      </c>
      <c r="HR39" s="301">
        <f>CH39-CG39</f>
        <v>-620</v>
      </c>
      <c r="HS39" s="373">
        <f>HR39/CG39</f>
        <v>-5.2270830347432408E-3</v>
      </c>
      <c r="HT39" s="301">
        <f>CI39-CH39</f>
        <v>598</v>
      </c>
      <c r="HU39" s="373">
        <f>HT39/CH39</f>
        <v>5.0680972600069497E-3</v>
      </c>
      <c r="HV39" s="301">
        <f>CJ39-CI39</f>
        <v>241</v>
      </c>
      <c r="HW39" s="373">
        <f>HV39/CI39</f>
        <v>2.0321946859373813E-3</v>
      </c>
      <c r="HX39" s="301">
        <f>CK39-CJ39</f>
        <v>466</v>
      </c>
      <c r="HY39" s="373">
        <f>HX39/CJ39</f>
        <v>3.9215026255554055E-3</v>
      </c>
      <c r="HZ39" s="301">
        <f>CN39-CK39</f>
        <v>26492</v>
      </c>
      <c r="IA39" s="373">
        <f>HZ39/CK39</f>
        <v>0.22206575131184095</v>
      </c>
      <c r="IB39" s="301">
        <f>CO39-CN39</f>
        <v>-29584</v>
      </c>
      <c r="IC39" s="373">
        <f>IB39/CN39</f>
        <v>-0.20292201111187325</v>
      </c>
      <c r="ID39" s="301">
        <f>CP39-CO39</f>
        <v>-1177</v>
      </c>
      <c r="IE39" s="373">
        <f>ID39/CO39</f>
        <v>-1.0128564790114107E-2</v>
      </c>
      <c r="IF39" s="301">
        <f>CQ39-CP39</f>
        <v>4124</v>
      </c>
      <c r="IG39" s="373">
        <f>IF39/CP39</f>
        <v>3.5851828669292089E-2</v>
      </c>
      <c r="IH39" s="301">
        <f>CR39-CQ39</f>
        <v>-545</v>
      </c>
      <c r="II39" s="373">
        <f>IH39/CQ39</f>
        <v>-4.5739511384522424E-3</v>
      </c>
      <c r="IJ39" s="301">
        <f>CS39-CR39</f>
        <v>19855</v>
      </c>
      <c r="IK39" s="373">
        <f>IJ39/CR39</f>
        <v>0.16740017536759746</v>
      </c>
      <c r="IL39" s="301">
        <f>CT39-CS39</f>
        <v>-15786</v>
      </c>
      <c r="IM39" s="373">
        <f>IL39/CS39</f>
        <v>-0.11400879657381394</v>
      </c>
      <c r="IN39" s="301">
        <f t="shared" si="1119"/>
        <v>-4326</v>
      </c>
      <c r="IO39" s="373">
        <f>IN39/CT39</f>
        <v>-3.5263333795250942E-2</v>
      </c>
      <c r="IP39" s="301">
        <f t="shared" si="1120"/>
        <v>343</v>
      </c>
      <c r="IQ39" s="373">
        <f>IP39/CU39</f>
        <v>2.8981588664227596E-3</v>
      </c>
      <c r="IR39" s="301">
        <f>CW39-CV39</f>
        <v>254</v>
      </c>
      <c r="IS39" s="373">
        <f>IR39/CV39</f>
        <v>2.1399565268674071E-3</v>
      </c>
      <c r="IT39" s="301">
        <f>CX39-CW39</f>
        <v>186</v>
      </c>
      <c r="IU39" s="373">
        <f>IT39/CW39</f>
        <v>1.563708511282241E-3</v>
      </c>
      <c r="IV39" s="301">
        <f>CY39-CX39</f>
        <v>26768</v>
      </c>
      <c r="IW39" s="373">
        <f>IV39/CX39</f>
        <v>0.22468816626655699</v>
      </c>
      <c r="IX39" s="301">
        <f>DB39-CY39</f>
        <v>-25569</v>
      </c>
      <c r="IY39" s="373">
        <f>IX39/CY39</f>
        <v>-0.17524776905045852</v>
      </c>
      <c r="IZ39" s="301">
        <f>DC39-DB39</f>
        <v>106</v>
      </c>
      <c r="JA39" s="373">
        <f>IZ39/DB39</f>
        <v>8.8088886672816268E-4</v>
      </c>
      <c r="JB39" s="301">
        <f>DD39-DC39</f>
        <v>18</v>
      </c>
      <c r="JC39" s="373">
        <f>JB39/DD39</f>
        <v>1.4943091725678042E-4</v>
      </c>
      <c r="JD39" s="301">
        <f>DE39-DD39</f>
        <v>3239</v>
      </c>
      <c r="JE39" s="373">
        <f>JD39/DD39</f>
        <v>2.6889263388595101E-2</v>
      </c>
      <c r="JF39" s="301">
        <f>DF39-DE39</f>
        <v>-584</v>
      </c>
      <c r="JG39" s="373">
        <f>JF39/DO39</f>
        <v>-4.5933857342862691E-3</v>
      </c>
      <c r="JH39" s="301">
        <f>DG39-DF39</f>
        <v>27562</v>
      </c>
      <c r="JI39" s="373">
        <f>JH39/DF39</f>
        <v>0.22387744492819547</v>
      </c>
      <c r="JJ39" s="301">
        <f>DH39-DG39</f>
        <v>-27925</v>
      </c>
      <c r="JK39" s="373">
        <f>JJ39/DG39</f>
        <v>-0.18533389967744932</v>
      </c>
      <c r="JL39" s="301">
        <f>DI39-DH39</f>
        <v>-323</v>
      </c>
      <c r="JM39" s="373">
        <f>JL39/DH39</f>
        <v>-2.6313859990712753E-3</v>
      </c>
      <c r="JN39" s="301">
        <f>DJ39-DI39</f>
        <v>6</v>
      </c>
      <c r="JO39" s="373">
        <f>JN39/DI39</f>
        <v>4.9009197392710702E-5</v>
      </c>
      <c r="JP39" s="301">
        <f>DK39-DJ39</f>
        <v>772</v>
      </c>
      <c r="JQ39" s="373">
        <f>JP39/DJ39</f>
        <v>6.3055410350235236E-3</v>
      </c>
      <c r="JR39" s="301">
        <f>DL39-DK39</f>
        <v>427</v>
      </c>
      <c r="JS39" s="373">
        <f>JR39/DK39</f>
        <v>3.4657965650465895E-3</v>
      </c>
      <c r="JT39" s="301">
        <f>DM39-DL39</f>
        <v>28888</v>
      </c>
      <c r="JU39" s="373">
        <f>JT39/DL39</f>
        <v>0.23366307803059103</v>
      </c>
      <c r="JV39" s="301">
        <f>DP39-DM39</f>
        <v>-27278</v>
      </c>
      <c r="JW39" s="373">
        <f>JV39/DM39</f>
        <v>-0.17884984821563216</v>
      </c>
      <c r="JX39" s="301">
        <f>DQ39-DP39</f>
        <v>-432</v>
      </c>
      <c r="JY39" s="373">
        <f>JX39/DP39</f>
        <v>-3.4493496538673439E-3</v>
      </c>
      <c r="JZ39" s="301">
        <f>DR39-DQ39</f>
        <v>-600</v>
      </c>
      <c r="KA39" s="373">
        <f>JZ39/DQ39</f>
        <v>-4.8073456241136455E-3</v>
      </c>
      <c r="KB39" s="301">
        <f>DS39-DR39</f>
        <v>101</v>
      </c>
      <c r="KC39" s="373">
        <f>KB39/DR39</f>
        <v>8.1314558526354773E-4</v>
      </c>
      <c r="KD39" s="301">
        <f>DT39-DS39</f>
        <v>24442</v>
      </c>
      <c r="KE39" s="373">
        <f>KD39/DS39</f>
        <v>0.19662134985117852</v>
      </c>
      <c r="KF39" s="301">
        <f>DU39-DT39</f>
        <v>-24952</v>
      </c>
      <c r="KG39" s="373">
        <f>KF39/DT39</f>
        <v>-0.16774228245670647</v>
      </c>
      <c r="KH39" s="301">
        <f>DV39-DU39</f>
        <v>-1338</v>
      </c>
      <c r="KI39" s="373">
        <f>KH39/DU39</f>
        <v>-1.0807754442649434E-2</v>
      </c>
      <c r="KJ39" s="301">
        <f>DW39-DV39</f>
        <v>-263</v>
      </c>
      <c r="KK39" s="373">
        <f>KJ39/DV39</f>
        <v>-2.1476049713380478E-3</v>
      </c>
      <c r="KL39" s="301">
        <f>DX39-DW39</f>
        <v>256</v>
      </c>
      <c r="KM39" s="373">
        <f>KL39/DW39</f>
        <v>2.0949434938092783E-3</v>
      </c>
      <c r="KN39" s="301">
        <f>DY39-DX39</f>
        <v>28632</v>
      </c>
      <c r="KO39" s="373">
        <f>KN39/DX39</f>
        <v>0.23381650402188559</v>
      </c>
      <c r="KP39" s="301">
        <f>DZ39-DY39</f>
        <v>-27007</v>
      </c>
      <c r="KQ39" s="373">
        <f>KP39/DY39</f>
        <v>-0.17875131546724735</v>
      </c>
      <c r="KR39" s="301">
        <f>EA39-DZ39</f>
        <v>509</v>
      </c>
      <c r="KS39" s="373">
        <f>KR39/DZ39</f>
        <v>4.1021921341070277E-3</v>
      </c>
      <c r="KT39" s="301">
        <f>ED39-EA39</f>
        <v>583</v>
      </c>
      <c r="KU39" s="1110">
        <f>KT39/EA39</f>
        <v>4.6793858205780607E-3</v>
      </c>
      <c r="KV39" s="301">
        <f>EE39-ED39</f>
        <v>-177</v>
      </c>
      <c r="KW39" s="373">
        <f>KV39/ED39</f>
        <v>-1.4140542613364012E-3</v>
      </c>
      <c r="KX39" s="301">
        <f>EF39-EE39</f>
        <v>72</v>
      </c>
      <c r="KY39" s="373">
        <f>KX39/EE39</f>
        <v>5.760230409216369E-4</v>
      </c>
      <c r="KZ39" s="301">
        <f>EG39-EF39</f>
        <v>20045</v>
      </c>
      <c r="LA39" s="373">
        <f>KZ39/EF39</f>
        <v>0.16027409308610585</v>
      </c>
      <c r="LB39" s="301">
        <f>EH39-EG39</f>
        <v>-20790</v>
      </c>
      <c r="LC39" s="373">
        <f>LB39/EG39</f>
        <v>-0.14326864766525166</v>
      </c>
      <c r="LD39" s="301">
        <f>EI39-EH39</f>
        <v>-334</v>
      </c>
      <c r="LE39" s="373">
        <f>LD39/EH39</f>
        <v>-2.6865719663454577E-3</v>
      </c>
      <c r="LF39" s="301">
        <f>EJ39-EI39</f>
        <v>106</v>
      </c>
      <c r="LG39" s="373">
        <f>LF39/EI39</f>
        <v>8.5492144401071071E-4</v>
      </c>
      <c r="LH39" s="301">
        <f>EK39-EJ39</f>
        <v>387</v>
      </c>
      <c r="LI39" s="373">
        <f>LH39/EJ39</f>
        <v>3.1186036391767529E-3</v>
      </c>
      <c r="LJ39" s="301">
        <f>EL39-EK39</f>
        <v>186</v>
      </c>
      <c r="LK39" s="373">
        <f>LJ39/EK39</f>
        <v>1.4942039347370282E-3</v>
      </c>
      <c r="LL39" s="301">
        <f>EM39-EL39</f>
        <v>675</v>
      </c>
      <c r="LM39" s="373">
        <f>LL39/EL39</f>
        <v>5.4144240256042099E-3</v>
      </c>
      <c r="LN39" s="301">
        <f>EN39-EM39</f>
        <v>28326</v>
      </c>
      <c r="LO39" s="373">
        <f>LN39/EM39</f>
        <v>0.22598969220213497</v>
      </c>
      <c r="LP39" s="301">
        <f>EO39-EN39</f>
        <v>-26953</v>
      </c>
      <c r="LQ39" s="373">
        <f>LP39/EN39</f>
        <v>-0.17539761043288127</v>
      </c>
      <c r="LR39" s="301">
        <f>ER39-EO39</f>
        <v>-3950</v>
      </c>
      <c r="LS39" s="1205">
        <f>LR39/EO39</f>
        <v>-3.1172315826855541E-2</v>
      </c>
      <c r="LT39" s="301">
        <f>ES39-ER39</f>
        <v>627</v>
      </c>
      <c r="LU39" s="1194">
        <f>LT39/ER39</f>
        <v>5.1073188612389521E-3</v>
      </c>
      <c r="LV39" s="301">
        <f>ET39-ES39</f>
        <v>256</v>
      </c>
      <c r="LW39" s="1194">
        <f>LV39/ES39</f>
        <v>2.0746887966804979E-3</v>
      </c>
      <c r="LX39" s="301">
        <f>EU39-ET39</f>
        <v>28273</v>
      </c>
      <c r="LY39" s="1194">
        <f>LX39/ET39</f>
        <v>0.22865715579710144</v>
      </c>
      <c r="LZ39" s="301">
        <f>EV39-EU39</f>
        <v>-27166</v>
      </c>
      <c r="MA39" s="1194">
        <f>LZ39/EU39</f>
        <v>-0.17881662179685495</v>
      </c>
      <c r="MB39" s="301">
        <f>EW39-EV39</f>
        <v>305</v>
      </c>
      <c r="MC39" s="1194">
        <f>MB39/EV39</f>
        <v>2.4447917919121478E-3</v>
      </c>
      <c r="MD39" s="301">
        <f>EX39-EW39</f>
        <v>168</v>
      </c>
      <c r="ME39" s="1252">
        <f>MD39/EW39</f>
        <v>1.3433551895090357E-3</v>
      </c>
      <c r="MF39" s="301">
        <f>EY39-EX39</f>
        <v>-125228</v>
      </c>
      <c r="MG39" s="1194">
        <f>MF39/EX39</f>
        <v>-1</v>
      </c>
      <c r="MH39" s="301">
        <f>EZ39-EY39</f>
        <v>0</v>
      </c>
      <c r="MI39" s="1194" t="e">
        <f>MH39/EY39</f>
        <v>#DIV/0!</v>
      </c>
      <c r="MJ39" s="301">
        <f>FA39-EZ39</f>
        <v>0</v>
      </c>
      <c r="MK39" s="1194" t="e">
        <f>MJ39/EZ39</f>
        <v>#DIV/0!</v>
      </c>
      <c r="ML39" s="301">
        <f>FB39-FA39</f>
        <v>0</v>
      </c>
      <c r="MM39" s="1194" t="e">
        <f>ML39/FA39</f>
        <v>#DIV/0!</v>
      </c>
      <c r="MN39" s="301">
        <f>FC39-FB39</f>
        <v>0</v>
      </c>
      <c r="MO39" s="1194" t="e">
        <f>MN39/FB39</f>
        <v>#DIV/0!</v>
      </c>
      <c r="MP39" s="197">
        <f>EJ39</f>
        <v>124094</v>
      </c>
      <c r="MQ39" s="960">
        <f>EX39</f>
        <v>125228</v>
      </c>
      <c r="MR39" s="201">
        <f>MQ39-MP39</f>
        <v>1134</v>
      </c>
      <c r="MS39" s="103">
        <f>IF(ISERROR(MR39/MP39),0,MR39/MP39)</f>
        <v>9.1382339194481608E-3</v>
      </c>
      <c r="MT39" s="615"/>
      <c r="MU39" s="615"/>
      <c r="MV39" s="615"/>
      <c r="MW39" s="25" t="str">
        <f>E39</f>
        <v>Total Payrolls Processed</v>
      </c>
      <c r="MX39" s="262" t="e">
        <f>#REF!</f>
        <v>#REF!</v>
      </c>
      <c r="MY39" s="262" t="e">
        <f>#REF!</f>
        <v>#REF!</v>
      </c>
      <c r="MZ39" s="262" t="e">
        <f>#REF!</f>
        <v>#REF!</v>
      </c>
      <c r="NA39" s="262" t="e">
        <f>#REF!</f>
        <v>#REF!</v>
      </c>
      <c r="NB39" s="262" t="e">
        <f>#REF!</f>
        <v>#REF!</v>
      </c>
      <c r="NC39" s="262" t="e">
        <f>#REF!</f>
        <v>#REF!</v>
      </c>
      <c r="ND39" s="262" t="e">
        <f>#REF!</f>
        <v>#REF!</v>
      </c>
      <c r="NE39" s="262" t="e">
        <f>#REF!</f>
        <v>#REF!</v>
      </c>
      <c r="NF39" s="262" t="e">
        <f>#REF!</f>
        <v>#REF!</v>
      </c>
      <c r="NG39" s="262" t="e">
        <f>#REF!</f>
        <v>#REF!</v>
      </c>
      <c r="NH39" s="262" t="e">
        <f>#REF!</f>
        <v>#REF!</v>
      </c>
      <c r="NI39" s="263">
        <f t="shared" si="1121"/>
        <v>111549</v>
      </c>
      <c r="NJ39" s="263">
        <f t="shared" si="1121"/>
        <v>134889</v>
      </c>
      <c r="NK39" s="263">
        <f t="shared" si="1121"/>
        <v>111390</v>
      </c>
      <c r="NL39" s="263">
        <f t="shared" si="1121"/>
        <v>111467</v>
      </c>
      <c r="NM39" s="263">
        <f t="shared" si="1121"/>
        <v>111297</v>
      </c>
      <c r="NN39" s="263">
        <f t="shared" si="1121"/>
        <v>111106</v>
      </c>
      <c r="NO39" s="263">
        <f t="shared" si="1121"/>
        <v>111020</v>
      </c>
      <c r="NP39" s="263">
        <f t="shared" si="1121"/>
        <v>132508</v>
      </c>
      <c r="NQ39" s="263">
        <f t="shared" si="1121"/>
        <v>110944</v>
      </c>
      <c r="NR39" s="263">
        <f t="shared" si="1121"/>
        <v>111316</v>
      </c>
      <c r="NS39" s="263">
        <f t="shared" si="1121"/>
        <v>111603</v>
      </c>
      <c r="NT39" s="263">
        <f t="shared" si="1121"/>
        <v>112436</v>
      </c>
      <c r="NU39" s="263">
        <f t="shared" si="1122"/>
        <v>112399</v>
      </c>
      <c r="NV39" s="263">
        <f t="shared" si="1122"/>
        <v>133843</v>
      </c>
      <c r="NW39" s="263">
        <f t="shared" si="1122"/>
        <v>110716</v>
      </c>
      <c r="NX39" s="263">
        <f t="shared" si="1122"/>
        <v>110651</v>
      </c>
      <c r="NY39" s="263">
        <f t="shared" si="1122"/>
        <v>110119</v>
      </c>
      <c r="NZ39" s="263">
        <f t="shared" si="1122"/>
        <v>109794</v>
      </c>
      <c r="OA39" s="263">
        <f t="shared" si="1122"/>
        <v>123268</v>
      </c>
      <c r="OB39" s="263">
        <f t="shared" si="1122"/>
        <v>109540</v>
      </c>
      <c r="OC39" s="263">
        <f t="shared" si="1122"/>
        <v>109775</v>
      </c>
      <c r="OD39" s="263">
        <f t="shared" si="1122"/>
        <v>110455</v>
      </c>
      <c r="OE39" s="263">
        <f t="shared" si="1122"/>
        <v>111303</v>
      </c>
      <c r="OF39" s="263">
        <f t="shared" si="1122"/>
        <v>136203</v>
      </c>
      <c r="OG39" s="708">
        <f t="shared" si="1123"/>
        <v>113834</v>
      </c>
      <c r="OH39" s="708">
        <f t="shared" si="1123"/>
        <v>115414</v>
      </c>
      <c r="OI39" s="708">
        <f t="shared" si="1123"/>
        <v>115875</v>
      </c>
      <c r="OJ39" s="708">
        <f t="shared" si="1123"/>
        <v>116600</v>
      </c>
      <c r="OK39" s="708">
        <f t="shared" si="1123"/>
        <v>117464</v>
      </c>
      <c r="OL39" s="708">
        <f t="shared" si="1123"/>
        <v>117293</v>
      </c>
      <c r="OM39" s="708">
        <f t="shared" si="1123"/>
        <v>142567</v>
      </c>
      <c r="ON39" s="708">
        <f t="shared" si="1123"/>
        <v>117052</v>
      </c>
      <c r="OO39" s="708">
        <f t="shared" si="1123"/>
        <v>117471</v>
      </c>
      <c r="OP39" s="708">
        <f t="shared" si="1123"/>
        <v>118989</v>
      </c>
      <c r="OQ39" s="708">
        <f t="shared" si="1123"/>
        <v>119836</v>
      </c>
      <c r="OR39" s="708">
        <f t="shared" si="1123"/>
        <v>121134</v>
      </c>
      <c r="OS39" s="811">
        <f t="shared" si="1124"/>
        <v>148617</v>
      </c>
      <c r="OT39" s="811">
        <f t="shared" si="1124"/>
        <v>121181</v>
      </c>
      <c r="OU39" s="811">
        <f t="shared" si="1124"/>
        <v>120655</v>
      </c>
      <c r="OV39" s="811">
        <f t="shared" si="1124"/>
        <v>120725</v>
      </c>
      <c r="OW39" s="811">
        <f t="shared" si="1124"/>
        <v>120484</v>
      </c>
      <c r="OX39" s="811">
        <f t="shared" si="1124"/>
        <v>146930</v>
      </c>
      <c r="OY39" s="811">
        <f t="shared" si="1124"/>
        <v>122677</v>
      </c>
      <c r="OZ39" s="811">
        <f t="shared" si="1124"/>
        <v>118613</v>
      </c>
      <c r="PA39" s="811">
        <f t="shared" si="1124"/>
        <v>117993</v>
      </c>
      <c r="PB39" s="811">
        <f t="shared" si="1124"/>
        <v>118591</v>
      </c>
      <c r="PC39" s="811">
        <f t="shared" si="1124"/>
        <v>118832</v>
      </c>
      <c r="PD39" s="811">
        <f t="shared" si="1124"/>
        <v>119298</v>
      </c>
      <c r="PE39" s="864">
        <f t="shared" si="1125"/>
        <v>145790</v>
      </c>
      <c r="PF39" s="864">
        <f t="shared" si="1125"/>
        <v>116206</v>
      </c>
      <c r="PG39" s="864">
        <f t="shared" si="1125"/>
        <v>115029</v>
      </c>
      <c r="PH39" s="864">
        <f t="shared" si="1125"/>
        <v>119153</v>
      </c>
      <c r="PI39" s="864">
        <f t="shared" si="1125"/>
        <v>118608</v>
      </c>
      <c r="PJ39" s="864">
        <f t="shared" si="1125"/>
        <v>138463</v>
      </c>
      <c r="PK39" s="864">
        <f t="shared" si="1125"/>
        <v>122677</v>
      </c>
      <c r="PL39" s="864">
        <f t="shared" si="1125"/>
        <v>118351</v>
      </c>
      <c r="PM39" s="864">
        <f t="shared" si="1125"/>
        <v>118694</v>
      </c>
      <c r="PN39" s="864">
        <f t="shared" si="1125"/>
        <v>118948</v>
      </c>
      <c r="PO39" s="864">
        <f t="shared" si="1125"/>
        <v>119134</v>
      </c>
      <c r="PP39" s="864">
        <f t="shared" si="1125"/>
        <v>145902</v>
      </c>
      <c r="PQ39" s="1050">
        <f t="shared" si="1126"/>
        <v>120333</v>
      </c>
      <c r="PR39" s="1050">
        <f t="shared" si="1126"/>
        <v>120439</v>
      </c>
      <c r="PS39" s="1050">
        <f t="shared" si="1126"/>
        <v>120457</v>
      </c>
      <c r="PT39" s="1050">
        <f t="shared" si="1126"/>
        <v>123696</v>
      </c>
      <c r="PU39" s="1050">
        <f t="shared" si="1126"/>
        <v>123112</v>
      </c>
      <c r="PV39" s="1050">
        <f t="shared" si="1126"/>
        <v>150674</v>
      </c>
      <c r="PW39" s="1050">
        <f t="shared" si="1126"/>
        <v>122749</v>
      </c>
      <c r="PX39" s="1050">
        <f t="shared" si="1126"/>
        <v>122426</v>
      </c>
      <c r="PY39" s="1050">
        <f t="shared" si="1126"/>
        <v>122432</v>
      </c>
      <c r="PZ39" s="1050">
        <f t="shared" si="1126"/>
        <v>123204</v>
      </c>
      <c r="QA39" s="1050">
        <f t="shared" si="1126"/>
        <v>123631</v>
      </c>
      <c r="QB39" s="1050">
        <f t="shared" si="1126"/>
        <v>152519</v>
      </c>
      <c r="QC39" s="1072">
        <f t="shared" si="1127"/>
        <v>125241</v>
      </c>
      <c r="QD39" s="1072">
        <f t="shared" si="1127"/>
        <v>124809</v>
      </c>
      <c r="QE39" s="1072">
        <f t="shared" si="1127"/>
        <v>124209</v>
      </c>
      <c r="QF39" s="1072">
        <f t="shared" si="1127"/>
        <v>124310</v>
      </c>
      <c r="QG39" s="1072">
        <f t="shared" si="1127"/>
        <v>148752</v>
      </c>
      <c r="QH39" s="1072">
        <f t="shared" si="1127"/>
        <v>123800</v>
      </c>
      <c r="QI39" s="1072">
        <f t="shared" si="1127"/>
        <v>122462</v>
      </c>
      <c r="QJ39" s="1072">
        <f t="shared" si="1127"/>
        <v>122199</v>
      </c>
      <c r="QK39" s="1072">
        <f t="shared" si="1127"/>
        <v>122455</v>
      </c>
      <c r="QL39" s="1072">
        <f t="shared" si="1127"/>
        <v>151087</v>
      </c>
      <c r="QM39" s="1072">
        <f t="shared" si="1127"/>
        <v>124080</v>
      </c>
      <c r="QN39" s="1072">
        <f t="shared" si="1127"/>
        <v>124589</v>
      </c>
      <c r="QO39" s="1129">
        <f t="shared" si="1128"/>
        <v>125172</v>
      </c>
      <c r="QP39" s="1129">
        <f t="shared" si="1128"/>
        <v>124995</v>
      </c>
      <c r="QQ39" s="1129">
        <f t="shared" si="1128"/>
        <v>125067</v>
      </c>
      <c r="QR39" s="1129">
        <f t="shared" si="1128"/>
        <v>145112</v>
      </c>
      <c r="QS39" s="1129">
        <f t="shared" si="1128"/>
        <v>124322</v>
      </c>
      <c r="QT39" s="1129">
        <f t="shared" si="1128"/>
        <v>123988</v>
      </c>
      <c r="QU39" s="1129">
        <f t="shared" si="1128"/>
        <v>124094</v>
      </c>
      <c r="QV39" s="1129">
        <f t="shared" si="1128"/>
        <v>124481</v>
      </c>
      <c r="QW39" s="1129">
        <f t="shared" si="1128"/>
        <v>124667</v>
      </c>
      <c r="QX39" s="1129">
        <f t="shared" si="1128"/>
        <v>125342</v>
      </c>
      <c r="QY39" s="1129">
        <f t="shared" si="1128"/>
        <v>153668</v>
      </c>
      <c r="QZ39" s="1129">
        <f t="shared" si="1128"/>
        <v>126715</v>
      </c>
      <c r="RA39" s="1221">
        <f t="shared" si="1129"/>
        <v>122765</v>
      </c>
      <c r="RB39" s="1221">
        <f t="shared" si="1130"/>
        <v>123392</v>
      </c>
      <c r="RC39" s="1221">
        <f t="shared" si="1131"/>
        <v>123648</v>
      </c>
      <c r="RD39" s="1221">
        <f t="shared" si="1132"/>
        <v>151921</v>
      </c>
      <c r="RE39" s="1221">
        <f t="shared" si="1133"/>
        <v>124755</v>
      </c>
      <c r="RF39" s="1221">
        <f t="shared" si="1134"/>
        <v>125060</v>
      </c>
      <c r="RG39" s="1221">
        <f t="shared" si="1135"/>
        <v>125228</v>
      </c>
      <c r="RH39" s="1221">
        <f t="shared" si="1136"/>
        <v>0</v>
      </c>
      <c r="RI39" s="1221">
        <f t="shared" si="1137"/>
        <v>0</v>
      </c>
      <c r="RJ39" s="1221">
        <f t="shared" si="1138"/>
        <v>0</v>
      </c>
      <c r="RK39" s="1221">
        <f t="shared" si="1139"/>
        <v>0</v>
      </c>
      <c r="RL39" s="1221">
        <f t="shared" si="1140"/>
        <v>0</v>
      </c>
    </row>
    <row r="40" spans="1:480" s="1" customFormat="1" ht="15" thickBot="1" x14ac:dyDescent="0.35">
      <c r="A40" s="676"/>
      <c r="B40" s="51">
        <v>5.4</v>
      </c>
      <c r="C40" s="3"/>
      <c r="D40" s="3"/>
      <c r="E40" s="1273" t="s">
        <v>18</v>
      </c>
      <c r="F40" s="1273"/>
      <c r="G40" s="1274"/>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188">AJ5/AJ39</f>
        <v>1.792934046921084E-4</v>
      </c>
      <c r="AK40" s="174">
        <f t="shared" si="1188"/>
        <v>1.4827005908561855E-4</v>
      </c>
      <c r="AL40" s="175">
        <f t="shared" si="1188"/>
        <v>1.8852679773767844E-4</v>
      </c>
      <c r="AM40" s="176">
        <f t="shared" si="1188"/>
        <v>1.8839656579974342E-4</v>
      </c>
      <c r="AN40" s="175">
        <f t="shared" si="1188"/>
        <v>1.7969936296575829E-4</v>
      </c>
      <c r="AO40" s="558">
        <f t="shared" si="1188"/>
        <v>2.0700952243803215E-4</v>
      </c>
      <c r="AP40" s="566">
        <f t="shared" si="1188"/>
        <v>2.5220680958385876E-4</v>
      </c>
      <c r="AQ40" s="558">
        <f t="shared" si="1188"/>
        <v>1.0565399824916231E-4</v>
      </c>
      <c r="AR40" s="566">
        <f t="shared" si="1188"/>
        <v>9.0135563888087689E-5</v>
      </c>
      <c r="AS40" s="558">
        <f t="shared" si="1188"/>
        <v>1.7068525638722196E-4</v>
      </c>
      <c r="AT40" s="566">
        <f t="shared" si="1188"/>
        <v>1.7920665215092783E-4</v>
      </c>
      <c r="AU40" s="558">
        <f t="shared" si="1188"/>
        <v>2.8460635383684943E-4</v>
      </c>
      <c r="AV40" s="132">
        <f t="shared" si="1188"/>
        <v>1.7951177141202655E-4</v>
      </c>
      <c r="AW40" s="146">
        <f>SUM(AJ40:AU40)/$AV$4</f>
        <v>1.8114086223458724E-4</v>
      </c>
      <c r="AX40" s="352">
        <f t="shared" ref="AX40:BH40" si="1189">AX5/AX39</f>
        <v>2.402156602816751E-4</v>
      </c>
      <c r="AY40" s="174">
        <f t="shared" si="1189"/>
        <v>1.6437168921796432E-4</v>
      </c>
      <c r="AZ40" s="175">
        <f t="shared" si="1189"/>
        <v>6.1418403844069511E-4</v>
      </c>
      <c r="BA40" s="176">
        <f t="shared" si="1189"/>
        <v>7.7721846164969133E-4</v>
      </c>
      <c r="BB40" s="175">
        <f t="shared" si="1189"/>
        <v>1.1805410510447789E-4</v>
      </c>
      <c r="BC40" s="558">
        <f t="shared" si="1189"/>
        <v>3.8253456473031315E-4</v>
      </c>
      <c r="BD40" s="566">
        <f t="shared" si="1189"/>
        <v>2.1903494824285298E-4</v>
      </c>
      <c r="BE40" s="558">
        <f t="shared" si="1189"/>
        <v>1.9171079057878402E-4</v>
      </c>
      <c r="BF40" s="566">
        <f t="shared" si="1189"/>
        <v>2.9150535185606925E-4</v>
      </c>
      <c r="BG40" s="558">
        <f t="shared" si="1189"/>
        <v>2.8971074193110319E-4</v>
      </c>
      <c r="BH40" s="566">
        <f t="shared" si="1189"/>
        <v>2.2461209491208683E-4</v>
      </c>
      <c r="BI40" s="558">
        <f t="shared" ref="BI40" si="1190">BI5/BI39</f>
        <v>2.6431135878064358E-4</v>
      </c>
      <c r="BJ40" s="132">
        <f>BJ5/BJ39</f>
        <v>3.105039673905996E-4</v>
      </c>
      <c r="BK40" s="146">
        <f>SUM(AX40:BI40)/$BJ$4</f>
        <v>3.1478865047719645E-4</v>
      </c>
      <c r="BL40" s="352">
        <f t="shared" ref="BL40:BX40" si="1191">BL5/BL39</f>
        <v>1.0893054799093417E-3</v>
      </c>
      <c r="BM40" s="174">
        <f t="shared" ref="BM40:BN40" si="1192">BM5/BM39</f>
        <v>2.7726272375968252E-4</v>
      </c>
      <c r="BN40" s="175">
        <f t="shared" si="1192"/>
        <v>6.3861920172599788E-4</v>
      </c>
      <c r="BO40" s="176">
        <f t="shared" ref="BO40" si="1193">BO5/BO39</f>
        <v>2.144082332761578E-4</v>
      </c>
      <c r="BP40" s="175">
        <f t="shared" ref="BP40:BQ40" si="1194">BP5/BP39</f>
        <v>1.4472519239937343E-4</v>
      </c>
      <c r="BQ40" s="558">
        <f t="shared" si="1194"/>
        <v>3.9218026651206806E-4</v>
      </c>
      <c r="BR40" s="566">
        <f t="shared" ref="BR40" si="1195">BR5/BR39</f>
        <v>1.3327067273632748E-4</v>
      </c>
      <c r="BS40" s="558">
        <f t="shared" ref="BS40:BU40" si="1196">BS5/BS39</f>
        <v>5.6385196323001743E-4</v>
      </c>
      <c r="BT40" s="566">
        <f t="shared" si="1196"/>
        <v>1.3279873330439003E-3</v>
      </c>
      <c r="BU40" s="566">
        <f t="shared" si="1196"/>
        <v>1.4287034936002487E-4</v>
      </c>
      <c r="BV40" s="566">
        <f t="shared" ref="BV40:BW40" si="1197">BV5/BV39</f>
        <v>5.0068426850028375E-5</v>
      </c>
      <c r="BW40" s="566">
        <f t="shared" si="1197"/>
        <v>2.2289365496062211E-4</v>
      </c>
      <c r="BX40" s="132">
        <f t="shared" si="1191"/>
        <v>4.24825727278625E-4</v>
      </c>
      <c r="BY40" s="146">
        <f>SUM(BL40:BW40)/$BX$4</f>
        <v>4.331202914802952E-4</v>
      </c>
      <c r="BZ40" s="566">
        <f t="shared" ref="BZ40:CA40" si="1198">BZ5/BZ39</f>
        <v>1.6148892791537981E-4</v>
      </c>
      <c r="CA40" s="174">
        <f t="shared" si="1198"/>
        <v>2.5581568067601355E-4</v>
      </c>
      <c r="CB40" s="175">
        <f t="shared" ref="CB40:CC40" si="1199">CB5/CB39</f>
        <v>2.3206663627698811E-4</v>
      </c>
      <c r="CC40" s="176">
        <f t="shared" si="1199"/>
        <v>2.0708221163802029E-4</v>
      </c>
      <c r="CD40" s="175">
        <f t="shared" ref="CD40:CE40" si="1200">CD5/CD39</f>
        <v>1.3694764450051459E-3</v>
      </c>
      <c r="CE40" s="558">
        <f t="shared" si="1200"/>
        <v>3.6752194922752329E-4</v>
      </c>
      <c r="CF40" s="566">
        <f t="shared" ref="CF40:CG40" si="1201">CF5/CF39</f>
        <v>8.9666359627314004E-5</v>
      </c>
      <c r="CG40" s="558">
        <f t="shared" si="1201"/>
        <v>3.0350804717863976E-4</v>
      </c>
      <c r="CH40" s="566">
        <f t="shared" ref="CH40:CI40" si="1202">CH5/CH39</f>
        <v>4.0680379344537387E-4</v>
      </c>
      <c r="CI40" s="566">
        <f t="shared" si="1202"/>
        <v>3.7102309618773768E-4</v>
      </c>
      <c r="CJ40" s="566">
        <f t="shared" ref="CJ40:CK40" si="1203">CJ5/CJ39</f>
        <v>2.0196580045778916E-4</v>
      </c>
      <c r="CK40" s="566">
        <f t="shared" si="1203"/>
        <v>4.2750088014887087E-4</v>
      </c>
      <c r="CL40" s="132">
        <f t="shared" ref="CL40" si="1204">CL5/CL39</f>
        <v>3.6197072653747231E-4</v>
      </c>
      <c r="CM40" s="146">
        <f>SUM(BZ40:CK40)/$CL$4</f>
        <v>3.6615998564873306E-4</v>
      </c>
      <c r="CN40" s="566">
        <f t="shared" ref="CN40:CO40" si="1205">CN5/CN39</f>
        <v>4.3898758488236504E-4</v>
      </c>
      <c r="CO40" s="174">
        <f t="shared" si="1205"/>
        <v>4.2166497426983119E-4</v>
      </c>
      <c r="CP40" s="175">
        <f t="shared" ref="CP40:CQ40" si="1206">CP5/CP39</f>
        <v>3.2165801667405613E-4</v>
      </c>
      <c r="CQ40" s="176">
        <f t="shared" si="1206"/>
        <v>3.5248797764219112E-4</v>
      </c>
      <c r="CR40" s="175">
        <f t="shared" ref="CR40:CS40" si="1207">CR5/CR39</f>
        <v>2.9508970727101037E-4</v>
      </c>
      <c r="CS40" s="558">
        <f t="shared" si="1207"/>
        <v>4.1888446733062261E-4</v>
      </c>
      <c r="CT40" s="566">
        <f t="shared" ref="CT40:CU40" si="1208">CT5/CT39</f>
        <v>8.9666359627314004E-5</v>
      </c>
      <c r="CU40" s="558">
        <f t="shared" si="1208"/>
        <v>8.6184316144350282E-4</v>
      </c>
      <c r="CV40" s="566">
        <f t="shared" ref="CV40:CW40" si="1209">CV5/CV39</f>
        <v>1.5165046253391072E-4</v>
      </c>
      <c r="CW40" s="985">
        <f t="shared" si="1209"/>
        <v>2.6061808521370681E-4</v>
      </c>
      <c r="CX40" s="566">
        <f t="shared" ref="CX40:CY40" si="1210">CX5/CX39</f>
        <v>3.9451374082965401E-4</v>
      </c>
      <c r="CY40" s="174">
        <f t="shared" si="1210"/>
        <v>1.850557223341695E-4</v>
      </c>
      <c r="CZ40" s="132">
        <f t="shared" ref="CZ40" si="1211">CZ5/CZ39</f>
        <v>3.4803985423743531E-4</v>
      </c>
      <c r="DA40" s="146">
        <f>SUM(CN40:CY40)/$CZ$4</f>
        <v>3.493433550043612E-4</v>
      </c>
      <c r="DB40" s="566">
        <f t="shared" ref="DB40:DC40" si="1212">DB5/DB39</f>
        <v>3.2410062077734285E-4</v>
      </c>
      <c r="DC40" s="174">
        <f t="shared" si="1212"/>
        <v>3.4872425045043547E-4</v>
      </c>
      <c r="DD40" s="175">
        <f t="shared" ref="DD40:DE40" si="1213">DD5/DD39</f>
        <v>3.8187901076732774E-4</v>
      </c>
      <c r="DE40" s="176">
        <f t="shared" si="1213"/>
        <v>3.3145776742982797E-4</v>
      </c>
      <c r="DF40" s="175">
        <f t="shared" ref="DF40:DG40" si="1214">DF5/DF39</f>
        <v>2.3555786600818767E-4</v>
      </c>
      <c r="DG40" s="558">
        <f t="shared" si="1214"/>
        <v>2.5883695926304473E-4</v>
      </c>
      <c r="DH40" s="566">
        <f t="shared" ref="DH40:DI40" si="1215">DH5/DH39</f>
        <v>3.910418822149264E-4</v>
      </c>
      <c r="DI40" s="558">
        <f t="shared" si="1215"/>
        <v>2.8588698479081243E-4</v>
      </c>
      <c r="DJ40" s="566">
        <f t="shared" ref="DJ40:DK40" si="1216">DJ5/DJ39</f>
        <v>1.8785938316779927E-4</v>
      </c>
      <c r="DK40" s="558">
        <f t="shared" si="1216"/>
        <v>4.5453069705529041E-4</v>
      </c>
      <c r="DL40" s="566">
        <f t="shared" ref="DL40:DM40" si="1217">DL5/DL39</f>
        <v>2.6692334446862031E-4</v>
      </c>
      <c r="DM40" s="558">
        <f t="shared" si="1217"/>
        <v>2.6226240665097464E-4</v>
      </c>
      <c r="DN40" s="132">
        <f t="shared" ref="DN40" si="1218">DN5/DN39</f>
        <v>3.0871642135400009E-4</v>
      </c>
      <c r="DO40" s="146">
        <f>SUM(DB40:DM40)/$DN$4</f>
        <v>3.1075509775371589E-4</v>
      </c>
      <c r="DP40" s="566">
        <f t="shared" ref="DP40:DQ40" si="1219">DP5/DP39</f>
        <v>3.5132264993093318E-4</v>
      </c>
      <c r="DQ40" s="174">
        <f t="shared" si="1219"/>
        <v>3.6856316451537948E-4</v>
      </c>
      <c r="DR40" s="175">
        <f t="shared" ref="DR40:DS40" si="1220">DR5/DR39</f>
        <v>7.7289085331980775E-4</v>
      </c>
      <c r="DS40" s="176">
        <f t="shared" si="1220"/>
        <v>5.1484192743946587E-4</v>
      </c>
      <c r="DT40" s="175">
        <f t="shared" ref="DT40:DU40" si="1221">DT5/DT39</f>
        <v>4.4369151339141658E-4</v>
      </c>
      <c r="DU40" s="558">
        <f t="shared" si="1221"/>
        <v>4.2810985460420032E-4</v>
      </c>
      <c r="DV40" s="566">
        <f t="shared" ref="DV40:DW40" si="1222">DV5/DV39</f>
        <v>3.1846613643415916E-4</v>
      </c>
      <c r="DW40" s="558">
        <f t="shared" si="1222"/>
        <v>2.8641805579423727E-4</v>
      </c>
      <c r="DX40" s="566">
        <f t="shared" ref="DX40:DY40" si="1223">DX5/DX39</f>
        <v>3.8381446245559591E-4</v>
      </c>
      <c r="DY40" s="1144">
        <f t="shared" si="1223"/>
        <v>1.3237406262616902E-4</v>
      </c>
      <c r="DZ40" s="1145">
        <f t="shared" ref="DZ40:EA40" si="1224">DZ5/DZ39</f>
        <v>2.4983881366860092E-4</v>
      </c>
      <c r="EA40" s="558">
        <f t="shared" si="1224"/>
        <v>2.0065976932152917E-4</v>
      </c>
      <c r="EB40" s="132">
        <f t="shared" ref="EB40" si="1225">EB5/EB39</f>
        <v>3.6801207807837875E-4</v>
      </c>
      <c r="EC40" s="146">
        <f>SUM(DP40:EA40)/$EB$4</f>
        <v>3.7091593862512455E-4</v>
      </c>
      <c r="ED40" s="566">
        <f t="shared" ref="ED40" si="1226">ED5/ED39</f>
        <v>2.3967021378583069E-4</v>
      </c>
      <c r="EE40" s="174">
        <f t="shared" ref="EE40:EF40" si="1227">EE5/EE39</f>
        <v>8.8003520140805634E-5</v>
      </c>
      <c r="EF40" s="175">
        <f t="shared" si="1227"/>
        <v>3.7579857196542651E-4</v>
      </c>
      <c r="EG40" s="176">
        <f t="shared" ref="EG40:EH40" si="1228">EG5/EG39</f>
        <v>3.1699652682066267E-4</v>
      </c>
      <c r="EH40" s="175">
        <f t="shared" si="1228"/>
        <v>8.0436286417528678E-5</v>
      </c>
      <c r="EI40" s="558">
        <f t="shared" ref="EI40:EJ40" si="1229">EI5/EI39</f>
        <v>2.8228538245636672E-4</v>
      </c>
      <c r="EJ40" s="566">
        <f t="shared" si="1229"/>
        <v>9.6700888036488467E-5</v>
      </c>
      <c r="EK40" s="558">
        <f t="shared" ref="EK40:EL40" si="1230">EK5/EK39</f>
        <v>1.3656702629316923E-4</v>
      </c>
      <c r="EL40" s="566">
        <f t="shared" si="1230"/>
        <v>9.8662837799898934E-4</v>
      </c>
      <c r="EM40" s="558">
        <f t="shared" ref="EM40:EN40" si="1231">EM5/EM39</f>
        <v>1.3562891927685852E-4</v>
      </c>
      <c r="EN40" s="566">
        <f t="shared" si="1231"/>
        <v>2.9934664341307236E-4</v>
      </c>
      <c r="EO40" s="558">
        <f t="shared" ref="EO40" si="1232">EO5/EO39</f>
        <v>4.4982835496981417E-4</v>
      </c>
      <c r="EP40" s="132">
        <f t="shared" ref="EP40" si="1233">EP5/EP39</f>
        <v>2.9141464038722609E-4</v>
      </c>
      <c r="EQ40" s="146">
        <f>SUM(ED40:EO40)/$EP$4</f>
        <v>2.9065755929791776E-4</v>
      </c>
      <c r="ER40" s="566">
        <f t="shared" ref="ER40:ES40" si="1234">ER5/ER39</f>
        <v>3.0953447643872439E-4</v>
      </c>
      <c r="ES40" s="174">
        <f t="shared" si="1234"/>
        <v>3.7279564315352695E-4</v>
      </c>
      <c r="ET40" s="175">
        <f t="shared" ref="ET40:EU40" si="1235">ET5/ET39</f>
        <v>3.8819875776397513E-4</v>
      </c>
      <c r="EU40" s="176">
        <f t="shared" si="1235"/>
        <v>2.1721815943812902E-4</v>
      </c>
      <c r="EV40" s="175">
        <f t="shared" ref="EV40" si="1236">EV5/EV39</f>
        <v>2.404713237946375E-4</v>
      </c>
      <c r="EW40" s="558">
        <f t="shared" ref="EW40:EX40" si="1237">EW5/EW39</f>
        <v>3.3583879737725893E-4</v>
      </c>
      <c r="EX40" s="566">
        <f t="shared" si="1237"/>
        <v>3.0344651355926789E-4</v>
      </c>
      <c r="EY40" s="558"/>
      <c r="EZ40" s="566"/>
      <c r="FA40" s="558"/>
      <c r="FB40" s="566"/>
      <c r="FC40" s="558"/>
      <c r="FD40" s="132">
        <f t="shared" ref="FD40" si="1238">FD5/FD39</f>
        <v>3.0665645221902182E-4</v>
      </c>
      <c r="FE40" s="146">
        <f>SUM(ER40:FC40)/$FD$4</f>
        <v>3.0964338164650283E-4</v>
      </c>
      <c r="FF40" s="597">
        <f>AX40-AU40</f>
        <v>-4.4390693555174338E-5</v>
      </c>
      <c r="FG40" s="598">
        <f>FF40/AU40</f>
        <v>-0.15597225064279943</v>
      </c>
      <c r="FH40" s="597">
        <f>AY40-AX40</f>
        <v>-7.5843971063710777E-5</v>
      </c>
      <c r="FI40" s="598">
        <f>FH40/AX40</f>
        <v>-0.31573283346629732</v>
      </c>
      <c r="FJ40" s="597">
        <f>AZ40-AY40</f>
        <v>4.4981234922273077E-4</v>
      </c>
      <c r="FK40" s="598">
        <f>FJ40/AY40</f>
        <v>2.7365561025917255</v>
      </c>
      <c r="FL40" s="597">
        <f>BA40-AZ40</f>
        <v>1.6303442320899622E-4</v>
      </c>
      <c r="FM40" s="598">
        <f>FL40/AZ40</f>
        <v>0.26544881176481216</v>
      </c>
      <c r="FN40" s="597">
        <f>BB40-BA40</f>
        <v>-6.5916435654521344E-4</v>
      </c>
      <c r="FO40" s="598">
        <f>FN40/BA40</f>
        <v>-0.8481069211172606</v>
      </c>
      <c r="FP40" s="597">
        <f>BC40-BB40</f>
        <v>2.6448045962583526E-4</v>
      </c>
      <c r="FQ40" s="598">
        <f>FP40/BB40</f>
        <v>2.2403325948874886</v>
      </c>
      <c r="FR40" s="597">
        <f>BD40-BC40</f>
        <v>-1.6349961648746018E-4</v>
      </c>
      <c r="FS40" s="598">
        <f>FR40/BC40</f>
        <v>-0.42741135458629054</v>
      </c>
      <c r="FT40" s="597">
        <f>BE40-BD40</f>
        <v>-2.7324157664068959E-5</v>
      </c>
      <c r="FU40" s="598">
        <f>FT40/BD40</f>
        <v>-0.12474793581238712</v>
      </c>
      <c r="FV40" s="597">
        <f>BF40-BE40</f>
        <v>9.9794561277285229E-5</v>
      </c>
      <c r="FW40" s="598">
        <f>FV40/BE40</f>
        <v>0.52054744011018206</v>
      </c>
      <c r="FX40" s="597">
        <f>BG40-BF40</f>
        <v>-1.7946099249660594E-6</v>
      </c>
      <c r="FY40" s="220">
        <f>FX40/BF40</f>
        <v>-6.156353266035911E-3</v>
      </c>
      <c r="FZ40" s="597">
        <f>BH40-BG40</f>
        <v>-6.509864701901636E-5</v>
      </c>
      <c r="GA40" s="598">
        <f>FZ40/BG40</f>
        <v>-0.22470222051517036</v>
      </c>
      <c r="GB40" s="597">
        <f>BI40-BH40</f>
        <v>3.9699263868556752E-5</v>
      </c>
      <c r="GC40" s="598">
        <f>GB40/BH40</f>
        <v>0.17674588665447888</v>
      </c>
      <c r="GD40" s="597">
        <f>BL40-BI40</f>
        <v>8.2499412112869812E-4</v>
      </c>
      <c r="GE40" s="598">
        <f>GD40/BI40</f>
        <v>3.1212965077803356</v>
      </c>
      <c r="GF40" s="365">
        <f>BM40-BL40</f>
        <v>-8.1204275614965918E-4</v>
      </c>
      <c r="GG40" s="374">
        <f>GF40/BL40</f>
        <v>-0.745468347609196</v>
      </c>
      <c r="GH40" s="365">
        <f>BN40-BM40</f>
        <v>3.6135647796631536E-4</v>
      </c>
      <c r="GI40" s="374">
        <f>GH40/BM40</f>
        <v>1.3032998921251351</v>
      </c>
      <c r="GJ40" s="365">
        <f>BO40-BN40</f>
        <v>-4.2421096844984008E-4</v>
      </c>
      <c r="GK40" s="374">
        <f>GJ40/BN40</f>
        <v>-0.66426278336655697</v>
      </c>
      <c r="GL40" s="365">
        <f>BP40-BO40</f>
        <v>-6.9683040876784369E-5</v>
      </c>
      <c r="GM40" s="374">
        <f>GL40/BO40</f>
        <v>-0.32500170264932232</v>
      </c>
      <c r="GN40" s="365">
        <f>BQ40-BP40</f>
        <v>2.4745507411269465E-4</v>
      </c>
      <c r="GO40" s="374">
        <f>GN40/BP40</f>
        <v>1.709827225033739</v>
      </c>
      <c r="GP40" s="365">
        <f>BR40-BQ40</f>
        <v>-2.5890959377574058E-4</v>
      </c>
      <c r="GQ40" s="374">
        <f>GP40/BQ40</f>
        <v>-0.6601800648421291</v>
      </c>
      <c r="GR40" s="365">
        <f>BS40-BR40</f>
        <v>4.3058129049368995E-4</v>
      </c>
      <c r="GS40" s="374">
        <f>GR40/BR40</f>
        <v>3.2308780443059946</v>
      </c>
      <c r="GT40" s="365">
        <f>BT40-BS40</f>
        <v>7.6413536981388285E-4</v>
      </c>
      <c r="GU40" s="374">
        <f>GT40/BS40</f>
        <v>1.3552056561735548</v>
      </c>
      <c r="GV40" s="365">
        <f>BU40-BT40</f>
        <v>-1.1851169836838754E-3</v>
      </c>
      <c r="GW40" s="374">
        <f>GV40/BT40</f>
        <v>-0.89241587942518286</v>
      </c>
      <c r="GX40" s="365">
        <f>BV40-BU40</f>
        <v>-9.2801922509996501E-5</v>
      </c>
      <c r="GY40" s="374">
        <f>GX40/BU40</f>
        <v>-0.64955340926717497</v>
      </c>
      <c r="GZ40" s="841">
        <f>BW40-BV40</f>
        <v>1.7282522811059374E-4</v>
      </c>
      <c r="HA40" s="374">
        <f>GZ40/BV40</f>
        <v>3.4517806726435185</v>
      </c>
      <c r="HB40" s="365">
        <f>BZ40-BW40</f>
        <v>-6.1404727045242299E-5</v>
      </c>
      <c r="HC40" s="374">
        <f>HB40/BW40</f>
        <v>-0.27548889651475483</v>
      </c>
      <c r="HD40" s="365">
        <f>CA40-BZ40</f>
        <v>9.4326752760633738E-5</v>
      </c>
      <c r="HE40" s="374">
        <f>HD40/BZ40</f>
        <v>0.58410662562612936</v>
      </c>
      <c r="HF40" s="365">
        <f>CB40-CA40</f>
        <v>-2.3749044399025437E-5</v>
      </c>
      <c r="HG40" s="374">
        <f>HF40/CA40</f>
        <v>-9.2836546752203278E-2</v>
      </c>
      <c r="HH40" s="365">
        <f>CC40-CB40</f>
        <v>-2.4984424638967818E-5</v>
      </c>
      <c r="HI40" s="374">
        <f>HH40/CB40</f>
        <v>-0.10766056267195222</v>
      </c>
      <c r="HJ40" s="365">
        <f>CD40-CC40</f>
        <v>1.1623942333671257E-3</v>
      </c>
      <c r="HK40" s="374">
        <f>HJ40/CC40</f>
        <v>5.6132017529298501</v>
      </c>
      <c r="HL40" s="365">
        <f>CE40-CD40</f>
        <v>-1.0019544957776227E-3</v>
      </c>
      <c r="HM40" s="374">
        <f>HL40/CD40</f>
        <v>-0.73163324526830964</v>
      </c>
      <c r="HN40" s="365">
        <f>CF40-CE40</f>
        <v>-2.7785558960020929E-4</v>
      </c>
      <c r="HO40" s="374">
        <f>HN40/CE40</f>
        <v>-0.75602447740664358</v>
      </c>
      <c r="HP40" s="365">
        <f>CG40-CF40</f>
        <v>2.1384168755132576E-4</v>
      </c>
      <c r="HQ40" s="374">
        <f>HP40/CF40</f>
        <v>2.3848597003394536</v>
      </c>
      <c r="HR40" s="365">
        <f>CH40-CG40</f>
        <v>1.0329574626673411E-4</v>
      </c>
      <c r="HS40" s="374">
        <f>HR40/CG40</f>
        <v>0.3403393986648926</v>
      </c>
      <c r="HT40" s="365">
        <f>CI40-CH40</f>
        <v>-3.578069725763619E-5</v>
      </c>
      <c r="HU40" s="374">
        <f>HT40/CH40</f>
        <v>-8.7955662740005561E-2</v>
      </c>
      <c r="HV40" s="365">
        <f>CJ40-CI40</f>
        <v>-1.6905729572994852E-4</v>
      </c>
      <c r="HW40" s="374">
        <f>HV40/CI40</f>
        <v>-0.45565167631614378</v>
      </c>
      <c r="HX40" s="365">
        <f>CK40-CJ40</f>
        <v>2.2553507969108171E-4</v>
      </c>
      <c r="HY40" s="374">
        <f>HX40/CJ40</f>
        <v>1.1166993579104425</v>
      </c>
      <c r="HZ40" s="365">
        <f>CN40-CK40</f>
        <v>1.1486704733494168E-5</v>
      </c>
      <c r="IA40" s="374">
        <f>HZ40/CK40</f>
        <v>2.6869429437184067E-2</v>
      </c>
      <c r="IB40" s="365">
        <f>CO40-CN40</f>
        <v>-1.7322610612533851E-5</v>
      </c>
      <c r="IC40" s="374">
        <f>IB40/CN40</f>
        <v>-3.9460365643770472E-2</v>
      </c>
      <c r="ID40" s="365">
        <f>CP40-CO40</f>
        <v>-1.0000695759577506E-4</v>
      </c>
      <c r="IE40" s="374">
        <f>ID40/CO40</f>
        <v>-0.23717160233417625</v>
      </c>
      <c r="IF40" s="365">
        <f>CQ40-CP40</f>
        <v>3.0829960968134994E-5</v>
      </c>
      <c r="IG40" s="374">
        <f>IF40/CP40</f>
        <v>9.5847015681178385E-2</v>
      </c>
      <c r="IH40" s="365">
        <f>CR40-CQ40</f>
        <v>-5.7398270371180748E-5</v>
      </c>
      <c r="II40" s="374">
        <f>IH40/CQ40</f>
        <v>-0.16283752641755475</v>
      </c>
      <c r="IJ40" s="365">
        <f>CS40-CR40</f>
        <v>1.2379476005961224E-4</v>
      </c>
      <c r="IK40" s="374">
        <f>IJ40/CR40</f>
        <v>0.41951568289001395</v>
      </c>
      <c r="IL40" s="365">
        <f>CT40-CS40</f>
        <v>-3.2921810770330861E-4</v>
      </c>
      <c r="IM40" s="374">
        <f>IL40/CS40</f>
        <v>-0.78594011805040032</v>
      </c>
      <c r="IN40" s="365">
        <f t="shared" si="1119"/>
        <v>7.7217680181618882E-4</v>
      </c>
      <c r="IO40" s="374">
        <f>IN40/CT40</f>
        <v>8.6116666833095081</v>
      </c>
      <c r="IP40" s="365">
        <f t="shared" si="1120"/>
        <v>-7.101926989095921E-4</v>
      </c>
      <c r="IQ40" s="374">
        <f>IP40/CU40</f>
        <v>-0.8240393736142072</v>
      </c>
      <c r="IR40" s="365">
        <f>CW40-CV40</f>
        <v>1.0896762267979609E-4</v>
      </c>
      <c r="IS40" s="374">
        <f>IR40/CV40</f>
        <v>0.71854461146420656</v>
      </c>
      <c r="IT40" s="365">
        <f>CX40-CW40</f>
        <v>1.338956556159472E-4</v>
      </c>
      <c r="IU40" s="374">
        <f>IT40/CW40</f>
        <v>0.51376194981308676</v>
      </c>
      <c r="IV40" s="365">
        <f>CY40-CX40</f>
        <v>-2.0945801849548451E-4</v>
      </c>
      <c r="IW40" s="374">
        <f>IV40/CX40</f>
        <v>-0.53092705479661806</v>
      </c>
      <c r="IX40" s="365">
        <f>DB40-CY40</f>
        <v>1.3904489844317335E-4</v>
      </c>
      <c r="IY40" s="374">
        <f>IX40/CY40</f>
        <v>0.75136773232058818</v>
      </c>
      <c r="IZ40" s="365">
        <f>DC40-DB40</f>
        <v>2.4623629673092623E-5</v>
      </c>
      <c r="JA40" s="374">
        <f>IZ40/DB40</f>
        <v>7.5975262293647552E-2</v>
      </c>
      <c r="JB40" s="365">
        <f>DD40-DC40</f>
        <v>3.3154760316892265E-5</v>
      </c>
      <c r="JC40" s="374">
        <f>JB40/DD40</f>
        <v>8.6820064423736784E-2</v>
      </c>
      <c r="JD40" s="365">
        <f>DE40-DD40</f>
        <v>-5.0421243337499765E-5</v>
      </c>
      <c r="JE40" s="374">
        <f>JD40/DD40</f>
        <v>-0.13203460236315673</v>
      </c>
      <c r="JF40" s="365">
        <f>DF40-DE40</f>
        <v>-9.5899901421640305E-5</v>
      </c>
      <c r="JG40" s="374">
        <f>JF40/DO40</f>
        <v>-0.30860282619609436</v>
      </c>
      <c r="JH40" s="365">
        <f>DG40-DF40</f>
        <v>2.3279093254857062E-5</v>
      </c>
      <c r="JI40" s="374">
        <f>JH40/DF40</f>
        <v>9.882536995834354E-2</v>
      </c>
      <c r="JJ40" s="365">
        <f>DH40-DG40</f>
        <v>1.3220492295188167E-4</v>
      </c>
      <c r="JK40" s="374">
        <f>JJ40/DG40</f>
        <v>0.51076524515004662</v>
      </c>
      <c r="JL40" s="365">
        <f>DI40-DH40</f>
        <v>-1.0515489742411396E-4</v>
      </c>
      <c r="JM40" s="374">
        <f>JL40/DH40</f>
        <v>-0.26890955216484508</v>
      </c>
      <c r="JN40" s="365">
        <f>DJ40-DI40</f>
        <v>-9.8027601623013169E-5</v>
      </c>
      <c r="JO40" s="374">
        <f>JN40/DI40</f>
        <v>-0.34288934732282883</v>
      </c>
      <c r="JP40" s="365">
        <f>DK40-DJ40</f>
        <v>2.6667131388749115E-4</v>
      </c>
      <c r="JQ40" s="374">
        <f>JP40/DJ40</f>
        <v>1.4195261870379703</v>
      </c>
      <c r="JR40" s="365">
        <f>DL40-DK40</f>
        <v>-1.876073525866701E-4</v>
      </c>
      <c r="JS40" s="374">
        <f>JR40/DK40</f>
        <v>-0.412749576215859</v>
      </c>
      <c r="JT40" s="365">
        <f>DM40-DL40</f>
        <v>-4.6609378176456703E-6</v>
      </c>
      <c r="JU40" s="374">
        <f>JT40/DL40</f>
        <v>-1.7461709191919753E-2</v>
      </c>
      <c r="JV40" s="365">
        <f>DP40-DM40</f>
        <v>8.9060243279958534E-5</v>
      </c>
      <c r="JW40" s="374">
        <f>JV40/DM40</f>
        <v>0.33958448112039985</v>
      </c>
      <c r="JX40" s="365">
        <f>DQ40-DP40</f>
        <v>1.7240514584446307E-5</v>
      </c>
      <c r="JY40" s="371">
        <f>JX40/DP40</f>
        <v>4.9073165615241811E-2</v>
      </c>
      <c r="JZ40" s="365">
        <f>DR40-DQ40</f>
        <v>4.0432768880442827E-4</v>
      </c>
      <c r="KA40" s="371">
        <f>JZ40/DQ40</f>
        <v>1.0970377067824324</v>
      </c>
      <c r="KB40" s="365">
        <f>DS40-DR40</f>
        <v>-2.5804892588034188E-4</v>
      </c>
      <c r="KC40" s="371">
        <f>KB40/DR40</f>
        <v>-0.33387498994449361</v>
      </c>
      <c r="KD40" s="365">
        <f>DT40-DS40</f>
        <v>-7.1150414048049286E-5</v>
      </c>
      <c r="KE40" s="371">
        <f>KD40/DS40</f>
        <v>-0.13819856203614073</v>
      </c>
      <c r="KF40" s="365">
        <f>DU40-DT40</f>
        <v>-1.5581658787216265E-5</v>
      </c>
      <c r="KG40" s="371">
        <f>KF40/DT40</f>
        <v>-3.5118225877515057E-2</v>
      </c>
      <c r="KH40" s="365">
        <f>DV40-DU40</f>
        <v>-1.0964371817004116E-4</v>
      </c>
      <c r="KI40" s="371">
        <f>KH40/DU40</f>
        <v>-0.25611117565002067</v>
      </c>
      <c r="KJ40" s="365">
        <f>DW40-DV40</f>
        <v>-3.2048080639921893E-5</v>
      </c>
      <c r="KK40" s="371">
        <f>KJ40/DV40</f>
        <v>-0.10063261670066961</v>
      </c>
      <c r="KL40" s="365">
        <f>DX40-DW40</f>
        <v>9.7396406661358641E-5</v>
      </c>
      <c r="KM40" s="371">
        <f>KL40/DW40</f>
        <v>0.34004981421746755</v>
      </c>
      <c r="KN40" s="365">
        <f>DY40-DX40</f>
        <v>-2.5144039982942686E-4</v>
      </c>
      <c r="KO40" s="371">
        <f>KN40/DX40</f>
        <v>-0.655109237470478</v>
      </c>
      <c r="KP40" s="365">
        <f>DZ40-DY40</f>
        <v>1.174647510424319E-4</v>
      </c>
      <c r="KQ40" s="371">
        <f>KP40/DY40</f>
        <v>0.88736984203739544</v>
      </c>
      <c r="KR40" s="365">
        <f>EA40-DZ40</f>
        <v>-4.9179044347071748E-5</v>
      </c>
      <c r="KS40" s="371">
        <f>KR40/DZ40</f>
        <v>-0.19684309105111814</v>
      </c>
      <c r="KT40" s="365">
        <f>ED40-EA40</f>
        <v>3.9010444464301512E-5</v>
      </c>
      <c r="KU40" s="1111">
        <f>KT40/EA40</f>
        <v>0.19441089061451444</v>
      </c>
      <c r="KV40" s="365">
        <f>EE40-ED40</f>
        <v>-1.5166669364502505E-4</v>
      </c>
      <c r="KW40" s="371">
        <f>KV40/ED40</f>
        <v>-0.6328141125645026</v>
      </c>
      <c r="KX40" s="365">
        <f>EF40-EE40</f>
        <v>2.8779505182462085E-4</v>
      </c>
      <c r="KY40" s="371">
        <f>KX40/EE40</f>
        <v>3.2702675002562258</v>
      </c>
      <c r="KZ40" s="365">
        <f>EG40-EF40</f>
        <v>-5.8802045144763847E-5</v>
      </c>
      <c r="LA40" s="371">
        <f>KZ40/EF40</f>
        <v>-0.1564722421302166</v>
      </c>
      <c r="LB40" s="365">
        <f>EH40-EG40</f>
        <v>-2.36560240403134E-4</v>
      </c>
      <c r="LC40" s="371">
        <f>LB40/EG40</f>
        <v>-0.74625499142129526</v>
      </c>
      <c r="LD40" s="365">
        <f>EI40-EH40</f>
        <v>2.0184909603883805E-4</v>
      </c>
      <c r="LE40" s="371">
        <f>LD40/EH40</f>
        <v>2.5094283317740422</v>
      </c>
      <c r="LF40" s="365">
        <f>EJ40-EI40</f>
        <v>-1.8558449441987825E-4</v>
      </c>
      <c r="LG40" s="371">
        <f>LF40/EI40</f>
        <v>-0.65743572268948192</v>
      </c>
      <c r="LH40" s="365">
        <f>EK40-EJ40</f>
        <v>3.9866138256680763E-5</v>
      </c>
      <c r="LI40" s="371">
        <f>LH40/EJ40</f>
        <v>0.41226238006871191</v>
      </c>
      <c r="LJ40" s="365">
        <f>EL40-EK40</f>
        <v>8.5006135170582011E-4</v>
      </c>
      <c r="LK40" s="371">
        <f>LJ40/EK40</f>
        <v>6.2244992424524828</v>
      </c>
      <c r="LL40" s="365">
        <f>EM40-EL40</f>
        <v>-8.5099945872213088E-4</v>
      </c>
      <c r="LM40" s="371">
        <f>LL40/EL40</f>
        <v>-0.86253292293099093</v>
      </c>
      <c r="LN40" s="365">
        <f>EN40-EM40</f>
        <v>1.6371772413621385E-4</v>
      </c>
      <c r="LO40" s="371">
        <f>LN40/EM40</f>
        <v>1.2071004105106657</v>
      </c>
      <c r="LP40" s="365">
        <f>EO40-EN40</f>
        <v>1.504817115567418E-4</v>
      </c>
      <c r="LQ40" s="371">
        <f>LP40/EN40</f>
        <v>0.50270051416307382</v>
      </c>
      <c r="LR40" s="365">
        <f>ER40-EO40</f>
        <v>-1.4029387853108977E-4</v>
      </c>
      <c r="LS40" s="1206">
        <f>LR40/EO40</f>
        <v>-0.3118831371590709</v>
      </c>
      <c r="LT40" s="365">
        <f>ES40-ER40</f>
        <v>6.3261166714802556E-5</v>
      </c>
      <c r="LU40" s="1192">
        <f>LT40/ER40</f>
        <v>0.20437518767744042</v>
      </c>
      <c r="LV40" s="365">
        <f>ET40-ES40</f>
        <v>1.5403114610448181E-5</v>
      </c>
      <c r="LW40" s="1192">
        <f>LV40/ES40</f>
        <v>4.1317850391574394E-2</v>
      </c>
      <c r="LX40" s="365">
        <f>EU40-ET40</f>
        <v>-1.7098059832584611E-4</v>
      </c>
      <c r="LY40" s="1192">
        <f>LX40/ET40</f>
        <v>-0.44044602128737959</v>
      </c>
      <c r="LZ40" s="365">
        <f>EV40-EU40</f>
        <v>2.3253164356508481E-5</v>
      </c>
      <c r="MA40" s="1192">
        <f>LZ40/EU40</f>
        <v>0.10704981764257955</v>
      </c>
      <c r="MB40" s="365">
        <f>EW40-EV40</f>
        <v>9.5367473582621425E-5</v>
      </c>
      <c r="MC40" s="1192">
        <f>MB40/EV40</f>
        <v>0.3965856388933312</v>
      </c>
      <c r="MD40" s="365">
        <f>EX40-EW40</f>
        <v>-3.2392283817991039E-5</v>
      </c>
      <c r="ME40" s="1250">
        <f>MD40/EW40</f>
        <v>-9.6451881292332356E-2</v>
      </c>
      <c r="MF40" s="365">
        <f>EY40-EX40</f>
        <v>-3.0344651355926789E-4</v>
      </c>
      <c r="MG40" s="1192">
        <f>MF40/EX40</f>
        <v>-1</v>
      </c>
      <c r="MH40" s="365">
        <f>EZ40-EY40</f>
        <v>0</v>
      </c>
      <c r="MI40" s="1192" t="e">
        <f>MH40/EY40</f>
        <v>#DIV/0!</v>
      </c>
      <c r="MJ40" s="365">
        <f>FA40-EZ40</f>
        <v>0</v>
      </c>
      <c r="MK40" s="1192" t="e">
        <f>MJ40/EZ40</f>
        <v>#DIV/0!</v>
      </c>
      <c r="ML40" s="365">
        <f>FB40-FA40</f>
        <v>0</v>
      </c>
      <c r="MM40" s="1192" t="e">
        <f>ML40/FA40</f>
        <v>#DIV/0!</v>
      </c>
      <c r="MN40" s="365">
        <f>FC40-FB40</f>
        <v>0</v>
      </c>
      <c r="MO40" s="1192" t="e">
        <f>MN40/FB40</f>
        <v>#DIV/0!</v>
      </c>
      <c r="MP40" s="566">
        <f>EJ40</f>
        <v>9.6700888036488467E-5</v>
      </c>
      <c r="MQ40" s="961">
        <f>EX40</f>
        <v>3.0344651355926789E-4</v>
      </c>
      <c r="MR40" s="597">
        <f>(MQ40-MP40)*100</f>
        <v>2.0674562552277943E-2</v>
      </c>
      <c r="MS40" s="220">
        <f>IF(ISERROR((MR40/MP40)/100),0,(MR40/MP40)/100)</f>
        <v>2.137990971135316</v>
      </c>
      <c r="MT40" s="612"/>
      <c r="MU40" s="612"/>
      <c r="MV40" s="612"/>
      <c r="MW40" s="1" t="str">
        <f>E40</f>
        <v>Payrolls Processed Off-Cycle %</v>
      </c>
      <c r="MX40" s="264" t="e">
        <f>#REF!</f>
        <v>#REF!</v>
      </c>
      <c r="MY40" s="264" t="e">
        <f>#REF!</f>
        <v>#REF!</v>
      </c>
      <c r="MZ40" s="264" t="e">
        <f>#REF!</f>
        <v>#REF!</v>
      </c>
      <c r="NA40" s="264" t="e">
        <f>#REF!</f>
        <v>#REF!</v>
      </c>
      <c r="NB40" s="264" t="e">
        <f>#REF!</f>
        <v>#REF!</v>
      </c>
      <c r="NC40" s="264" t="e">
        <f>#REF!</f>
        <v>#REF!</v>
      </c>
      <c r="ND40" s="264" t="e">
        <f>#REF!</f>
        <v>#REF!</v>
      </c>
      <c r="NE40" s="264" t="e">
        <f>#REF!</f>
        <v>#REF!</v>
      </c>
      <c r="NF40" s="264" t="e">
        <f>#REF!</f>
        <v>#REF!</v>
      </c>
      <c r="NG40" s="264" t="e">
        <f>#REF!</f>
        <v>#REF!</v>
      </c>
      <c r="NH40" s="264" t="e">
        <f>#REF!</f>
        <v>#REF!</v>
      </c>
      <c r="NI40" s="265">
        <f t="shared" si="1121"/>
        <v>1.792934046921084E-4</v>
      </c>
      <c r="NJ40" s="265">
        <f t="shared" si="1121"/>
        <v>1.4827005908561855E-4</v>
      </c>
      <c r="NK40" s="265">
        <f t="shared" si="1121"/>
        <v>1.8852679773767844E-4</v>
      </c>
      <c r="NL40" s="265">
        <f t="shared" si="1121"/>
        <v>1.8839656579974342E-4</v>
      </c>
      <c r="NM40" s="265">
        <f t="shared" si="1121"/>
        <v>1.7969936296575829E-4</v>
      </c>
      <c r="NN40" s="265">
        <f t="shared" si="1121"/>
        <v>2.0700952243803215E-4</v>
      </c>
      <c r="NO40" s="265">
        <f t="shared" si="1121"/>
        <v>2.5220680958385876E-4</v>
      </c>
      <c r="NP40" s="265">
        <f t="shared" si="1121"/>
        <v>1.0565399824916231E-4</v>
      </c>
      <c r="NQ40" s="265">
        <f t="shared" si="1121"/>
        <v>9.0135563888087689E-5</v>
      </c>
      <c r="NR40" s="265">
        <f t="shared" si="1121"/>
        <v>1.7068525638722196E-4</v>
      </c>
      <c r="NS40" s="265">
        <f t="shared" si="1121"/>
        <v>1.7920665215092783E-4</v>
      </c>
      <c r="NT40" s="265">
        <f t="shared" si="1121"/>
        <v>2.8460635383684943E-4</v>
      </c>
      <c r="NU40" s="265">
        <f t="shared" si="1122"/>
        <v>2.402156602816751E-4</v>
      </c>
      <c r="NV40" s="265">
        <f t="shared" si="1122"/>
        <v>1.6437168921796432E-4</v>
      </c>
      <c r="NW40" s="265">
        <f t="shared" si="1122"/>
        <v>6.1418403844069511E-4</v>
      </c>
      <c r="NX40" s="265">
        <f t="shared" si="1122"/>
        <v>7.7721846164969133E-4</v>
      </c>
      <c r="NY40" s="265">
        <f t="shared" si="1122"/>
        <v>1.1805410510447789E-4</v>
      </c>
      <c r="NZ40" s="265">
        <f t="shared" si="1122"/>
        <v>3.8253456473031315E-4</v>
      </c>
      <c r="OA40" s="265">
        <f t="shared" si="1122"/>
        <v>2.1903494824285298E-4</v>
      </c>
      <c r="OB40" s="265">
        <f t="shared" si="1122"/>
        <v>1.9171079057878402E-4</v>
      </c>
      <c r="OC40" s="265">
        <f t="shared" si="1122"/>
        <v>2.9150535185606925E-4</v>
      </c>
      <c r="OD40" s="265">
        <f t="shared" si="1122"/>
        <v>2.8971074193110319E-4</v>
      </c>
      <c r="OE40" s="265">
        <f t="shared" si="1122"/>
        <v>2.2461209491208683E-4</v>
      </c>
      <c r="OF40" s="265">
        <f t="shared" si="1122"/>
        <v>2.6431135878064358E-4</v>
      </c>
      <c r="OG40" s="709">
        <f t="shared" si="1123"/>
        <v>1.0893054799093417E-3</v>
      </c>
      <c r="OH40" s="709">
        <f t="shared" si="1123"/>
        <v>2.7726272375968252E-4</v>
      </c>
      <c r="OI40" s="709">
        <f t="shared" si="1123"/>
        <v>6.3861920172599788E-4</v>
      </c>
      <c r="OJ40" s="709">
        <f t="shared" si="1123"/>
        <v>2.144082332761578E-4</v>
      </c>
      <c r="OK40" s="709">
        <f t="shared" si="1123"/>
        <v>1.4472519239937343E-4</v>
      </c>
      <c r="OL40" s="709">
        <f t="shared" si="1123"/>
        <v>3.9218026651206806E-4</v>
      </c>
      <c r="OM40" s="709">
        <f t="shared" si="1123"/>
        <v>1.3327067273632748E-4</v>
      </c>
      <c r="ON40" s="709">
        <f t="shared" si="1123"/>
        <v>5.6385196323001743E-4</v>
      </c>
      <c r="OO40" s="709">
        <f t="shared" si="1123"/>
        <v>1.3279873330439003E-3</v>
      </c>
      <c r="OP40" s="709">
        <f t="shared" si="1123"/>
        <v>1.4287034936002487E-4</v>
      </c>
      <c r="OQ40" s="709">
        <f t="shared" si="1123"/>
        <v>5.0068426850028375E-5</v>
      </c>
      <c r="OR40" s="709">
        <f t="shared" si="1123"/>
        <v>2.2289365496062211E-4</v>
      </c>
      <c r="OS40" s="812">
        <f t="shared" si="1124"/>
        <v>1.6148892791537981E-4</v>
      </c>
      <c r="OT40" s="812">
        <f t="shared" si="1124"/>
        <v>2.5581568067601355E-4</v>
      </c>
      <c r="OU40" s="812">
        <f t="shared" si="1124"/>
        <v>2.3206663627698811E-4</v>
      </c>
      <c r="OV40" s="812">
        <f t="shared" si="1124"/>
        <v>2.0708221163802029E-4</v>
      </c>
      <c r="OW40" s="812">
        <f t="shared" si="1124"/>
        <v>1.3694764450051459E-3</v>
      </c>
      <c r="OX40" s="812">
        <f t="shared" si="1124"/>
        <v>3.6752194922752329E-4</v>
      </c>
      <c r="OY40" s="812">
        <f t="shared" si="1124"/>
        <v>8.9666359627314004E-5</v>
      </c>
      <c r="OZ40" s="812">
        <f t="shared" si="1124"/>
        <v>3.0350804717863976E-4</v>
      </c>
      <c r="PA40" s="812">
        <f t="shared" si="1124"/>
        <v>4.0680379344537387E-4</v>
      </c>
      <c r="PB40" s="812">
        <f t="shared" si="1124"/>
        <v>3.7102309618773768E-4</v>
      </c>
      <c r="PC40" s="812">
        <f t="shared" si="1124"/>
        <v>2.0196580045778916E-4</v>
      </c>
      <c r="PD40" s="812">
        <f t="shared" si="1124"/>
        <v>4.2750088014887087E-4</v>
      </c>
      <c r="PE40" s="865">
        <f t="shared" si="1125"/>
        <v>4.3898758488236504E-4</v>
      </c>
      <c r="PF40" s="865">
        <f t="shared" si="1125"/>
        <v>4.2166497426983119E-4</v>
      </c>
      <c r="PG40" s="865">
        <f t="shared" si="1125"/>
        <v>3.2165801667405613E-4</v>
      </c>
      <c r="PH40" s="865">
        <f t="shared" si="1125"/>
        <v>3.5248797764219112E-4</v>
      </c>
      <c r="PI40" s="865">
        <f t="shared" si="1125"/>
        <v>2.9508970727101037E-4</v>
      </c>
      <c r="PJ40" s="865">
        <f t="shared" si="1125"/>
        <v>4.1888446733062261E-4</v>
      </c>
      <c r="PK40" s="865">
        <f t="shared" si="1125"/>
        <v>8.9666359627314004E-5</v>
      </c>
      <c r="PL40" s="865">
        <f t="shared" si="1125"/>
        <v>8.6184316144350282E-4</v>
      </c>
      <c r="PM40" s="865">
        <f t="shared" si="1125"/>
        <v>1.5165046253391072E-4</v>
      </c>
      <c r="PN40" s="865">
        <f t="shared" si="1125"/>
        <v>2.6061808521370681E-4</v>
      </c>
      <c r="PO40" s="865">
        <f t="shared" si="1125"/>
        <v>3.9451374082965401E-4</v>
      </c>
      <c r="PP40" s="865">
        <f t="shared" si="1125"/>
        <v>1.850557223341695E-4</v>
      </c>
      <c r="PQ40" s="1051">
        <f t="shared" si="1126"/>
        <v>3.2410062077734285E-4</v>
      </c>
      <c r="PR40" s="1051">
        <f t="shared" si="1126"/>
        <v>3.4872425045043547E-4</v>
      </c>
      <c r="PS40" s="1051">
        <f t="shared" si="1126"/>
        <v>3.8187901076732774E-4</v>
      </c>
      <c r="PT40" s="1051">
        <f t="shared" si="1126"/>
        <v>3.3145776742982797E-4</v>
      </c>
      <c r="PU40" s="1051">
        <f t="shared" si="1126"/>
        <v>2.3555786600818767E-4</v>
      </c>
      <c r="PV40" s="1051">
        <f t="shared" si="1126"/>
        <v>2.5883695926304473E-4</v>
      </c>
      <c r="PW40" s="1051">
        <f t="shared" si="1126"/>
        <v>3.910418822149264E-4</v>
      </c>
      <c r="PX40" s="1051">
        <f t="shared" si="1126"/>
        <v>2.8588698479081243E-4</v>
      </c>
      <c r="PY40" s="1051">
        <f t="shared" si="1126"/>
        <v>1.8785938316779927E-4</v>
      </c>
      <c r="PZ40" s="1051">
        <f t="shared" si="1126"/>
        <v>4.5453069705529041E-4</v>
      </c>
      <c r="QA40" s="1051">
        <f t="shared" si="1126"/>
        <v>2.6692334446862031E-4</v>
      </c>
      <c r="QB40" s="1051">
        <f t="shared" si="1126"/>
        <v>2.6226240665097464E-4</v>
      </c>
      <c r="QC40" s="1073">
        <f t="shared" si="1127"/>
        <v>3.5132264993093318E-4</v>
      </c>
      <c r="QD40" s="1073">
        <f t="shared" si="1127"/>
        <v>3.6856316451537948E-4</v>
      </c>
      <c r="QE40" s="1073">
        <f t="shared" si="1127"/>
        <v>7.7289085331980775E-4</v>
      </c>
      <c r="QF40" s="1073">
        <f t="shared" si="1127"/>
        <v>5.1484192743946587E-4</v>
      </c>
      <c r="QG40" s="1073">
        <f t="shared" si="1127"/>
        <v>4.4369151339141658E-4</v>
      </c>
      <c r="QH40" s="1073">
        <f t="shared" si="1127"/>
        <v>4.2810985460420032E-4</v>
      </c>
      <c r="QI40" s="1073">
        <f t="shared" si="1127"/>
        <v>3.1846613643415916E-4</v>
      </c>
      <c r="QJ40" s="1073">
        <f t="shared" si="1127"/>
        <v>2.8641805579423727E-4</v>
      </c>
      <c r="QK40" s="1073">
        <f t="shared" si="1127"/>
        <v>3.8381446245559591E-4</v>
      </c>
      <c r="QL40" s="1073">
        <f t="shared" si="1127"/>
        <v>1.3237406262616902E-4</v>
      </c>
      <c r="QM40" s="1073">
        <f t="shared" si="1127"/>
        <v>2.4983881366860092E-4</v>
      </c>
      <c r="QN40" s="1073">
        <f t="shared" si="1127"/>
        <v>2.0065976932152917E-4</v>
      </c>
      <c r="QO40" s="1130">
        <f t="shared" si="1128"/>
        <v>2.3967021378583069E-4</v>
      </c>
      <c r="QP40" s="1130">
        <f t="shared" si="1128"/>
        <v>8.8003520140805634E-5</v>
      </c>
      <c r="QQ40" s="1130">
        <f t="shared" si="1128"/>
        <v>3.7579857196542651E-4</v>
      </c>
      <c r="QR40" s="1130">
        <f t="shared" si="1128"/>
        <v>3.1699652682066267E-4</v>
      </c>
      <c r="QS40" s="1130">
        <f t="shared" si="1128"/>
        <v>8.0436286417528678E-5</v>
      </c>
      <c r="QT40" s="1130">
        <f t="shared" si="1128"/>
        <v>2.8228538245636672E-4</v>
      </c>
      <c r="QU40" s="1130">
        <f t="shared" si="1128"/>
        <v>9.6700888036488467E-5</v>
      </c>
      <c r="QV40" s="1130">
        <f t="shared" si="1128"/>
        <v>1.3656702629316923E-4</v>
      </c>
      <c r="QW40" s="1130">
        <f t="shared" si="1128"/>
        <v>9.8662837799898934E-4</v>
      </c>
      <c r="QX40" s="1130">
        <f t="shared" si="1128"/>
        <v>1.3562891927685852E-4</v>
      </c>
      <c r="QY40" s="1130">
        <f t="shared" si="1128"/>
        <v>2.9934664341307236E-4</v>
      </c>
      <c r="QZ40" s="1130">
        <f t="shared" si="1128"/>
        <v>4.4982835496981417E-4</v>
      </c>
      <c r="RA40" s="1222">
        <f t="shared" si="1129"/>
        <v>3.0953447643872439E-4</v>
      </c>
      <c r="RB40" s="1222">
        <f t="shared" si="1130"/>
        <v>3.7279564315352695E-4</v>
      </c>
      <c r="RC40" s="1222">
        <f t="shared" si="1131"/>
        <v>3.8819875776397513E-4</v>
      </c>
      <c r="RD40" s="1222">
        <f t="shared" si="1132"/>
        <v>2.1721815943812902E-4</v>
      </c>
      <c r="RE40" s="1222">
        <f t="shared" si="1133"/>
        <v>2.404713237946375E-4</v>
      </c>
      <c r="RF40" s="1222">
        <f t="shared" si="1134"/>
        <v>3.3583879737725893E-4</v>
      </c>
      <c r="RG40" s="1222">
        <f t="shared" si="1135"/>
        <v>3.0344651355926789E-4</v>
      </c>
      <c r="RH40" s="1222">
        <f t="shared" si="1136"/>
        <v>0</v>
      </c>
      <c r="RI40" s="1222">
        <f t="shared" si="1137"/>
        <v>0</v>
      </c>
      <c r="RJ40" s="1222">
        <f t="shared" si="1138"/>
        <v>0</v>
      </c>
      <c r="RK40" s="1222">
        <f t="shared" si="1139"/>
        <v>0</v>
      </c>
      <c r="RL40" s="1222">
        <f t="shared" si="1140"/>
        <v>0</v>
      </c>
    </row>
    <row r="41" spans="1:480" ht="15.75" customHeight="1" x14ac:dyDescent="0.3">
      <c r="A41" s="675">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955"/>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102"/>
      <c r="FG41" s="367"/>
      <c r="FH41" s="102"/>
      <c r="FI41" s="367"/>
      <c r="FJ41" s="102"/>
      <c r="FK41" s="367"/>
      <c r="FL41" s="102"/>
      <c r="FM41" s="367"/>
      <c r="FN41" s="102"/>
      <c r="FO41" s="367"/>
      <c r="FP41" s="102"/>
      <c r="FQ41" s="367"/>
      <c r="FR41" s="102"/>
      <c r="FS41" s="367"/>
      <c r="FT41" s="102"/>
      <c r="FU41" s="367"/>
      <c r="FV41" s="102"/>
      <c r="FW41" s="367"/>
      <c r="FX41" s="102"/>
      <c r="FY41" s="100"/>
      <c r="FZ41" s="102"/>
      <c r="GA41" s="367"/>
      <c r="GB41" s="102"/>
      <c r="GC41" s="367"/>
      <c r="GD41" s="102"/>
      <c r="GE41" s="367"/>
      <c r="GF41" s="296"/>
      <c r="GG41" s="370"/>
      <c r="GH41" s="296"/>
      <c r="GI41" s="370"/>
      <c r="GJ41" s="296"/>
      <c r="GK41" s="370"/>
      <c r="GL41" s="296"/>
      <c r="GM41" s="370"/>
      <c r="GN41" s="296"/>
      <c r="GO41" s="370"/>
      <c r="GP41" s="296"/>
      <c r="GQ41" s="370"/>
      <c r="GR41" s="296"/>
      <c r="GS41" s="370"/>
      <c r="GT41" s="296"/>
      <c r="GU41" s="370"/>
      <c r="GV41" s="296"/>
      <c r="GW41" s="370"/>
      <c r="GX41" s="296"/>
      <c r="GY41" s="370"/>
      <c r="GZ41" s="296"/>
      <c r="HA41" s="370"/>
      <c r="HB41" s="296"/>
      <c r="HC41" s="370"/>
      <c r="HD41" s="296"/>
      <c r="HE41" s="370"/>
      <c r="HF41" s="296"/>
      <c r="HG41" s="370"/>
      <c r="HH41" s="296"/>
      <c r="HI41" s="370"/>
      <c r="HJ41" s="296"/>
      <c r="HK41" s="370"/>
      <c r="HL41" s="296"/>
      <c r="HM41" s="370"/>
      <c r="HN41" s="296"/>
      <c r="HO41" s="370"/>
      <c r="HP41" s="296"/>
      <c r="HQ41" s="370"/>
      <c r="HR41" s="296"/>
      <c r="HS41" s="370"/>
      <c r="HT41" s="296"/>
      <c r="HU41" s="370"/>
      <c r="HV41" s="296"/>
      <c r="HW41" s="370"/>
      <c r="HX41" s="296"/>
      <c r="HY41" s="370"/>
      <c r="HZ41" s="296"/>
      <c r="IA41" s="370"/>
      <c r="IB41" s="296"/>
      <c r="IC41" s="370"/>
      <c r="ID41" s="296"/>
      <c r="IE41" s="370"/>
      <c r="IF41" s="296"/>
      <c r="IG41" s="370"/>
      <c r="IH41" s="296"/>
      <c r="II41" s="370"/>
      <c r="IJ41" s="296"/>
      <c r="IK41" s="370"/>
      <c r="IL41" s="296"/>
      <c r="IM41" s="370"/>
      <c r="IN41" s="296">
        <f t="shared" si="1119"/>
        <v>0</v>
      </c>
      <c r="IO41" s="370"/>
      <c r="IP41" s="296">
        <f t="shared" si="1120"/>
        <v>0</v>
      </c>
      <c r="IQ41" s="370"/>
      <c r="IR41" s="296"/>
      <c r="IS41" s="370"/>
      <c r="IT41" s="296"/>
      <c r="IU41" s="370"/>
      <c r="IV41" s="296"/>
      <c r="IW41" s="370"/>
      <c r="IX41" s="296"/>
      <c r="IY41" s="370"/>
      <c r="IZ41" s="296"/>
      <c r="JA41" s="370"/>
      <c r="JB41" s="296"/>
      <c r="JC41" s="370"/>
      <c r="JD41" s="296"/>
      <c r="JE41" s="370"/>
      <c r="JF41" s="296"/>
      <c r="JG41" s="370"/>
      <c r="JH41" s="296"/>
      <c r="JI41" s="370"/>
      <c r="JJ41" s="296"/>
      <c r="JK41" s="370"/>
      <c r="JL41" s="296"/>
      <c r="JM41" s="370"/>
      <c r="JN41" s="296"/>
      <c r="JO41" s="370"/>
      <c r="JP41" s="296"/>
      <c r="JQ41" s="370"/>
      <c r="JR41" s="296"/>
      <c r="JS41" s="370"/>
      <c r="JT41" s="296"/>
      <c r="JU41" s="370"/>
      <c r="JV41" s="296"/>
      <c r="JW41" s="370"/>
      <c r="JX41" s="296"/>
      <c r="JY41" s="370"/>
      <c r="JZ41" s="296"/>
      <c r="KA41" s="370"/>
      <c r="KB41" s="296"/>
      <c r="KC41" s="370"/>
      <c r="KD41" s="296"/>
      <c r="KE41" s="370"/>
      <c r="KF41" s="296"/>
      <c r="KG41" s="370"/>
      <c r="KH41" s="296"/>
      <c r="KI41" s="370"/>
      <c r="KJ41" s="296"/>
      <c r="KK41" s="370"/>
      <c r="KL41" s="296"/>
      <c r="KM41" s="370"/>
      <c r="KN41" s="296"/>
      <c r="KO41" s="370"/>
      <c r="KP41" s="296"/>
      <c r="KQ41" s="370"/>
      <c r="KR41" s="296"/>
      <c r="KS41" s="370"/>
      <c r="KT41" s="296"/>
      <c r="KU41" s="375"/>
      <c r="KV41" s="296"/>
      <c r="KW41" s="370"/>
      <c r="KX41" s="296"/>
      <c r="KY41" s="370"/>
      <c r="KZ41" s="296"/>
      <c r="LA41" s="370"/>
      <c r="LB41" s="296"/>
      <c r="LC41" s="370"/>
      <c r="LD41" s="296"/>
      <c r="LE41" s="370"/>
      <c r="LF41" s="296"/>
      <c r="LG41" s="370"/>
      <c r="LH41" s="296"/>
      <c r="LI41" s="370"/>
      <c r="LJ41" s="296"/>
      <c r="LK41" s="370"/>
      <c r="LL41" s="296"/>
      <c r="LM41" s="370"/>
      <c r="LN41" s="296"/>
      <c r="LO41" s="370"/>
      <c r="LP41" s="296"/>
      <c r="LQ41" s="370"/>
      <c r="LR41" s="296"/>
      <c r="LS41" s="1195"/>
      <c r="LT41" s="296"/>
      <c r="LU41" s="1191"/>
      <c r="LV41" s="296"/>
      <c r="LW41" s="1191"/>
      <c r="LX41" s="296"/>
      <c r="LY41" s="1191"/>
      <c r="LZ41" s="296"/>
      <c r="MA41" s="1191"/>
      <c r="MB41" s="296"/>
      <c r="MC41" s="1191"/>
      <c r="MD41" s="296"/>
      <c r="ME41" s="1249"/>
      <c r="MF41" s="296"/>
      <c r="MG41" s="1191"/>
      <c r="MH41" s="296"/>
      <c r="MI41" s="1191"/>
      <c r="MJ41" s="296"/>
      <c r="MK41" s="1191"/>
      <c r="ML41" s="296"/>
      <c r="MM41" s="1191"/>
      <c r="MN41" s="296"/>
      <c r="MO41" s="1191"/>
      <c r="MP41" s="23"/>
      <c r="MQ41" s="955"/>
      <c r="MR41" s="102"/>
      <c r="MS41" s="100"/>
      <c r="MT41" s="614"/>
      <c r="MU41" s="614"/>
      <c r="MV41" s="614"/>
      <c r="PE41" s="860"/>
      <c r="PF41" s="860"/>
      <c r="PG41" s="860"/>
      <c r="PH41" s="860"/>
      <c r="PI41" s="860"/>
      <c r="PJ41" s="860"/>
      <c r="PK41" s="860"/>
      <c r="PL41" s="860"/>
      <c r="PM41" s="860"/>
      <c r="PN41" s="860"/>
      <c r="PO41" s="860"/>
      <c r="PP41" s="860"/>
      <c r="PQ41" s="1046"/>
      <c r="PR41" s="1046"/>
      <c r="PS41" s="1046"/>
      <c r="PT41" s="1046"/>
      <c r="PU41" s="1046"/>
      <c r="PV41" s="1046"/>
      <c r="PW41" s="1046"/>
      <c r="PX41" s="1046"/>
      <c r="PY41" s="1046"/>
      <c r="PZ41" s="1046"/>
      <c r="QA41" s="1046"/>
      <c r="QB41" s="1046"/>
      <c r="QC41" s="1068"/>
      <c r="QD41" s="1068"/>
      <c r="QE41" s="1068"/>
      <c r="QF41" s="1068"/>
      <c r="QG41" s="1068"/>
      <c r="QH41" s="1068"/>
      <c r="QI41" s="1068"/>
      <c r="QJ41" s="1068"/>
      <c r="QK41" s="1068"/>
      <c r="QL41" s="1068"/>
      <c r="QM41" s="1068"/>
      <c r="QN41" s="1068"/>
      <c r="QO41" s="1125"/>
      <c r="QP41" s="1125"/>
      <c r="QQ41" s="1125"/>
      <c r="QR41" s="1125"/>
      <c r="QS41" s="1125"/>
      <c r="QT41" s="1125"/>
      <c r="QU41" s="1125"/>
      <c r="QV41" s="1125"/>
      <c r="QW41" s="1125"/>
      <c r="QX41" s="1125"/>
      <c r="QY41" s="1125"/>
      <c r="QZ41" s="1125"/>
      <c r="RA41" s="1217"/>
      <c r="RB41" s="1217"/>
      <c r="RC41" s="1217"/>
      <c r="RD41" s="1217"/>
      <c r="RE41" s="1217"/>
      <c r="RF41" s="1217"/>
      <c r="RG41" s="1217"/>
      <c r="RH41" s="1217"/>
      <c r="RI41" s="1217"/>
      <c r="RJ41" s="1217"/>
      <c r="RK41" s="1217"/>
      <c r="RL41" s="1217"/>
    </row>
    <row r="42" spans="1:480" x14ac:dyDescent="0.3">
      <c r="A42" s="675"/>
      <c r="B42" s="50">
        <v>6.1</v>
      </c>
      <c r="C42" s="50"/>
      <c r="D42" s="50"/>
      <c r="E42" s="1271" t="s">
        <v>15</v>
      </c>
      <c r="F42" s="1271"/>
      <c r="G42" s="1272"/>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962">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c r="EZ42" s="194"/>
      <c r="FA42" s="62"/>
      <c r="FB42" s="194"/>
      <c r="FC42" s="62"/>
      <c r="FD42" s="120" t="s">
        <v>29</v>
      </c>
      <c r="FE42" s="137">
        <f>SUM(ER42:FC42)/$FD$4</f>
        <v>97.428571428571431</v>
      </c>
      <c r="FF42" s="102">
        <f>AX42-AU42</f>
        <v>-0.3922826086956519</v>
      </c>
      <c r="FG42" s="367">
        <f>FF42/AU42</f>
        <v>-3.7264425638420433E-3</v>
      </c>
      <c r="FH42" s="102">
        <f>AY42-AX42</f>
        <v>0.132282608695661</v>
      </c>
      <c r="FI42" s="367">
        <f>FH42/AX42</f>
        <v>1.2613032776267197E-3</v>
      </c>
      <c r="FJ42" s="102">
        <f>AZ42-AY42</f>
        <v>-0.5</v>
      </c>
      <c r="FK42" s="367">
        <f>FJ42/AY42</f>
        <v>-4.7614512903532994E-3</v>
      </c>
      <c r="FL42" s="102">
        <f>BA42-AZ42</f>
        <v>-3.8279347826086934</v>
      </c>
      <c r="FM42" s="367">
        <f>FL42/AZ42</f>
        <v>-3.6627449838376167E-2</v>
      </c>
      <c r="FN42" s="102">
        <f>BB42-BA42</f>
        <v>1.6979347826086837</v>
      </c>
      <c r="FO42" s="367">
        <f>FN42/BA42</f>
        <v>1.6864322150549123E-2</v>
      </c>
      <c r="FP42" s="102">
        <f>BC42-BB42</f>
        <v>2.2199999999999989</v>
      </c>
      <c r="FQ42" s="367">
        <f>FP42/BB42</f>
        <v>2.1683922641140836E-2</v>
      </c>
      <c r="FR42" s="102">
        <f>BD42-BC42</f>
        <v>0.85380434782609882</v>
      </c>
      <c r="FS42" s="367">
        <f>FR42/BC42</f>
        <v>8.1625654667887085E-3</v>
      </c>
      <c r="FT42" s="102">
        <f>BE42-BD42</f>
        <v>-1.5006793478260931</v>
      </c>
      <c r="FU42" s="367">
        <f>FT42/BD42</f>
        <v>-1.4230680031953056E-2</v>
      </c>
      <c r="FV42" s="102">
        <f>BF42-BE42</f>
        <v>3.6897321428571388</v>
      </c>
      <c r="FW42" s="367">
        <f>FV42/BE42</f>
        <v>3.5494191664340431E-2</v>
      </c>
      <c r="FX42" s="102">
        <f>BG42-BF42</f>
        <v>-3.7934253246753258</v>
      </c>
      <c r="FY42" s="100">
        <f>FX42/BF42</f>
        <v>-3.5240845750135745E-2</v>
      </c>
      <c r="FZ42" s="102">
        <f>BH42-BG42</f>
        <v>-0.79545454545453254</v>
      </c>
      <c r="GA42" s="367">
        <f>FZ42/BG42</f>
        <v>-7.6596908767609211E-3</v>
      </c>
      <c r="GB42" s="102">
        <f>BI42-BH42</f>
        <v>-5.0539772727272805</v>
      </c>
      <c r="GC42" s="367">
        <f>GB42/BH42</f>
        <v>-4.904203997243288E-2</v>
      </c>
      <c r="GD42" s="102">
        <f>BL42-BI42</f>
        <v>0</v>
      </c>
      <c r="GE42" s="367">
        <f>GD42/BI42</f>
        <v>0</v>
      </c>
      <c r="GF42" s="296">
        <f>BM42-BL42</f>
        <v>0</v>
      </c>
      <c r="GG42" s="370">
        <f>GF42/BL42</f>
        <v>0</v>
      </c>
      <c r="GH42" s="296">
        <f>BN42-BM42</f>
        <v>1</v>
      </c>
      <c r="GI42" s="370">
        <f>GH42/BM42</f>
        <v>1.020408163265306E-2</v>
      </c>
      <c r="GJ42" s="296">
        <f>BO42-BN42</f>
        <v>0</v>
      </c>
      <c r="GK42" s="370">
        <f>GJ42/BN42</f>
        <v>0</v>
      </c>
      <c r="GL42" s="296">
        <f>BP42-BO42</f>
        <v>0</v>
      </c>
      <c r="GM42" s="370">
        <f>GL42/BO42</f>
        <v>0</v>
      </c>
      <c r="GN42" s="296">
        <f>BQ42-BP42</f>
        <v>-1</v>
      </c>
      <c r="GO42" s="370">
        <f>GN42/BP42</f>
        <v>-1.0101010101010102E-2</v>
      </c>
      <c r="GP42" s="296">
        <f>BR42-BQ42</f>
        <v>0</v>
      </c>
      <c r="GQ42" s="370">
        <f>GP42/BQ42</f>
        <v>0</v>
      </c>
      <c r="GR42" s="296">
        <f>BS42-BR42</f>
        <v>2</v>
      </c>
      <c r="GS42" s="370">
        <f>GR42/BR42</f>
        <v>2.0408163265306121E-2</v>
      </c>
      <c r="GT42" s="296">
        <f>BT42-BS42</f>
        <v>-1</v>
      </c>
      <c r="GU42" s="370">
        <f>GT42/BS42</f>
        <v>-0.01</v>
      </c>
      <c r="GV42" s="296">
        <f>BU42-BT42</f>
        <v>1</v>
      </c>
      <c r="GW42" s="370">
        <f>GV42/BT42</f>
        <v>1.0101010101010102E-2</v>
      </c>
      <c r="GX42" s="296">
        <f>BV42-BU42</f>
        <v>-1</v>
      </c>
      <c r="GY42" s="370">
        <f>GX42/BU42</f>
        <v>-0.01</v>
      </c>
      <c r="GZ42" s="296">
        <f>BW42-BV42</f>
        <v>2</v>
      </c>
      <c r="HA42" s="370">
        <f>GZ42/BV42</f>
        <v>2.0202020202020204E-2</v>
      </c>
      <c r="HB42" s="296">
        <f>BZ42-BW42</f>
        <v>-1</v>
      </c>
      <c r="HC42" s="370">
        <f>HB42/BW42</f>
        <v>-9.9009900990099011E-3</v>
      </c>
      <c r="HD42" s="296">
        <f>CA42-BZ42</f>
        <v>-1</v>
      </c>
      <c r="HE42" s="370">
        <f>HD42/BZ42</f>
        <v>-0.01</v>
      </c>
      <c r="HF42" s="296">
        <f>CB42-CA42</f>
        <v>8</v>
      </c>
      <c r="HG42" s="370">
        <f>HF42/CA42</f>
        <v>8.0808080808080815E-2</v>
      </c>
      <c r="HH42" s="296">
        <f>CC42-CB42</f>
        <v>-1</v>
      </c>
      <c r="HI42" s="370">
        <f>HH42/CB42</f>
        <v>-9.3457943925233638E-3</v>
      </c>
      <c r="HJ42" s="296">
        <f>CD42-CC42</f>
        <v>-1</v>
      </c>
      <c r="HK42" s="370">
        <f>HJ42/CC42</f>
        <v>-9.433962264150943E-3</v>
      </c>
      <c r="HL42" s="296">
        <f>CE42-CD42</f>
        <v>1</v>
      </c>
      <c r="HM42" s="370">
        <f>HL42/CD42</f>
        <v>9.5238095238095247E-3</v>
      </c>
      <c r="HN42" s="296">
        <f>CF42-CE42</f>
        <v>4</v>
      </c>
      <c r="HO42" s="370">
        <f>HN42/CE42</f>
        <v>3.7735849056603772E-2</v>
      </c>
      <c r="HP42" s="296">
        <f>CG42-CF42</f>
        <v>-1</v>
      </c>
      <c r="HQ42" s="370">
        <f>HP42/CF42</f>
        <v>-9.0909090909090905E-3</v>
      </c>
      <c r="HR42" s="296">
        <f>CH42-CG42</f>
        <v>0</v>
      </c>
      <c r="HS42" s="370">
        <f>HR42/CG42</f>
        <v>0</v>
      </c>
      <c r="HT42" s="296">
        <f>CI42-CH42</f>
        <v>-6</v>
      </c>
      <c r="HU42" s="370">
        <f>HT42/CH42</f>
        <v>-5.5045871559633031E-2</v>
      </c>
      <c r="HV42" s="296">
        <f>CJ42-CI42</f>
        <v>0</v>
      </c>
      <c r="HW42" s="370">
        <f>HV42/CI42</f>
        <v>0</v>
      </c>
      <c r="HX42" s="296">
        <f>CK42-CJ42</f>
        <v>1</v>
      </c>
      <c r="HY42" s="370">
        <f>HX42/CJ42</f>
        <v>9.7087378640776691E-3</v>
      </c>
      <c r="HZ42" s="296">
        <f>CN42-CK42</f>
        <v>-7</v>
      </c>
      <c r="IA42" s="370">
        <f>HZ42/CK42</f>
        <v>-6.7307692307692304E-2</v>
      </c>
      <c r="IB42" s="296">
        <f>CO42-CN42</f>
        <v>0</v>
      </c>
      <c r="IC42" s="370">
        <f>IB42/CN42</f>
        <v>0</v>
      </c>
      <c r="ID42" s="296">
        <f>CP42-CO42</f>
        <v>-1</v>
      </c>
      <c r="IE42" s="370">
        <f>ID42/CO42</f>
        <v>-1.0309278350515464E-2</v>
      </c>
      <c r="IF42" s="296">
        <f>CQ42-CP42</f>
        <v>2</v>
      </c>
      <c r="IG42" s="370">
        <f>IF42/CP42</f>
        <v>2.0833333333333332E-2</v>
      </c>
      <c r="IH42" s="296">
        <f>CR42-CQ42</f>
        <v>0</v>
      </c>
      <c r="II42" s="370">
        <f>IH42/CQ42</f>
        <v>0</v>
      </c>
      <c r="IJ42" s="296">
        <f>CS42-CR42</f>
        <v>-1</v>
      </c>
      <c r="IK42" s="370">
        <f>IJ42/CR42</f>
        <v>-1.020408163265306E-2</v>
      </c>
      <c r="IL42" s="296">
        <f>CT42-CS42</f>
        <v>-1</v>
      </c>
      <c r="IM42" s="370">
        <f>IL42/CS42</f>
        <v>-1.0309278350515464E-2</v>
      </c>
      <c r="IN42" s="296">
        <f t="shared" si="1119"/>
        <v>2</v>
      </c>
      <c r="IO42" s="370">
        <f>IN42/CT42</f>
        <v>2.0833333333333332E-2</v>
      </c>
      <c r="IP42" s="296">
        <f t="shared" si="1120"/>
        <v>1</v>
      </c>
      <c r="IQ42" s="370">
        <f>IP42/CU42</f>
        <v>1.020408163265306E-2</v>
      </c>
      <c r="IR42" s="296">
        <f>CW42-CV42</f>
        <v>-1</v>
      </c>
      <c r="IS42" s="370">
        <f>IR42/CV42</f>
        <v>-1.0101010101010102E-2</v>
      </c>
      <c r="IT42" s="296">
        <f>CX42-CW42</f>
        <v>-2</v>
      </c>
      <c r="IU42" s="370">
        <f>IT42/CW42</f>
        <v>-2.0408163265306121E-2</v>
      </c>
      <c r="IV42" s="296">
        <f>CY42-CX42</f>
        <v>3</v>
      </c>
      <c r="IW42" s="370">
        <f>IV42/CX42</f>
        <v>3.125E-2</v>
      </c>
      <c r="IX42" s="296">
        <f>DB42-CY42</f>
        <v>-1</v>
      </c>
      <c r="IY42" s="370">
        <f>IX42/CY42</f>
        <v>-1.0101010101010102E-2</v>
      </c>
      <c r="IZ42" s="296">
        <f>DC42-DB42</f>
        <v>-4</v>
      </c>
      <c r="JA42" s="370">
        <f>IZ42/DB42</f>
        <v>-4.0816326530612242E-2</v>
      </c>
      <c r="JB42" s="296">
        <f>DD42-DC42</f>
        <v>0</v>
      </c>
      <c r="JC42" s="370">
        <f>JB42/DD42</f>
        <v>0</v>
      </c>
      <c r="JD42" s="296">
        <f>DE42-DD42</f>
        <v>-1</v>
      </c>
      <c r="JE42" s="370">
        <f>JD42/DD42</f>
        <v>-1.0638297872340425E-2</v>
      </c>
      <c r="JF42" s="296">
        <f>DF42-DE42</f>
        <v>0</v>
      </c>
      <c r="JG42" s="370">
        <f>JF42/DO42</f>
        <v>0</v>
      </c>
      <c r="JH42" s="296">
        <f>DG42-DF42</f>
        <v>3</v>
      </c>
      <c r="JI42" s="370">
        <f>JH42/DF42</f>
        <v>3.2258064516129031E-2</v>
      </c>
      <c r="JJ42" s="296">
        <f>DH42-DG42</f>
        <v>0</v>
      </c>
      <c r="JK42" s="370">
        <f>JJ42/DG42</f>
        <v>0</v>
      </c>
      <c r="JL42" s="296">
        <f>DI42-DH42</f>
        <v>-3</v>
      </c>
      <c r="JM42" s="370">
        <f>JL42/DH42</f>
        <v>-3.125E-2</v>
      </c>
      <c r="JN42" s="296">
        <f>DJ42-DI42</f>
        <v>1</v>
      </c>
      <c r="JO42" s="370">
        <f>JN42/DI42</f>
        <v>1.0752688172043012E-2</v>
      </c>
      <c r="JP42" s="296">
        <f>DK42-DJ42</f>
        <v>0</v>
      </c>
      <c r="JQ42" s="370">
        <f>JP42/DJ42</f>
        <v>0</v>
      </c>
      <c r="JR42" s="296">
        <f>DL42-DK42</f>
        <v>5</v>
      </c>
      <c r="JS42" s="370">
        <f>JR42/DK42</f>
        <v>5.3191489361702128E-2</v>
      </c>
      <c r="JT42" s="296">
        <f>DM42-DL42</f>
        <v>0</v>
      </c>
      <c r="JU42" s="370">
        <f>JT42/DL42</f>
        <v>0</v>
      </c>
      <c r="JV42" s="296">
        <f>DP42-DM42</f>
        <v>-1</v>
      </c>
      <c r="JW42" s="370">
        <f>JV42/DM42</f>
        <v>-1.0101010101010102E-2</v>
      </c>
      <c r="JX42" s="296">
        <f>DQ42-DP42</f>
        <v>0</v>
      </c>
      <c r="JY42" s="370">
        <f>JX42/DP42</f>
        <v>0</v>
      </c>
      <c r="JZ42" s="296">
        <f>DR42-DQ42</f>
        <v>-1</v>
      </c>
      <c r="KA42" s="370">
        <f>JZ42/DQ42</f>
        <v>-1.020408163265306E-2</v>
      </c>
      <c r="KB42" s="296">
        <f>DS42-DR42</f>
        <v>-3</v>
      </c>
      <c r="KC42" s="370">
        <f>KB42/DR42</f>
        <v>-3.0927835051546393E-2</v>
      </c>
      <c r="KD42" s="296">
        <f>DT42-DS42</f>
        <v>-1</v>
      </c>
      <c r="KE42" s="370">
        <f>KD42/DS42</f>
        <v>-1.0638297872340425E-2</v>
      </c>
      <c r="KF42" s="296">
        <f>DU42-DT42</f>
        <v>2</v>
      </c>
      <c r="KG42" s="370">
        <f>KF42/DT42</f>
        <v>2.1505376344086023E-2</v>
      </c>
      <c r="KH42" s="296">
        <f>DV42-DU42</f>
        <v>1</v>
      </c>
      <c r="KI42" s="370">
        <f>KH42/DU42</f>
        <v>1.0526315789473684E-2</v>
      </c>
      <c r="KJ42" s="296">
        <f>DW42-DV42</f>
        <v>-2</v>
      </c>
      <c r="KK42" s="370">
        <f>KJ42/DV42</f>
        <v>-2.0833333333333332E-2</v>
      </c>
      <c r="KL42" s="296">
        <f>DX42-DW42</f>
        <v>2</v>
      </c>
      <c r="KM42" s="370">
        <f>KL42/DW42</f>
        <v>2.1276595744680851E-2</v>
      </c>
      <c r="KN42" s="296">
        <f>DY42-DX42</f>
        <v>1</v>
      </c>
      <c r="KO42" s="370">
        <f>KN42/DX42</f>
        <v>1.0416666666666666E-2</v>
      </c>
      <c r="KP42" s="296">
        <f>DZ42-DY42</f>
        <v>0</v>
      </c>
      <c r="KQ42" s="370">
        <f>KP42/DY42</f>
        <v>0</v>
      </c>
      <c r="KR42" s="296">
        <f>EA42-DZ42</f>
        <v>0</v>
      </c>
      <c r="KS42" s="370">
        <f>KR42/DZ42</f>
        <v>0</v>
      </c>
      <c r="KT42" s="296">
        <f>ED42-EA42</f>
        <v>-2</v>
      </c>
      <c r="KU42" s="375">
        <f>KT42/EA42</f>
        <v>-2.0618556701030927E-2</v>
      </c>
      <c r="KV42" s="296">
        <f>EE42-ED42</f>
        <v>2</v>
      </c>
      <c r="KW42" s="370">
        <f>KV42/ED42</f>
        <v>2.1052631578947368E-2</v>
      </c>
      <c r="KX42" s="296">
        <f>EF42-EE42</f>
        <v>1</v>
      </c>
      <c r="KY42" s="370">
        <f>KX42/EE42</f>
        <v>1.0309278350515464E-2</v>
      </c>
      <c r="KZ42" s="296">
        <f>EG42-EF42</f>
        <v>-2</v>
      </c>
      <c r="LA42" s="370">
        <f>KZ42/EF42</f>
        <v>-2.0408163265306121E-2</v>
      </c>
      <c r="LB42" s="296">
        <f>EH42-EG42</f>
        <v>-1</v>
      </c>
      <c r="LC42" s="370">
        <f>LB42/EG42</f>
        <v>-1.0416666666666666E-2</v>
      </c>
      <c r="LD42" s="296">
        <f>EI42-EH42</f>
        <v>2</v>
      </c>
      <c r="LE42" s="370">
        <f>LD42/EH42</f>
        <v>2.1052631578947368E-2</v>
      </c>
      <c r="LF42" s="296">
        <f>EJ42-EI42</f>
        <v>0</v>
      </c>
      <c r="LG42" s="370">
        <f>LF42/EI42</f>
        <v>0</v>
      </c>
      <c r="LH42" s="296">
        <f>EK42-EJ42</f>
        <v>0</v>
      </c>
      <c r="LI42" s="370">
        <f>LH42/EJ42</f>
        <v>0</v>
      </c>
      <c r="LJ42" s="296">
        <f>EL42-EK42</f>
        <v>2</v>
      </c>
      <c r="LK42" s="370">
        <f>LJ42/EK42</f>
        <v>2.0618556701030927E-2</v>
      </c>
      <c r="LL42" s="296">
        <f>EM42-EL42</f>
        <v>0</v>
      </c>
      <c r="LM42" s="370">
        <f>LL42/EL42</f>
        <v>0</v>
      </c>
      <c r="LN42" s="296">
        <f>EN42-EM42</f>
        <v>0</v>
      </c>
      <c r="LO42" s="370">
        <f>LN42/EM42</f>
        <v>0</v>
      </c>
      <c r="LP42" s="296">
        <f>EO42-EN42</f>
        <v>-1</v>
      </c>
      <c r="LQ42" s="370">
        <f>LP42/EN42</f>
        <v>-1.0101010101010102E-2</v>
      </c>
      <c r="LR42" s="296">
        <f>ER42-EO42</f>
        <v>-2</v>
      </c>
      <c r="LS42" s="1195">
        <f>LR42/EO42</f>
        <v>-2.0408163265306121E-2</v>
      </c>
      <c r="LT42" s="296">
        <f>ES42-ER42</f>
        <v>0</v>
      </c>
      <c r="LU42" s="1191">
        <f>LT42/ER42</f>
        <v>0</v>
      </c>
      <c r="LV42" s="296">
        <f>ET42-ES42</f>
        <v>1</v>
      </c>
      <c r="LW42" s="1191">
        <f>LV42/ES42</f>
        <v>1.0416666666666666E-2</v>
      </c>
      <c r="LX42" s="296">
        <f>EU42-ET42</f>
        <v>-1</v>
      </c>
      <c r="LY42" s="1191">
        <f>LX42/ET42</f>
        <v>-1.0309278350515464E-2</v>
      </c>
      <c r="LZ42" s="296">
        <f>EV42-EU42</f>
        <v>2</v>
      </c>
      <c r="MA42" s="1191">
        <f>LZ42/EU42</f>
        <v>2.0833333333333332E-2</v>
      </c>
      <c r="MB42" s="296">
        <f>EW42-EV42</f>
        <v>1</v>
      </c>
      <c r="MC42" s="1191">
        <f>MB42/EV42</f>
        <v>1.020408163265306E-2</v>
      </c>
      <c r="MD42" s="296">
        <f>EX42-EW42</f>
        <v>1</v>
      </c>
      <c r="ME42" s="1249">
        <f>MD42/EW42</f>
        <v>1.0101010101010102E-2</v>
      </c>
      <c r="MF42" s="296">
        <f>EY42-EX42</f>
        <v>-100</v>
      </c>
      <c r="MG42" s="1191">
        <f>MF42/EX42</f>
        <v>-1</v>
      </c>
      <c r="MH42" s="296">
        <f>EZ42-EY42</f>
        <v>0</v>
      </c>
      <c r="MI42" s="1191" t="e">
        <f>MH42/EY42</f>
        <v>#DIV/0!</v>
      </c>
      <c r="MJ42" s="296">
        <f>FA42-EZ42</f>
        <v>0</v>
      </c>
      <c r="MK42" s="1191" t="e">
        <f>MJ42/EZ42</f>
        <v>#DIV/0!</v>
      </c>
      <c r="ML42" s="296">
        <f>FB42-FA42</f>
        <v>0</v>
      </c>
      <c r="MM42" s="1191" t="e">
        <f>ML42/FA42</f>
        <v>#DIV/0!</v>
      </c>
      <c r="MN42" s="296">
        <f>FC42-FB42</f>
        <v>0</v>
      </c>
      <c r="MO42" s="1191" t="e">
        <f>MN42/FB42</f>
        <v>#DIV/0!</v>
      </c>
      <c r="MP42" s="194">
        <f>EJ42</f>
        <v>97</v>
      </c>
      <c r="MQ42" s="962">
        <f>EX42</f>
        <v>100</v>
      </c>
      <c r="MR42" s="102">
        <f>MQ42-MP42</f>
        <v>3</v>
      </c>
      <c r="MS42" s="100">
        <f>IF(ISERROR(MR42/MP42),0,MR42/MP42)</f>
        <v>3.0927835051546393E-2</v>
      </c>
      <c r="MT42" s="614"/>
      <c r="MU42" s="614"/>
      <c r="MV42" s="614"/>
      <c r="MW42" t="str">
        <f>E42</f>
        <v>Total Number ERP Employees</v>
      </c>
      <c r="MX42" s="242" t="e">
        <f>#REF!</f>
        <v>#REF!</v>
      </c>
      <c r="MY42" s="242" t="e">
        <f>#REF!</f>
        <v>#REF!</v>
      </c>
      <c r="MZ42" s="242" t="e">
        <f>#REF!</f>
        <v>#REF!</v>
      </c>
      <c r="NA42" s="242" t="e">
        <f>#REF!</f>
        <v>#REF!</v>
      </c>
      <c r="NB42" s="242" t="e">
        <f>#REF!</f>
        <v>#REF!</v>
      </c>
      <c r="NC42" s="242" t="e">
        <f>#REF!</f>
        <v>#REF!</v>
      </c>
      <c r="ND42" s="242" t="e">
        <f>#REF!</f>
        <v>#REF!</v>
      </c>
      <c r="NE42" s="242" t="e">
        <f>#REF!</f>
        <v>#REF!</v>
      </c>
      <c r="NF42" s="242" t="e">
        <f>#REF!</f>
        <v>#REF!</v>
      </c>
      <c r="NG42" s="242" t="e">
        <f>#REF!</f>
        <v>#REF!</v>
      </c>
      <c r="NH42" s="242" t="e">
        <f>#REF!</f>
        <v>#REF!</v>
      </c>
      <c r="NI42" s="243">
        <f t="shared" ref="NI42:NT43" si="1239">AJ42</f>
        <v>104.68</v>
      </c>
      <c r="NJ42" s="243">
        <f t="shared" si="1239"/>
        <v>102.35</v>
      </c>
      <c r="NK42" s="243">
        <f t="shared" si="1239"/>
        <v>103.07</v>
      </c>
      <c r="NL42" s="243">
        <f t="shared" si="1239"/>
        <v>105.07</v>
      </c>
      <c r="NM42" s="243">
        <f t="shared" si="1239"/>
        <v>105.56</v>
      </c>
      <c r="NN42" s="243">
        <f t="shared" si="1239"/>
        <v>104.53</v>
      </c>
      <c r="NO42" s="243">
        <f t="shared" si="1239"/>
        <v>107.68</v>
      </c>
      <c r="NP42" s="243">
        <f t="shared" si="1239"/>
        <v>107.99</v>
      </c>
      <c r="NQ42" s="243">
        <f t="shared" si="1239"/>
        <v>111.2</v>
      </c>
      <c r="NR42" s="243">
        <f t="shared" si="1239"/>
        <v>105.78</v>
      </c>
      <c r="NS42" s="243">
        <f t="shared" si="1239"/>
        <v>108.12</v>
      </c>
      <c r="NT42" s="243">
        <f t="shared" si="1239"/>
        <v>105.27</v>
      </c>
      <c r="NU42" s="243">
        <f t="shared" ref="NU42:OF43" si="1240">AX42</f>
        <v>104.87771739130434</v>
      </c>
      <c r="NV42" s="243">
        <f t="shared" si="1240"/>
        <v>105.01</v>
      </c>
      <c r="NW42" s="243">
        <f t="shared" si="1240"/>
        <v>104.51</v>
      </c>
      <c r="NX42" s="243">
        <f t="shared" si="1240"/>
        <v>100.68206521739131</v>
      </c>
      <c r="NY42" s="243">
        <f t="shared" si="1240"/>
        <v>102.38</v>
      </c>
      <c r="NZ42" s="243">
        <f t="shared" si="1240"/>
        <v>104.6</v>
      </c>
      <c r="OA42" s="243">
        <f t="shared" si="1240"/>
        <v>105.45380434782609</v>
      </c>
      <c r="OB42" s="243">
        <f t="shared" si="1240"/>
        <v>103.953125</v>
      </c>
      <c r="OC42" s="243">
        <f t="shared" si="1240"/>
        <v>107.64285714285714</v>
      </c>
      <c r="OD42" s="243">
        <f t="shared" si="1240"/>
        <v>103.84943181818181</v>
      </c>
      <c r="OE42" s="243">
        <f t="shared" si="1240"/>
        <v>103.05397727272728</v>
      </c>
      <c r="OF42" s="243">
        <f t="shared" si="1240"/>
        <v>98</v>
      </c>
      <c r="OG42" s="698">
        <f t="shared" ref="OG42:OR43" si="1241">BL42</f>
        <v>98</v>
      </c>
      <c r="OH42" s="698">
        <f t="shared" si="1241"/>
        <v>98</v>
      </c>
      <c r="OI42" s="698">
        <f t="shared" si="1241"/>
        <v>99</v>
      </c>
      <c r="OJ42" s="698">
        <f t="shared" si="1241"/>
        <v>99</v>
      </c>
      <c r="OK42" s="698">
        <f t="shared" si="1241"/>
        <v>99</v>
      </c>
      <c r="OL42" s="698">
        <f t="shared" si="1241"/>
        <v>98</v>
      </c>
      <c r="OM42" s="698">
        <f t="shared" si="1241"/>
        <v>98</v>
      </c>
      <c r="ON42" s="698">
        <f t="shared" si="1241"/>
        <v>100</v>
      </c>
      <c r="OO42" s="698">
        <f t="shared" si="1241"/>
        <v>99</v>
      </c>
      <c r="OP42" s="698">
        <f t="shared" si="1241"/>
        <v>100</v>
      </c>
      <c r="OQ42" s="698">
        <f t="shared" si="1241"/>
        <v>99</v>
      </c>
      <c r="OR42" s="698">
        <f t="shared" si="1241"/>
        <v>101</v>
      </c>
      <c r="OS42" s="801">
        <f t="shared" ref="OS42:PD43" si="1242">BZ42</f>
        <v>100</v>
      </c>
      <c r="OT42" s="801">
        <f t="shared" si="1242"/>
        <v>99</v>
      </c>
      <c r="OU42" s="801">
        <f t="shared" si="1242"/>
        <v>107</v>
      </c>
      <c r="OV42" s="801">
        <f t="shared" si="1242"/>
        <v>106</v>
      </c>
      <c r="OW42" s="801">
        <f t="shared" si="1242"/>
        <v>105</v>
      </c>
      <c r="OX42" s="801">
        <f t="shared" si="1242"/>
        <v>106</v>
      </c>
      <c r="OY42" s="801">
        <f t="shared" si="1242"/>
        <v>110</v>
      </c>
      <c r="OZ42" s="801">
        <f t="shared" si="1242"/>
        <v>109</v>
      </c>
      <c r="PA42" s="801">
        <f t="shared" si="1242"/>
        <v>109</v>
      </c>
      <c r="PB42" s="801">
        <f t="shared" si="1242"/>
        <v>103</v>
      </c>
      <c r="PC42" s="801">
        <f t="shared" si="1242"/>
        <v>103</v>
      </c>
      <c r="PD42" s="801">
        <f t="shared" si="1242"/>
        <v>104</v>
      </c>
      <c r="PE42" s="854">
        <f t="shared" ref="PE42:PP43" si="1243">CN42</f>
        <v>97</v>
      </c>
      <c r="PF42" s="854">
        <f t="shared" si="1243"/>
        <v>97</v>
      </c>
      <c r="PG42" s="854">
        <f t="shared" si="1243"/>
        <v>96</v>
      </c>
      <c r="PH42" s="854">
        <f t="shared" si="1243"/>
        <v>98</v>
      </c>
      <c r="PI42" s="854">
        <f t="shared" si="1243"/>
        <v>98</v>
      </c>
      <c r="PJ42" s="854">
        <f t="shared" si="1243"/>
        <v>97</v>
      </c>
      <c r="PK42" s="854">
        <f t="shared" si="1243"/>
        <v>96</v>
      </c>
      <c r="PL42" s="854">
        <f t="shared" si="1243"/>
        <v>98</v>
      </c>
      <c r="PM42" s="854">
        <f t="shared" si="1243"/>
        <v>99</v>
      </c>
      <c r="PN42" s="854">
        <f t="shared" si="1243"/>
        <v>98</v>
      </c>
      <c r="PO42" s="854">
        <f t="shared" si="1243"/>
        <v>96</v>
      </c>
      <c r="PP42" s="854">
        <f t="shared" si="1243"/>
        <v>99</v>
      </c>
      <c r="PQ42" s="1040">
        <f t="shared" ref="PQ42:QB43" si="1244">DB42</f>
        <v>98</v>
      </c>
      <c r="PR42" s="1040">
        <f t="shared" si="1244"/>
        <v>94</v>
      </c>
      <c r="PS42" s="1040">
        <f t="shared" si="1244"/>
        <v>94</v>
      </c>
      <c r="PT42" s="1040">
        <f t="shared" si="1244"/>
        <v>93</v>
      </c>
      <c r="PU42" s="1040">
        <f t="shared" si="1244"/>
        <v>93</v>
      </c>
      <c r="PV42" s="1040">
        <f t="shared" si="1244"/>
        <v>96</v>
      </c>
      <c r="PW42" s="1040">
        <f t="shared" si="1244"/>
        <v>96</v>
      </c>
      <c r="PX42" s="1040">
        <f t="shared" si="1244"/>
        <v>93</v>
      </c>
      <c r="PY42" s="1040">
        <f t="shared" si="1244"/>
        <v>94</v>
      </c>
      <c r="PZ42" s="1040">
        <f t="shared" si="1244"/>
        <v>94</v>
      </c>
      <c r="QA42" s="1040">
        <f t="shared" si="1244"/>
        <v>99</v>
      </c>
      <c r="QB42" s="1040">
        <f t="shared" si="1244"/>
        <v>99</v>
      </c>
      <c r="QC42" s="1062">
        <f t="shared" ref="QC42:QN43" si="1245">DP42</f>
        <v>98</v>
      </c>
      <c r="QD42" s="1062">
        <f t="shared" si="1245"/>
        <v>98</v>
      </c>
      <c r="QE42" s="1062">
        <f t="shared" si="1245"/>
        <v>97</v>
      </c>
      <c r="QF42" s="1062">
        <f t="shared" si="1245"/>
        <v>94</v>
      </c>
      <c r="QG42" s="1062">
        <f t="shared" si="1245"/>
        <v>93</v>
      </c>
      <c r="QH42" s="1062">
        <f t="shared" si="1245"/>
        <v>95</v>
      </c>
      <c r="QI42" s="1062">
        <f t="shared" si="1245"/>
        <v>96</v>
      </c>
      <c r="QJ42" s="1062">
        <f t="shared" si="1245"/>
        <v>94</v>
      </c>
      <c r="QK42" s="1062">
        <f t="shared" si="1245"/>
        <v>96</v>
      </c>
      <c r="QL42" s="1062">
        <f t="shared" si="1245"/>
        <v>97</v>
      </c>
      <c r="QM42" s="1062">
        <f t="shared" si="1245"/>
        <v>97</v>
      </c>
      <c r="QN42" s="1062">
        <f t="shared" si="1245"/>
        <v>97</v>
      </c>
      <c r="QO42" s="1119">
        <f t="shared" ref="QO42:QZ43" si="1246">ED42</f>
        <v>95</v>
      </c>
      <c r="QP42" s="1119">
        <f t="shared" si="1246"/>
        <v>97</v>
      </c>
      <c r="QQ42" s="1119">
        <f t="shared" si="1246"/>
        <v>98</v>
      </c>
      <c r="QR42" s="1119">
        <f t="shared" si="1246"/>
        <v>96</v>
      </c>
      <c r="QS42" s="1119">
        <f t="shared" si="1246"/>
        <v>95</v>
      </c>
      <c r="QT42" s="1119">
        <f t="shared" si="1246"/>
        <v>97</v>
      </c>
      <c r="QU42" s="1119">
        <f t="shared" si="1246"/>
        <v>97</v>
      </c>
      <c r="QV42" s="1119">
        <f t="shared" si="1246"/>
        <v>97</v>
      </c>
      <c r="QW42" s="1119">
        <f t="shared" si="1246"/>
        <v>99</v>
      </c>
      <c r="QX42" s="1119">
        <f t="shared" si="1246"/>
        <v>99</v>
      </c>
      <c r="QY42" s="1119">
        <f t="shared" si="1246"/>
        <v>99</v>
      </c>
      <c r="QZ42" s="1119">
        <f t="shared" si="1246"/>
        <v>98</v>
      </c>
      <c r="RA42" s="1211">
        <f t="shared" ref="RA42:RA43" si="1247">ER42</f>
        <v>96</v>
      </c>
      <c r="RB42" s="1211">
        <f t="shared" ref="RB42:RB43" si="1248">ES42</f>
        <v>96</v>
      </c>
      <c r="RC42" s="1211">
        <f t="shared" ref="RC42:RC43" si="1249">ET42</f>
        <v>97</v>
      </c>
      <c r="RD42" s="1211">
        <f t="shared" ref="RD42:RD43" si="1250">EU42</f>
        <v>96</v>
      </c>
      <c r="RE42" s="1211">
        <f t="shared" ref="RE42:RE43" si="1251">EV42</f>
        <v>98</v>
      </c>
      <c r="RF42" s="1211">
        <f t="shared" ref="RF42:RF43" si="1252">EW42</f>
        <v>99</v>
      </c>
      <c r="RG42" s="1211">
        <f t="shared" ref="RG42:RG43" si="1253">EX42</f>
        <v>100</v>
      </c>
      <c r="RH42" s="1211">
        <f t="shared" ref="RH42:RH43" si="1254">EY42</f>
        <v>0</v>
      </c>
      <c r="RI42" s="1211">
        <f t="shared" ref="RI42:RI43" si="1255">EZ42</f>
        <v>0</v>
      </c>
      <c r="RJ42" s="1211">
        <f t="shared" ref="RJ42:RJ43" si="1256">FA42</f>
        <v>0</v>
      </c>
      <c r="RK42" s="1211">
        <f t="shared" ref="RK42:RK43" si="1257">FB42</f>
        <v>0</v>
      </c>
      <c r="RL42" s="1211">
        <f t="shared" ref="RL42:RL43" si="1258">FC42</f>
        <v>0</v>
      </c>
    </row>
    <row r="43" spans="1:480" s="1" customFormat="1" ht="15" thickBot="1" x14ac:dyDescent="0.35">
      <c r="A43" s="676"/>
      <c r="B43" s="51">
        <v>6.2</v>
      </c>
      <c r="C43" s="51"/>
      <c r="D43" s="51"/>
      <c r="E43" s="1273" t="s">
        <v>282</v>
      </c>
      <c r="F43" s="1273"/>
      <c r="G43" s="1274"/>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259">V11/V42</f>
        <v>1139.5471014492753</v>
      </c>
      <c r="W43" s="63">
        <f t="shared" si="1259"/>
        <v>1442.0596552038676</v>
      </c>
      <c r="X43" s="414">
        <f t="shared" si="1259"/>
        <v>1196.3341458841178</v>
      </c>
      <c r="Y43" s="415">
        <f t="shared" si="1259"/>
        <v>1175.2426735693816</v>
      </c>
      <c r="Z43" s="19">
        <v>1200.2451211464129</v>
      </c>
      <c r="AA43" s="63">
        <v>1222.3912206391992</v>
      </c>
      <c r="AB43" s="19">
        <v>1523.0300562026555</v>
      </c>
      <c r="AC43" s="63">
        <v>1213.788154243613</v>
      </c>
      <c r="AD43" s="414">
        <v>1180.2354281374596</v>
      </c>
      <c r="AE43" s="415">
        <v>1175.2411575562701</v>
      </c>
      <c r="AF43" s="414">
        <v>939.35278086201674</v>
      </c>
      <c r="AG43" s="415">
        <v>988.5914067531512</v>
      </c>
      <c r="AH43" s="116" t="s">
        <v>29</v>
      </c>
      <c r="AI43" s="139">
        <v>1199.6715751372851</v>
      </c>
      <c r="AJ43" s="354">
        <f t="shared" ref="AJ43:AU43" si="1260">AJ11/AJ42</f>
        <v>1065.6190294230034</v>
      </c>
      <c r="AK43" s="63">
        <f t="shared" si="1260"/>
        <v>1317.9189057156816</v>
      </c>
      <c r="AL43" s="414">
        <f t="shared" si="1260"/>
        <v>1080.7218395265354</v>
      </c>
      <c r="AM43" s="415">
        <f t="shared" si="1260"/>
        <v>1060.8832207100029</v>
      </c>
      <c r="AN43" s="19">
        <f t="shared" si="1260"/>
        <v>1054.3482379689276</v>
      </c>
      <c r="AO43" s="63">
        <f t="shared" si="1260"/>
        <v>1062.9101693293792</v>
      </c>
      <c r="AP43" s="567">
        <f t="shared" si="1260"/>
        <v>1031.0178306092125</v>
      </c>
      <c r="AQ43" s="415">
        <f t="shared" si="1260"/>
        <v>1227.0395406982129</v>
      </c>
      <c r="AR43" s="568">
        <f t="shared" si="1260"/>
        <v>997.69784172661866</v>
      </c>
      <c r="AS43" s="415">
        <f t="shared" si="1260"/>
        <v>1052.3350349782568</v>
      </c>
      <c r="AT43" s="568">
        <f t="shared" si="1260"/>
        <v>1032.2142064372918</v>
      </c>
      <c r="AU43" s="415">
        <f t="shared" si="1260"/>
        <v>1068.0725752826067</v>
      </c>
      <c r="AV43" s="116" t="s">
        <v>29</v>
      </c>
      <c r="AW43" s="139">
        <f>SUM(AJ43:AU43)/$AV$4</f>
        <v>1087.5648693671442</v>
      </c>
      <c r="AX43" s="354">
        <f t="shared" ref="AX43:BC43" si="1261">AX11/AX42</f>
        <v>1071.7147817074751</v>
      </c>
      <c r="AY43" s="63">
        <f t="shared" si="1261"/>
        <v>1274.5738501095134</v>
      </c>
      <c r="AZ43" s="414">
        <f t="shared" si="1261"/>
        <v>1059.3818773323126</v>
      </c>
      <c r="BA43" s="415">
        <f t="shared" si="1261"/>
        <v>1099.0140077190899</v>
      </c>
      <c r="BB43" s="19">
        <f t="shared" si="1261"/>
        <v>1075.5909357296348</v>
      </c>
      <c r="BC43" s="415">
        <f t="shared" si="1261"/>
        <v>1049.6558317399617</v>
      </c>
      <c r="BD43" s="568">
        <f t="shared" ref="BD43:BI43" si="1262">BD11/BD42</f>
        <v>1168.9289045790706</v>
      </c>
      <c r="BE43" s="415">
        <f t="shared" si="1262"/>
        <v>1053.7441755598977</v>
      </c>
      <c r="BF43" s="568">
        <f t="shared" si="1262"/>
        <v>1019.8075646980757</v>
      </c>
      <c r="BG43" s="415">
        <f t="shared" si="1262"/>
        <v>1063.6071672821777</v>
      </c>
      <c r="BH43" s="568">
        <f t="shared" si="1262"/>
        <v>1080.0456512749827</v>
      </c>
      <c r="BI43" s="415">
        <f t="shared" si="1262"/>
        <v>1389.8265306122448</v>
      </c>
      <c r="BJ43" s="116" t="s">
        <v>29</v>
      </c>
      <c r="BK43" s="139">
        <f>SUM(AX43:BI43)/$BJ$4</f>
        <v>1117.1576065287031</v>
      </c>
      <c r="BL43" s="354">
        <f t="shared" ref="BL43:BM43" si="1263">BL11/BL42</f>
        <v>1161.5714285714287</v>
      </c>
      <c r="BM43" s="768">
        <f t="shared" si="1263"/>
        <v>1177.6938775510205</v>
      </c>
      <c r="BN43" s="414">
        <f t="shared" ref="BN43:BP43" si="1264">BN11/BN42</f>
        <v>1170.4545454545455</v>
      </c>
      <c r="BO43" s="415">
        <f t="shared" si="1264"/>
        <v>1177.7777777777778</v>
      </c>
      <c r="BP43" s="769">
        <f t="shared" si="1264"/>
        <v>1186.5050505050506</v>
      </c>
      <c r="BQ43" s="415">
        <f t="shared" ref="BQ43:BR43" si="1265">BQ11/BQ42</f>
        <v>1196.8673469387754</v>
      </c>
      <c r="BR43" s="568">
        <f t="shared" si="1265"/>
        <v>1454.7653061224489</v>
      </c>
      <c r="BS43" s="415">
        <f t="shared" ref="BS43:BU43" si="1266">BS11/BS42</f>
        <v>1170.52</v>
      </c>
      <c r="BT43" s="568">
        <f t="shared" si="1266"/>
        <v>1186.5757575757575</v>
      </c>
      <c r="BU43" s="568">
        <f t="shared" si="1266"/>
        <v>1189.8900000000001</v>
      </c>
      <c r="BV43" s="568">
        <f t="shared" ref="BV43:BW43" si="1267">BV11/BV42</f>
        <v>1210.4646464646464</v>
      </c>
      <c r="BW43" s="568">
        <f t="shared" si="1267"/>
        <v>1199.3465346534654</v>
      </c>
      <c r="BX43" s="770" t="s">
        <v>29</v>
      </c>
      <c r="BY43" s="139">
        <f>SUM(BL43:BW43)/$BX$4</f>
        <v>1206.8693559679098</v>
      </c>
      <c r="BZ43" s="568">
        <f t="shared" ref="BZ43:CA43" si="1268">BZ11/BZ42</f>
        <v>1486.17</v>
      </c>
      <c r="CA43" s="768">
        <f t="shared" si="1268"/>
        <v>1224.0505050505051</v>
      </c>
      <c r="CB43" s="414">
        <f t="shared" ref="CB43:CC43" si="1269">CB11/CB42</f>
        <v>1127.6168224299065</v>
      </c>
      <c r="CC43" s="415">
        <f t="shared" si="1269"/>
        <v>1138.9150943396226</v>
      </c>
      <c r="CD43" s="769">
        <f t="shared" ref="CD43:CE43" si="1270">CD11/CD42</f>
        <v>1147.4666666666667</v>
      </c>
      <c r="CE43" s="415">
        <f t="shared" si="1270"/>
        <v>1386.132075471698</v>
      </c>
      <c r="CF43" s="568">
        <f t="shared" ref="CF43:CG43" si="1271">CF11/CF42</f>
        <v>1115.2454545454545</v>
      </c>
      <c r="CG43" s="415">
        <f t="shared" si="1271"/>
        <v>1088.1926605504586</v>
      </c>
      <c r="CH43" s="568">
        <f t="shared" ref="CH43:CI43" si="1272">CH11/CH42</f>
        <v>1082.5045871559632</v>
      </c>
      <c r="CI43" s="568">
        <f t="shared" si="1272"/>
        <v>1151.3689320388351</v>
      </c>
      <c r="CJ43" s="568">
        <f t="shared" ref="CJ43:CK43" si="1273">CJ11/CJ42</f>
        <v>1153.7087378640776</v>
      </c>
      <c r="CK43" s="568">
        <f t="shared" si="1273"/>
        <v>1147.0961538461538</v>
      </c>
      <c r="CL43" s="770" t="s">
        <v>29</v>
      </c>
      <c r="CM43" s="139">
        <f>SUM(BZ43:CK43)/$CL$4</f>
        <v>1187.3723074966117</v>
      </c>
      <c r="CN43" s="568">
        <f t="shared" ref="CN43:CO43" si="1274">CN11/CN42</f>
        <v>1502.9896907216496</v>
      </c>
      <c r="CO43" s="768">
        <f t="shared" si="1274"/>
        <v>1198</v>
      </c>
      <c r="CP43" s="414">
        <f t="shared" ref="CP43:CQ43" si="1275">CP11/CP42</f>
        <v>1198.21875</v>
      </c>
      <c r="CQ43" s="415">
        <f t="shared" si="1275"/>
        <v>1215.8469387755101</v>
      </c>
      <c r="CR43" s="769">
        <f t="shared" ref="CR43:CS43" si="1276">CR11/CR42</f>
        <v>1210.2857142857142</v>
      </c>
      <c r="CS43" s="415">
        <f t="shared" si="1276"/>
        <v>1427.4536082474226</v>
      </c>
      <c r="CT43" s="568">
        <f t="shared" ref="CT43:CU43" si="1277">CT11/CT42</f>
        <v>1277.8854166666667</v>
      </c>
      <c r="CU43" s="415">
        <f t="shared" si="1277"/>
        <v>1207.6632653061224</v>
      </c>
      <c r="CV43" s="568">
        <f t="shared" ref="CV43:CW43" si="1278">CV11/CV42</f>
        <v>1198.9292929292928</v>
      </c>
      <c r="CW43" s="986">
        <f t="shared" si="1278"/>
        <v>1213.7551020408164</v>
      </c>
      <c r="CX43" s="568">
        <f t="shared" ref="CX43:CY43" si="1279">CX11/CX42</f>
        <v>1240.9791666666667</v>
      </c>
      <c r="CY43" s="768">
        <f t="shared" si="1279"/>
        <v>1473.7575757575758</v>
      </c>
      <c r="CZ43" s="770" t="s">
        <v>29</v>
      </c>
      <c r="DA43" s="139">
        <f>SUM(CN43:CY43)/$CZ$4</f>
        <v>1280.4803767831197</v>
      </c>
      <c r="DB43" s="568">
        <f t="shared" ref="DB43:DC43" si="1280">DB11/DB42</f>
        <v>1227.8877551020407</v>
      </c>
      <c r="DC43" s="768">
        <f t="shared" si="1280"/>
        <v>1281.2659574468084</v>
      </c>
      <c r="DD43" s="414">
        <f t="shared" ref="DD43:DE43" si="1281">DD11/DD42</f>
        <v>1281.4574468085107</v>
      </c>
      <c r="DE43" s="415">
        <f t="shared" si="1281"/>
        <v>1330.0645161290322</v>
      </c>
      <c r="DF43" s="769">
        <f t="shared" ref="DF43:DG43" si="1282">DF11/DF42</f>
        <v>1323.7849462365591</v>
      </c>
      <c r="DG43" s="415">
        <f t="shared" si="1282"/>
        <v>1569.5208333333333</v>
      </c>
      <c r="DH43" s="568">
        <f t="shared" ref="DH43:DI43" si="1283">DH11/DH42</f>
        <v>1278.6354166666667</v>
      </c>
      <c r="DI43" s="415">
        <f t="shared" si="1283"/>
        <v>1316.4086021505377</v>
      </c>
      <c r="DJ43" s="568">
        <f t="shared" ref="DJ43:DK43" si="1284">DJ11/DJ42</f>
        <v>1302.4680851063829</v>
      </c>
      <c r="DK43" s="415">
        <f t="shared" si="1284"/>
        <v>1310.6808510638298</v>
      </c>
      <c r="DL43" s="568">
        <f t="shared" ref="DL43:DM43" si="1285">DL11/DL42</f>
        <v>1248.7979797979799</v>
      </c>
      <c r="DM43" s="415">
        <f t="shared" si="1285"/>
        <v>1540.5959595959596</v>
      </c>
      <c r="DN43" s="770" t="s">
        <v>29</v>
      </c>
      <c r="DO43" s="139">
        <f>SUM(DB43:DM43)/$DN$4</f>
        <v>1334.2973624531367</v>
      </c>
      <c r="DP43" s="568">
        <f t="shared" ref="DP43:DQ43" si="1286">DP11/DP42</f>
        <v>1277.9693877551019</v>
      </c>
      <c r="DQ43" s="768">
        <f t="shared" si="1286"/>
        <v>1273.5612244897959</v>
      </c>
      <c r="DR43" s="414">
        <f t="shared" ref="DR43:DS43" si="1287">DR11/DR42</f>
        <v>1280.5051546391753</v>
      </c>
      <c r="DS43" s="415">
        <f t="shared" si="1287"/>
        <v>1322.4468085106382</v>
      </c>
      <c r="DT43" s="769">
        <f t="shared" ref="DT43" si="1288">DT11/DT42</f>
        <v>1599.483870967742</v>
      </c>
      <c r="DU43" s="415">
        <f t="shared" ref="DU43:DZ43" si="1289">DU11/DU42</f>
        <v>1303.1578947368421</v>
      </c>
      <c r="DV43" s="568">
        <f t="shared" si="1289"/>
        <v>1275.6458333333333</v>
      </c>
      <c r="DW43" s="415">
        <f t="shared" si="1289"/>
        <v>1299.9893617021276</v>
      </c>
      <c r="DX43" s="568">
        <f t="shared" si="1289"/>
        <v>1275.5729166666667</v>
      </c>
      <c r="DY43" s="415">
        <f t="shared" si="1289"/>
        <v>1557.5979381443299</v>
      </c>
      <c r="DZ43" s="568">
        <f t="shared" si="1289"/>
        <v>1279.1752577319587</v>
      </c>
      <c r="EA43" s="415">
        <f t="shared" ref="EA43" si="1290">EA11/EA42</f>
        <v>1284.4226804123712</v>
      </c>
      <c r="EB43" s="770" t="s">
        <v>29</v>
      </c>
      <c r="EC43" s="139">
        <f>SUM(DP43:EA43)/$EB$4</f>
        <v>1335.7940274241737</v>
      </c>
      <c r="ED43" s="568">
        <f t="shared" ref="ED43" si="1291">ED11/ED42</f>
        <v>1317.6</v>
      </c>
      <c r="EE43" s="768">
        <f t="shared" ref="EE43:EF43" si="1292">EE11/EE42</f>
        <v>1288.6082474226805</v>
      </c>
      <c r="EF43" s="414">
        <f t="shared" si="1292"/>
        <v>1276.1938775510205</v>
      </c>
      <c r="EG43" s="415">
        <f t="shared" ref="EG43:EH43" si="1293">EG11/EG42</f>
        <v>1511.5833333333333</v>
      </c>
      <c r="EH43" s="769">
        <f t="shared" si="1293"/>
        <v>1308.6526315789474</v>
      </c>
      <c r="EI43" s="415">
        <f t="shared" ref="EI43:EJ43" si="1294">EI11/EI42</f>
        <v>1278.2268041237114</v>
      </c>
      <c r="EJ43" s="568">
        <f t="shared" si="1294"/>
        <v>1279.319587628866</v>
      </c>
      <c r="EK43" s="415">
        <f t="shared" ref="EK43:EL43" si="1295">EK11/EK42</f>
        <v>1283.3092783505156</v>
      </c>
      <c r="EL43" s="568">
        <f t="shared" si="1295"/>
        <v>1259.2626262626263</v>
      </c>
      <c r="EM43" s="415">
        <f t="shared" ref="EM43:EN43" si="1296">EM11/EM42</f>
        <v>1266.0808080808081</v>
      </c>
      <c r="EN43" s="568">
        <f t="shared" si="1296"/>
        <v>1552.2020202020201</v>
      </c>
      <c r="EO43" s="415">
        <f t="shared" ref="EO43" si="1297">EO11/EO42</f>
        <v>1293.0102040816328</v>
      </c>
      <c r="EP43" s="770" t="s">
        <v>29</v>
      </c>
      <c r="EQ43" s="139">
        <f>SUM(ED43:EO43)/$EP$4</f>
        <v>1326.1707848846802</v>
      </c>
      <c r="ER43" s="568">
        <f t="shared" ref="ER43:ES43" si="1298">ER11/ER42</f>
        <v>1278.8020833333333</v>
      </c>
      <c r="ES43" s="768">
        <f t="shared" si="1298"/>
        <v>1285.3333333333333</v>
      </c>
      <c r="ET43" s="414">
        <f t="shared" ref="ET43:EU43" si="1299">ET11/ET42</f>
        <v>1274.7216494845361</v>
      </c>
      <c r="EU43" s="415">
        <f t="shared" si="1299"/>
        <v>1582.5104166666667</v>
      </c>
      <c r="EV43" s="769">
        <f t="shared" ref="EV43" si="1300">EV11/EV42</f>
        <v>1273.0102040816328</v>
      </c>
      <c r="EW43" s="415">
        <f t="shared" ref="EW43:EX43" si="1301">EW11/EW42</f>
        <v>1263.2323232323233</v>
      </c>
      <c r="EX43" s="568">
        <f t="shared" si="1301"/>
        <v>1252.28</v>
      </c>
      <c r="EY43" s="415"/>
      <c r="EZ43" s="568"/>
      <c r="FA43" s="415"/>
      <c r="FB43" s="568"/>
      <c r="FC43" s="415"/>
      <c r="FD43" s="770" t="s">
        <v>29</v>
      </c>
      <c r="FE43" s="139">
        <f>SUM(ER43:FC43)/$FD$4</f>
        <v>1315.6985728759751</v>
      </c>
      <c r="FF43" s="104">
        <f>AX43-AU43</f>
        <v>3.642206424868391</v>
      </c>
      <c r="FG43" s="416">
        <f>FF43/AU43</f>
        <v>3.4100739117888888E-3</v>
      </c>
      <c r="FH43" s="104">
        <f>AY43-AX43</f>
        <v>202.85906840203825</v>
      </c>
      <c r="FI43" s="416">
        <f>FH43/AX43</f>
        <v>0.18928456699910359</v>
      </c>
      <c r="FJ43" s="104">
        <f>AZ43-AY43</f>
        <v>-215.19197277720082</v>
      </c>
      <c r="FK43" s="416">
        <f>FJ43/AY43</f>
        <v>-0.16883444828144809</v>
      </c>
      <c r="FL43" s="104">
        <f>BA43-AZ43</f>
        <v>39.632130386777362</v>
      </c>
      <c r="FM43" s="416">
        <f>FL43/AZ43</f>
        <v>3.7410617676958184E-2</v>
      </c>
      <c r="FN43" s="104">
        <f>BB43-BA43</f>
        <v>-23.423071989455138</v>
      </c>
      <c r="FO43" s="416">
        <f>FN43/BA43</f>
        <v>-2.131280568303923E-2</v>
      </c>
      <c r="FP43" s="104">
        <f>BC43-BB43</f>
        <v>-25.935103989673053</v>
      </c>
      <c r="FQ43" s="416">
        <f>FP43/BB43</f>
        <v>-2.4112423346222968E-2</v>
      </c>
      <c r="FR43" s="104">
        <f>BD43-BC43</f>
        <v>119.27307283910886</v>
      </c>
      <c r="FS43" s="416">
        <f>FR43/BC43</f>
        <v>0.11363064847779285</v>
      </c>
      <c r="FT43" s="104">
        <f>BE43-BD43</f>
        <v>-115.18472901917289</v>
      </c>
      <c r="FU43" s="416">
        <f>FT43/BD43</f>
        <v>-9.8538695183220504E-2</v>
      </c>
      <c r="FV43" s="104">
        <f>BF43-BE43</f>
        <v>-33.936610861822032</v>
      </c>
      <c r="FW43" s="416">
        <f>FV43/BE43</f>
        <v>-3.220573992144736E-2</v>
      </c>
      <c r="FX43" s="104">
        <f>BG43-BF43</f>
        <v>43.79960258410199</v>
      </c>
      <c r="FY43" s="101">
        <f>FX43/BF43</f>
        <v>4.2948889673189772E-2</v>
      </c>
      <c r="FZ43" s="104">
        <f>BH43-BG43</f>
        <v>16.438483992805004</v>
      </c>
      <c r="GA43" s="416">
        <f>FZ43/BG43</f>
        <v>1.545540919474063E-2</v>
      </c>
      <c r="GB43" s="104">
        <f>BI43-BH43</f>
        <v>309.78087933726215</v>
      </c>
      <c r="GC43" s="416">
        <f>GB43/BH43</f>
        <v>0.28682202365387893</v>
      </c>
      <c r="GD43" s="104">
        <f>BL43-BI43</f>
        <v>-228.25510204081615</v>
      </c>
      <c r="GE43" s="416">
        <f>GD43/BI43</f>
        <v>-0.16423279957122813</v>
      </c>
      <c r="GF43" s="302">
        <f>BM43-BL43</f>
        <v>16.122448979591809</v>
      </c>
      <c r="GG43" s="371">
        <f>GF43/BL43</f>
        <v>1.387986014723191E-2</v>
      </c>
      <c r="GH43" s="302">
        <f>BN43-BM43</f>
        <v>-7.2393320964749819</v>
      </c>
      <c r="GI43" s="371">
        <f>GH43/BM43</f>
        <v>-6.1470406142629854E-3</v>
      </c>
      <c r="GJ43" s="302">
        <f>BO43-BN43</f>
        <v>7.3232323232323324</v>
      </c>
      <c r="GK43" s="371">
        <f>GJ43/BN43</f>
        <v>6.2567421790722839E-3</v>
      </c>
      <c r="GL43" s="302">
        <f>BP43-BO43</f>
        <v>8.7272727272727479</v>
      </c>
      <c r="GM43" s="371">
        <f>GL43/BO43</f>
        <v>7.4099485420240311E-3</v>
      </c>
      <c r="GN43" s="302">
        <f>BQ43-BP43</f>
        <v>10.36229643372485</v>
      </c>
      <c r="GO43" s="371">
        <f>GN43/BP43</f>
        <v>8.7334617154086365E-3</v>
      </c>
      <c r="GP43" s="302">
        <f>BR43-BQ43</f>
        <v>257.89795918367349</v>
      </c>
      <c r="GQ43" s="371">
        <f>GP43/BQ43</f>
        <v>0.21547747947447848</v>
      </c>
      <c r="GR43" s="302">
        <f>BS43-BR43</f>
        <v>-284.24530612244894</v>
      </c>
      <c r="GS43" s="371">
        <f>GR43/BR43</f>
        <v>-0.19538911529316039</v>
      </c>
      <c r="GT43" s="302">
        <f>BT43-BS43</f>
        <v>16.055757575757525</v>
      </c>
      <c r="GU43" s="371">
        <f>GT43/BS43</f>
        <v>1.3716773379145616E-2</v>
      </c>
      <c r="GV43" s="302">
        <f>BU43-BT43</f>
        <v>3.3142424242425932</v>
      </c>
      <c r="GW43" s="371">
        <f>GV43/BT43</f>
        <v>2.793114896442669E-3</v>
      </c>
      <c r="GX43" s="302">
        <f>BV43-BU43</f>
        <v>20.574646464646321</v>
      </c>
      <c r="GY43" s="371">
        <f>GX43/BU43</f>
        <v>1.7291217225664825E-2</v>
      </c>
      <c r="GZ43" s="302">
        <f>BW43-BV43</f>
        <v>-11.118111811181052</v>
      </c>
      <c r="HA43" s="371">
        <f>GZ43/BV43</f>
        <v>-9.1849950708211576E-3</v>
      </c>
      <c r="HB43" s="302">
        <f>BZ43-BW43</f>
        <v>286.8234653465347</v>
      </c>
      <c r="HC43" s="371">
        <f>HB43/BW43</f>
        <v>0.23914978453613359</v>
      </c>
      <c r="HD43" s="302">
        <f>CA43-BZ43</f>
        <v>-262.11949494949499</v>
      </c>
      <c r="HE43" s="371">
        <f>HD43/BZ43</f>
        <v>-0.17637248427131147</v>
      </c>
      <c r="HF43" s="302">
        <f>CB43-CA43</f>
        <v>-96.433682620598574</v>
      </c>
      <c r="HG43" s="371">
        <f>HF43/CA43</f>
        <v>-7.8782437671245972E-2</v>
      </c>
      <c r="HH43" s="302">
        <f>CC43-CB43</f>
        <v>11.29827190971605</v>
      </c>
      <c r="HI43" s="371">
        <f>HH43/CB43</f>
        <v>1.0019602124566884E-2</v>
      </c>
      <c r="HJ43" s="302">
        <f>CD43-CC43</f>
        <v>8.5515723270441413</v>
      </c>
      <c r="HK43" s="371">
        <f>HJ43/CC43</f>
        <v>7.5085248843792009E-3</v>
      </c>
      <c r="HL43" s="302">
        <f>CE43-CD43</f>
        <v>238.66540880503135</v>
      </c>
      <c r="HM43" s="371">
        <f>HL43/CD43</f>
        <v>0.20799332628837267</v>
      </c>
      <c r="HN43" s="302">
        <f>CF43-CE43</f>
        <v>-270.88662092624349</v>
      </c>
      <c r="HO43" s="371">
        <f>HN43/CE43</f>
        <v>-0.19542626977596006</v>
      </c>
      <c r="HP43" s="302">
        <f>CG43-CF43</f>
        <v>-27.052793994995909</v>
      </c>
      <c r="HQ43" s="371">
        <f>HP43/CF43</f>
        <v>-2.4257255552789438E-2</v>
      </c>
      <c r="HR43" s="302">
        <f>CH43-CG43</f>
        <v>-5.6880733944954045</v>
      </c>
      <c r="HS43" s="371">
        <f>HR43/CG43</f>
        <v>-5.227083034743233E-3</v>
      </c>
      <c r="HT43" s="302">
        <f>CI43-CH43</f>
        <v>68.864344882871819</v>
      </c>
      <c r="HU43" s="371">
        <f>HT43/CH43</f>
        <v>6.3615753411075476E-2</v>
      </c>
      <c r="HV43" s="302">
        <f>CJ43-CI43</f>
        <v>2.3398058252425926</v>
      </c>
      <c r="HW43" s="371">
        <f>HV43/CI43</f>
        <v>2.032194685937272E-3</v>
      </c>
      <c r="HX43" s="302">
        <f>CK43-CJ43</f>
        <v>-6.6125840179238367</v>
      </c>
      <c r="HY43" s="371">
        <f>HX43/CJ43</f>
        <v>-5.7315887458441765E-3</v>
      </c>
      <c r="HZ43" s="302">
        <f>CN43-CK43</f>
        <v>355.89353687549578</v>
      </c>
      <c r="IA43" s="371">
        <f>HZ43/CK43</f>
        <v>0.31025606326218008</v>
      </c>
      <c r="IB43" s="302">
        <f>CO43-CN43</f>
        <v>-304.98969072164959</v>
      </c>
      <c r="IC43" s="371">
        <f>IB43/CN43</f>
        <v>-0.2029220111118733</v>
      </c>
      <c r="ID43" s="302">
        <f>CP43-CO43</f>
        <v>0.21875</v>
      </c>
      <c r="IE43" s="371">
        <f>ID43/CO43</f>
        <v>1.8259599332220367E-4</v>
      </c>
      <c r="IF43" s="302">
        <f>CQ43-CP43</f>
        <v>17.628188775510125</v>
      </c>
      <c r="IG43" s="371">
        <f>IF43/CP43</f>
        <v>1.4711995431143208E-2</v>
      </c>
      <c r="IH43" s="302">
        <f>CR43-CQ43</f>
        <v>-5.5612244897959044</v>
      </c>
      <c r="II43" s="371">
        <f>IH43/CQ43</f>
        <v>-4.5739511384522312E-3</v>
      </c>
      <c r="IJ43" s="302">
        <f>CS43-CR43</f>
        <v>217.16789396170839</v>
      </c>
      <c r="IK43" s="371">
        <f>IJ43/CR43</f>
        <v>0.1794352287219026</v>
      </c>
      <c r="IL43" s="302">
        <f>CT43-CS43</f>
        <v>-149.56819158075587</v>
      </c>
      <c r="IM43" s="371">
        <f>IL43/CS43</f>
        <v>-0.10477972153812441</v>
      </c>
      <c r="IN43" s="302">
        <f t="shared" si="1119"/>
        <v>-70.222151360544331</v>
      </c>
      <c r="IO43" s="371">
        <f>IN43/CT43</f>
        <v>-5.4951837187184681E-2</v>
      </c>
      <c r="IP43" s="302">
        <f t="shared" si="1120"/>
        <v>-8.7339723768295698</v>
      </c>
      <c r="IQ43" s="371">
        <f>IP43/CU43</f>
        <v>-7.2321255665714519E-3</v>
      </c>
      <c r="IR43" s="302">
        <f>CW43-CV43</f>
        <v>14.82580911152354</v>
      </c>
      <c r="IS43" s="371">
        <f>IR43/CV43</f>
        <v>1.2365874450611072E-2</v>
      </c>
      <c r="IT43" s="302">
        <f>CX43-CW43</f>
        <v>27.22406462585036</v>
      </c>
      <c r="IU43" s="371">
        <f>IT43/CW43</f>
        <v>2.2429619105267303E-2</v>
      </c>
      <c r="IV43" s="302">
        <f>CY43-CX43</f>
        <v>232.77840909090901</v>
      </c>
      <c r="IW43" s="371">
        <f>IV43/CX43</f>
        <v>0.18757640365241882</v>
      </c>
      <c r="IX43" s="302">
        <f>DB43-CY43</f>
        <v>-245.86982065553502</v>
      </c>
      <c r="IY43" s="371">
        <f>IX43/CY43</f>
        <v>-0.16683192995913673</v>
      </c>
      <c r="IZ43" s="302">
        <f>DC43-DB43</f>
        <v>53.378202344767715</v>
      </c>
      <c r="JA43" s="371">
        <f>IZ43/DB43</f>
        <v>4.3471564988716613E-2</v>
      </c>
      <c r="JB43" s="302">
        <f>DD43-DC43</f>
        <v>0.19148936170222441</v>
      </c>
      <c r="JC43" s="371">
        <f>JB43/DD43</f>
        <v>1.4943091725685593E-4</v>
      </c>
      <c r="JD43" s="302">
        <f>DE43-DD43</f>
        <v>48.607069320521532</v>
      </c>
      <c r="JE43" s="371">
        <f>JD43/DD43</f>
        <v>3.7931083425031535E-2</v>
      </c>
      <c r="JF43" s="302">
        <f>DF43-DE43</f>
        <v>-6.2795698924730914</v>
      </c>
      <c r="JG43" s="371">
        <f>JF43/DO43</f>
        <v>-4.7062746799768507E-3</v>
      </c>
      <c r="JH43" s="302">
        <f>DG43-DF43</f>
        <v>245.73588709677415</v>
      </c>
      <c r="JI43" s="371">
        <f>JH43/DF43</f>
        <v>0.18563127477418934</v>
      </c>
      <c r="JJ43" s="302">
        <f>DH43-DG43</f>
        <v>-290.88541666666652</v>
      </c>
      <c r="JK43" s="371">
        <f>JJ43/DG43</f>
        <v>-0.18533389967744923</v>
      </c>
      <c r="JL43" s="302">
        <f>DI43-DH43</f>
        <v>37.773185483870975</v>
      </c>
      <c r="JM43" s="371">
        <f>JL43/DH43</f>
        <v>2.954179509773288E-2</v>
      </c>
      <c r="JN43" s="302">
        <f>DJ43-DI43</f>
        <v>-13.940517044154831</v>
      </c>
      <c r="JO43" s="371">
        <f>JN43/DI43</f>
        <v>-1.0589810049388195E-2</v>
      </c>
      <c r="JP43" s="302">
        <f>DK43-DJ43</f>
        <v>8.2127659574468908</v>
      </c>
      <c r="JQ43" s="371">
        <f>JP43/DJ43</f>
        <v>6.3055410350235869E-3</v>
      </c>
      <c r="JR43" s="302">
        <f>DL43-DK43</f>
        <v>-61.882871265849872</v>
      </c>
      <c r="JS43" s="371">
        <f>JR43/DK43</f>
        <v>-4.7214294170561735E-2</v>
      </c>
      <c r="JT43" s="302">
        <f>DM43-DL43</f>
        <v>291.79797979797968</v>
      </c>
      <c r="JU43" s="371">
        <f>JT43/DL43</f>
        <v>0.23366307803059091</v>
      </c>
      <c r="JV43" s="302">
        <f>DP43-DM43</f>
        <v>-262.62657184085765</v>
      </c>
      <c r="JW43" s="371">
        <f>JV43/DM43</f>
        <v>-0.17047076503415906</v>
      </c>
      <c r="JX43" s="302">
        <f>DQ43-DP43</f>
        <v>-4.4081632653060296</v>
      </c>
      <c r="JY43" s="371">
        <f>JX43/DP43</f>
        <v>-3.4493496538672715E-3</v>
      </c>
      <c r="JZ43" s="302">
        <f>DR43-DQ43</f>
        <v>6.9439301493794119</v>
      </c>
      <c r="KA43" s="371">
        <f>JZ43/DQ43</f>
        <v>5.4523724622357553E-3</v>
      </c>
      <c r="KB43" s="302">
        <f>DS43-DR43</f>
        <v>41.941653871462904</v>
      </c>
      <c r="KC43" s="371">
        <f>KB43/DR43</f>
        <v>3.2753990657133553E-2</v>
      </c>
      <c r="KD43" s="302">
        <f>DT43-DS43</f>
        <v>277.03706245710373</v>
      </c>
      <c r="KE43" s="371">
        <f>KD43/DS43</f>
        <v>0.2094882460861375</v>
      </c>
      <c r="KF43" s="302">
        <f>DU43-DT43</f>
        <v>-296.32597623089987</v>
      </c>
      <c r="KG43" s="371">
        <f>KF43/DT43</f>
        <v>-0.18526349756288107</v>
      </c>
      <c r="KH43" s="302">
        <f>DV43-DU43</f>
        <v>-27.512061403508824</v>
      </c>
      <c r="KI43" s="371">
        <f>KH43/DU43</f>
        <v>-2.1111840333871878E-2</v>
      </c>
      <c r="KJ43" s="302">
        <f>DW43-DV43</f>
        <v>24.343528368794296</v>
      </c>
      <c r="KK43" s="371">
        <f>KJ43/DV43</f>
        <v>1.9083297050548353E-2</v>
      </c>
      <c r="KL43" s="302">
        <f>DX43-DW43</f>
        <v>-24.416445035460811</v>
      </c>
      <c r="KM43" s="371">
        <f>KL43/DW43</f>
        <v>-1.8782034495644941E-2</v>
      </c>
      <c r="KN43" s="302">
        <f>DY43-DX43</f>
        <v>282.02502147766313</v>
      </c>
      <c r="KO43" s="371">
        <f>KN43/DX43</f>
        <v>0.22109674624846401</v>
      </c>
      <c r="KP43" s="302">
        <f>DZ43-DY43</f>
        <v>-278.42268041237116</v>
      </c>
      <c r="KQ43" s="371">
        <f>KP43/DY43</f>
        <v>-0.17875131546724737</v>
      </c>
      <c r="KR43" s="302">
        <f>EA43-DZ43</f>
        <v>5.2474226804124555</v>
      </c>
      <c r="KS43" s="371">
        <f>KR43/DZ43</f>
        <v>4.1021921341070937E-3</v>
      </c>
      <c r="KT43" s="302">
        <f>ED43-EA43</f>
        <v>33.177319587628745</v>
      </c>
      <c r="KU43" s="1108">
        <f>KT43/EA43</f>
        <v>2.5830530785221715E-2</v>
      </c>
      <c r="KV43" s="302">
        <f>EE43-ED43</f>
        <v>-28.991752577319403</v>
      </c>
      <c r="KW43" s="371">
        <f>KV43/ED43</f>
        <v>-2.200345520440149E-2</v>
      </c>
      <c r="KX43" s="302">
        <f>EF43-EE43</f>
        <v>-12.414369871660028</v>
      </c>
      <c r="KY43" s="371">
        <f>KX43/EE43</f>
        <v>-9.6339363778632954E-3</v>
      </c>
      <c r="KZ43" s="302">
        <f>EG43-EF43</f>
        <v>235.38945578231278</v>
      </c>
      <c r="LA43" s="371">
        <f>KZ43/EF43</f>
        <v>0.1844464700253996</v>
      </c>
      <c r="LB43" s="302">
        <f>EH43-EG43</f>
        <v>-202.93070175438584</v>
      </c>
      <c r="LC43" s="371">
        <f>LB43/EG43</f>
        <v>-0.13425042290383318</v>
      </c>
      <c r="LD43" s="302">
        <f>EI43-EH43</f>
        <v>-30.425827455236004</v>
      </c>
      <c r="LE43" s="371">
        <f>LD43/EH43</f>
        <v>-2.3249735430956871E-2</v>
      </c>
      <c r="LF43" s="302">
        <f>EJ43-EI43</f>
        <v>1.0927835051545571</v>
      </c>
      <c r="LG43" s="371">
        <f>LF43/EI43</f>
        <v>8.5492144401064652E-4</v>
      </c>
      <c r="LH43" s="302">
        <f>EK43-EJ43</f>
        <v>3.9896907216495947</v>
      </c>
      <c r="LI43" s="371">
        <f>LH43/EJ43</f>
        <v>3.1186036391768392E-3</v>
      </c>
      <c r="LJ43" s="302">
        <f>EL43-EK43</f>
        <v>-24.046652087889242</v>
      </c>
      <c r="LK43" s="371">
        <f>LJ43/EK43</f>
        <v>-1.8738002205358699E-2</v>
      </c>
      <c r="LL43" s="302">
        <f>EM43-EL43</f>
        <v>6.8181818181817562</v>
      </c>
      <c r="LM43" s="371">
        <f>LL43/EL43</f>
        <v>5.4144240256041604E-3</v>
      </c>
      <c r="LN43" s="302">
        <f>EN43-EM43</f>
        <v>286.12121212121201</v>
      </c>
      <c r="LO43" s="371">
        <f>LN43/EM43</f>
        <v>0.22598969220213488</v>
      </c>
      <c r="LP43" s="302">
        <f>EO43-EN43</f>
        <v>-259.19181612038733</v>
      </c>
      <c r="LQ43" s="371">
        <f>LP43/EN43</f>
        <v>-0.16698330033525749</v>
      </c>
      <c r="LR43" s="302">
        <f>ER43-EO43</f>
        <v>-14.208120748299507</v>
      </c>
      <c r="LS43" s="1203">
        <f>LR43/EO43</f>
        <v>-1.0988405739915176E-2</v>
      </c>
      <c r="LT43" s="302">
        <f>ES43-ER43</f>
        <v>6.53125</v>
      </c>
      <c r="LU43" s="1192">
        <f>LT43/ER43</f>
        <v>5.107318861238953E-3</v>
      </c>
      <c r="LV43" s="302">
        <f>ET43-ES43</f>
        <v>-10.611683848797156</v>
      </c>
      <c r="LW43" s="1192">
        <f>LV43/ES43</f>
        <v>-8.2559780981305685E-3</v>
      </c>
      <c r="LX43" s="302">
        <f>EU43-ET43</f>
        <v>307.78876718213064</v>
      </c>
      <c r="LY43" s="1192">
        <f>LX43/ET43</f>
        <v>0.24145566783665462</v>
      </c>
      <c r="LZ43" s="302">
        <f>EV43-EU43</f>
        <v>-309.50021258503398</v>
      </c>
      <c r="MA43" s="1192">
        <f>LZ43/EU43</f>
        <v>-0.19557546624998032</v>
      </c>
      <c r="MB43" s="302">
        <f>EW43-EV43</f>
        <v>-9.7778808493094402</v>
      </c>
      <c r="MC43" s="1192">
        <f>MB43/EV43</f>
        <v>-7.6809131756829388E-3</v>
      </c>
      <c r="MD43" s="302">
        <f>EX43-EW43</f>
        <v>-10.952323232323351</v>
      </c>
      <c r="ME43" s="1250">
        <f>MD43/EW43</f>
        <v>-8.6700783623861483E-3</v>
      </c>
      <c r="MF43" s="302">
        <f>EY43-EX43</f>
        <v>-1252.28</v>
      </c>
      <c r="MG43" s="1192">
        <f>MF43/EX43</f>
        <v>-1</v>
      </c>
      <c r="MH43" s="302">
        <f>EZ43-EY43</f>
        <v>0</v>
      </c>
      <c r="MI43" s="1192" t="e">
        <f>MH43/EY43</f>
        <v>#DIV/0!</v>
      </c>
      <c r="MJ43" s="302">
        <f>FA43-EZ43</f>
        <v>0</v>
      </c>
      <c r="MK43" s="1192" t="e">
        <f>MJ43/EZ43</f>
        <v>#DIV/0!</v>
      </c>
      <c r="ML43" s="302">
        <f>FB43-FA43</f>
        <v>0</v>
      </c>
      <c r="MM43" s="1192" t="e">
        <f>ML43/FA43</f>
        <v>#DIV/0!</v>
      </c>
      <c r="MN43" s="302">
        <f>FC43-FB43</f>
        <v>0</v>
      </c>
      <c r="MO43" s="1192" t="e">
        <f>MN43/FB43</f>
        <v>#DIV/0!</v>
      </c>
      <c r="MP43" s="568">
        <f>EJ43</f>
        <v>1279.319587628866</v>
      </c>
      <c r="MQ43" s="963">
        <f>EX43</f>
        <v>1252.28</v>
      </c>
      <c r="MR43" s="104">
        <f>MQ43-MP43</f>
        <v>-27.039587628866002</v>
      </c>
      <c r="MS43" s="101">
        <f>IF(ISERROR(MR43/MP43),0,MR43/MP43)</f>
        <v>-2.1135913098135301E-2</v>
      </c>
      <c r="MT43" s="612"/>
      <c r="MU43" s="612"/>
      <c r="MV43" s="612"/>
      <c r="MW43" s="1" t="str">
        <f>E43</f>
        <v>Payrolls Processed/ERP Employee</v>
      </c>
      <c r="MX43" s="246" t="e">
        <f>#REF!</f>
        <v>#REF!</v>
      </c>
      <c r="MY43" s="246" t="e">
        <f>#REF!</f>
        <v>#REF!</v>
      </c>
      <c r="MZ43" s="246" t="e">
        <f>#REF!</f>
        <v>#REF!</v>
      </c>
      <c r="NA43" s="246" t="e">
        <f>#REF!</f>
        <v>#REF!</v>
      </c>
      <c r="NB43" s="246" t="e">
        <f>#REF!</f>
        <v>#REF!</v>
      </c>
      <c r="NC43" s="246" t="e">
        <f>#REF!</f>
        <v>#REF!</v>
      </c>
      <c r="ND43" s="246" t="e">
        <f>#REF!</f>
        <v>#REF!</v>
      </c>
      <c r="NE43" s="246" t="e">
        <f>#REF!</f>
        <v>#REF!</v>
      </c>
      <c r="NF43" s="246" t="e">
        <f>#REF!</f>
        <v>#REF!</v>
      </c>
      <c r="NG43" s="246" t="e">
        <f>#REF!</f>
        <v>#REF!</v>
      </c>
      <c r="NH43" s="246" t="e">
        <f>#REF!</f>
        <v>#REF!</v>
      </c>
      <c r="NI43" s="247">
        <f t="shared" si="1239"/>
        <v>1065.6190294230034</v>
      </c>
      <c r="NJ43" s="247">
        <f t="shared" si="1239"/>
        <v>1317.9189057156816</v>
      </c>
      <c r="NK43" s="247">
        <f t="shared" si="1239"/>
        <v>1080.7218395265354</v>
      </c>
      <c r="NL43" s="247">
        <f t="shared" si="1239"/>
        <v>1060.8832207100029</v>
      </c>
      <c r="NM43" s="247">
        <f t="shared" si="1239"/>
        <v>1054.3482379689276</v>
      </c>
      <c r="NN43" s="247">
        <f t="shared" si="1239"/>
        <v>1062.9101693293792</v>
      </c>
      <c r="NO43" s="247">
        <f t="shared" si="1239"/>
        <v>1031.0178306092125</v>
      </c>
      <c r="NP43" s="247">
        <f t="shared" si="1239"/>
        <v>1227.0395406982129</v>
      </c>
      <c r="NQ43" s="247">
        <f t="shared" si="1239"/>
        <v>997.69784172661866</v>
      </c>
      <c r="NR43" s="247">
        <f t="shared" si="1239"/>
        <v>1052.3350349782568</v>
      </c>
      <c r="NS43" s="247">
        <f t="shared" si="1239"/>
        <v>1032.2142064372918</v>
      </c>
      <c r="NT43" s="247">
        <f t="shared" si="1239"/>
        <v>1068.0725752826067</v>
      </c>
      <c r="NU43" s="247">
        <f t="shared" si="1240"/>
        <v>1071.7147817074751</v>
      </c>
      <c r="NV43" s="247">
        <f t="shared" si="1240"/>
        <v>1274.5738501095134</v>
      </c>
      <c r="NW43" s="247">
        <f t="shared" si="1240"/>
        <v>1059.3818773323126</v>
      </c>
      <c r="NX43" s="247">
        <f t="shared" si="1240"/>
        <v>1099.0140077190899</v>
      </c>
      <c r="NY43" s="247">
        <f t="shared" si="1240"/>
        <v>1075.5909357296348</v>
      </c>
      <c r="NZ43" s="247">
        <f t="shared" si="1240"/>
        <v>1049.6558317399617</v>
      </c>
      <c r="OA43" s="247">
        <f t="shared" si="1240"/>
        <v>1168.9289045790706</v>
      </c>
      <c r="OB43" s="247">
        <f t="shared" si="1240"/>
        <v>1053.7441755598977</v>
      </c>
      <c r="OC43" s="247">
        <f t="shared" si="1240"/>
        <v>1019.8075646980757</v>
      </c>
      <c r="OD43" s="247">
        <f t="shared" si="1240"/>
        <v>1063.6071672821777</v>
      </c>
      <c r="OE43" s="247">
        <f t="shared" si="1240"/>
        <v>1080.0456512749827</v>
      </c>
      <c r="OF43" s="247">
        <f t="shared" si="1240"/>
        <v>1389.8265306122448</v>
      </c>
      <c r="OG43" s="700">
        <f t="shared" si="1241"/>
        <v>1161.5714285714287</v>
      </c>
      <c r="OH43" s="700">
        <f t="shared" si="1241"/>
        <v>1177.6938775510205</v>
      </c>
      <c r="OI43" s="700">
        <f t="shared" si="1241"/>
        <v>1170.4545454545455</v>
      </c>
      <c r="OJ43" s="700">
        <f t="shared" si="1241"/>
        <v>1177.7777777777778</v>
      </c>
      <c r="OK43" s="700">
        <f t="shared" si="1241"/>
        <v>1186.5050505050506</v>
      </c>
      <c r="OL43" s="700">
        <f t="shared" si="1241"/>
        <v>1196.8673469387754</v>
      </c>
      <c r="OM43" s="700">
        <f t="shared" si="1241"/>
        <v>1454.7653061224489</v>
      </c>
      <c r="ON43" s="700">
        <f t="shared" si="1241"/>
        <v>1170.52</v>
      </c>
      <c r="OO43" s="700">
        <f t="shared" si="1241"/>
        <v>1186.5757575757575</v>
      </c>
      <c r="OP43" s="700">
        <f t="shared" si="1241"/>
        <v>1189.8900000000001</v>
      </c>
      <c r="OQ43" s="700">
        <f t="shared" si="1241"/>
        <v>1210.4646464646464</v>
      </c>
      <c r="OR43" s="700">
        <f t="shared" si="1241"/>
        <v>1199.3465346534654</v>
      </c>
      <c r="OS43" s="803">
        <f t="shared" si="1242"/>
        <v>1486.17</v>
      </c>
      <c r="OT43" s="803">
        <f t="shared" si="1242"/>
        <v>1224.0505050505051</v>
      </c>
      <c r="OU43" s="803">
        <f t="shared" si="1242"/>
        <v>1127.6168224299065</v>
      </c>
      <c r="OV43" s="803">
        <f t="shared" si="1242"/>
        <v>1138.9150943396226</v>
      </c>
      <c r="OW43" s="803">
        <f t="shared" si="1242"/>
        <v>1147.4666666666667</v>
      </c>
      <c r="OX43" s="803">
        <f t="shared" si="1242"/>
        <v>1386.132075471698</v>
      </c>
      <c r="OY43" s="803">
        <f t="shared" si="1242"/>
        <v>1115.2454545454545</v>
      </c>
      <c r="OZ43" s="803">
        <f t="shared" si="1242"/>
        <v>1088.1926605504586</v>
      </c>
      <c r="PA43" s="803">
        <f t="shared" si="1242"/>
        <v>1082.5045871559632</v>
      </c>
      <c r="PB43" s="803">
        <f t="shared" si="1242"/>
        <v>1151.3689320388351</v>
      </c>
      <c r="PC43" s="803">
        <f t="shared" si="1242"/>
        <v>1153.7087378640776</v>
      </c>
      <c r="PD43" s="803">
        <f t="shared" si="1242"/>
        <v>1147.0961538461538</v>
      </c>
      <c r="PE43" s="856">
        <f t="shared" si="1243"/>
        <v>1502.9896907216496</v>
      </c>
      <c r="PF43" s="856">
        <f t="shared" si="1243"/>
        <v>1198</v>
      </c>
      <c r="PG43" s="856">
        <f t="shared" si="1243"/>
        <v>1198.21875</v>
      </c>
      <c r="PH43" s="856">
        <f t="shared" si="1243"/>
        <v>1215.8469387755101</v>
      </c>
      <c r="PI43" s="856">
        <f t="shared" si="1243"/>
        <v>1210.2857142857142</v>
      </c>
      <c r="PJ43" s="856">
        <f t="shared" si="1243"/>
        <v>1427.4536082474226</v>
      </c>
      <c r="PK43" s="856">
        <f t="shared" si="1243"/>
        <v>1277.8854166666667</v>
      </c>
      <c r="PL43" s="856">
        <f t="shared" si="1243"/>
        <v>1207.6632653061224</v>
      </c>
      <c r="PM43" s="856">
        <f t="shared" si="1243"/>
        <v>1198.9292929292928</v>
      </c>
      <c r="PN43" s="856">
        <f t="shared" si="1243"/>
        <v>1213.7551020408164</v>
      </c>
      <c r="PO43" s="856">
        <f t="shared" si="1243"/>
        <v>1240.9791666666667</v>
      </c>
      <c r="PP43" s="856">
        <f t="shared" si="1243"/>
        <v>1473.7575757575758</v>
      </c>
      <c r="PQ43" s="1042">
        <f t="shared" si="1244"/>
        <v>1227.8877551020407</v>
      </c>
      <c r="PR43" s="1042">
        <f t="shared" si="1244"/>
        <v>1281.2659574468084</v>
      </c>
      <c r="PS43" s="1042">
        <f t="shared" si="1244"/>
        <v>1281.4574468085107</v>
      </c>
      <c r="PT43" s="1042">
        <f t="shared" si="1244"/>
        <v>1330.0645161290322</v>
      </c>
      <c r="PU43" s="1042">
        <f t="shared" si="1244"/>
        <v>1323.7849462365591</v>
      </c>
      <c r="PV43" s="1042">
        <f t="shared" si="1244"/>
        <v>1569.5208333333333</v>
      </c>
      <c r="PW43" s="1042">
        <f t="shared" si="1244"/>
        <v>1278.6354166666667</v>
      </c>
      <c r="PX43" s="1042">
        <f t="shared" si="1244"/>
        <v>1316.4086021505377</v>
      </c>
      <c r="PY43" s="1042">
        <f t="shared" si="1244"/>
        <v>1302.4680851063829</v>
      </c>
      <c r="PZ43" s="1042">
        <f t="shared" si="1244"/>
        <v>1310.6808510638298</v>
      </c>
      <c r="QA43" s="1042">
        <f t="shared" si="1244"/>
        <v>1248.7979797979799</v>
      </c>
      <c r="QB43" s="1042">
        <f t="shared" si="1244"/>
        <v>1540.5959595959596</v>
      </c>
      <c r="QC43" s="1064">
        <f t="shared" si="1245"/>
        <v>1277.9693877551019</v>
      </c>
      <c r="QD43" s="1064">
        <f t="shared" si="1245"/>
        <v>1273.5612244897959</v>
      </c>
      <c r="QE43" s="1064">
        <f t="shared" si="1245"/>
        <v>1280.5051546391753</v>
      </c>
      <c r="QF43" s="1064">
        <f t="shared" si="1245"/>
        <v>1322.4468085106382</v>
      </c>
      <c r="QG43" s="1064">
        <f t="shared" si="1245"/>
        <v>1599.483870967742</v>
      </c>
      <c r="QH43" s="1064">
        <f t="shared" si="1245"/>
        <v>1303.1578947368421</v>
      </c>
      <c r="QI43" s="1064">
        <f t="shared" si="1245"/>
        <v>1275.6458333333333</v>
      </c>
      <c r="QJ43" s="1064">
        <f t="shared" si="1245"/>
        <v>1299.9893617021276</v>
      </c>
      <c r="QK43" s="1064">
        <f t="shared" si="1245"/>
        <v>1275.5729166666667</v>
      </c>
      <c r="QL43" s="1064">
        <f t="shared" si="1245"/>
        <v>1557.5979381443299</v>
      </c>
      <c r="QM43" s="1064">
        <f t="shared" si="1245"/>
        <v>1279.1752577319587</v>
      </c>
      <c r="QN43" s="1064">
        <f t="shared" si="1245"/>
        <v>1284.4226804123712</v>
      </c>
      <c r="QO43" s="1121">
        <f t="shared" si="1246"/>
        <v>1317.6</v>
      </c>
      <c r="QP43" s="1121">
        <f t="shared" si="1246"/>
        <v>1288.6082474226805</v>
      </c>
      <c r="QQ43" s="1121">
        <f t="shared" si="1246"/>
        <v>1276.1938775510205</v>
      </c>
      <c r="QR43" s="1121">
        <f t="shared" si="1246"/>
        <v>1511.5833333333333</v>
      </c>
      <c r="QS43" s="1121">
        <f t="shared" si="1246"/>
        <v>1308.6526315789474</v>
      </c>
      <c r="QT43" s="1121">
        <f t="shared" si="1246"/>
        <v>1278.2268041237114</v>
      </c>
      <c r="QU43" s="1121">
        <f t="shared" si="1246"/>
        <v>1279.319587628866</v>
      </c>
      <c r="QV43" s="1121">
        <f t="shared" si="1246"/>
        <v>1283.3092783505156</v>
      </c>
      <c r="QW43" s="1121">
        <f t="shared" si="1246"/>
        <v>1259.2626262626263</v>
      </c>
      <c r="QX43" s="1121">
        <f t="shared" si="1246"/>
        <v>1266.0808080808081</v>
      </c>
      <c r="QY43" s="1121">
        <f t="shared" si="1246"/>
        <v>1552.2020202020201</v>
      </c>
      <c r="QZ43" s="1121">
        <f t="shared" si="1246"/>
        <v>1293.0102040816328</v>
      </c>
      <c r="RA43" s="1213">
        <f t="shared" si="1247"/>
        <v>1278.8020833333333</v>
      </c>
      <c r="RB43" s="1213">
        <f t="shared" si="1248"/>
        <v>1285.3333333333333</v>
      </c>
      <c r="RC43" s="1213">
        <f t="shared" si="1249"/>
        <v>1274.7216494845361</v>
      </c>
      <c r="RD43" s="1213">
        <f t="shared" si="1250"/>
        <v>1582.5104166666667</v>
      </c>
      <c r="RE43" s="1213">
        <f t="shared" si="1251"/>
        <v>1273.0102040816328</v>
      </c>
      <c r="RF43" s="1213">
        <f t="shared" si="1252"/>
        <v>1263.2323232323233</v>
      </c>
      <c r="RG43" s="1213">
        <f t="shared" si="1253"/>
        <v>1252.28</v>
      </c>
      <c r="RH43" s="1213">
        <f t="shared" si="1254"/>
        <v>0</v>
      </c>
      <c r="RI43" s="1213">
        <f t="shared" si="1255"/>
        <v>0</v>
      </c>
      <c r="RJ43" s="1213">
        <f t="shared" si="1256"/>
        <v>0</v>
      </c>
      <c r="RK43" s="1213">
        <f t="shared" si="1257"/>
        <v>0</v>
      </c>
      <c r="RL43" s="1213">
        <f t="shared" si="1258"/>
        <v>0</v>
      </c>
    </row>
    <row r="44" spans="1:480" ht="15.75" customHeight="1" x14ac:dyDescent="0.3">
      <c r="A44" s="675">
        <v>7</v>
      </c>
      <c r="B44" s="5" t="s">
        <v>58</v>
      </c>
      <c r="C44" s="7"/>
      <c r="D44" s="7"/>
      <c r="H44" s="156"/>
      <c r="I44" s="173"/>
      <c r="K44" s="173"/>
      <c r="M44" s="173"/>
      <c r="O44" s="173"/>
      <c r="Q44" s="173"/>
      <c r="S44" s="173"/>
      <c r="T44" s="127"/>
      <c r="U44" s="141"/>
      <c r="V44" s="156"/>
      <c r="W44" s="173"/>
      <c r="Y44" s="173"/>
      <c r="AA44" s="173"/>
      <c r="AC44" s="173"/>
      <c r="AE44" s="173"/>
      <c r="AG44" s="173"/>
      <c r="AH44" s="419"/>
      <c r="AI44" s="420"/>
      <c r="AJ44" s="156"/>
      <c r="AK44" s="173"/>
      <c r="AM44" s="173"/>
      <c r="AO44" s="173"/>
      <c r="AP44" s="23"/>
      <c r="AQ44" s="173"/>
      <c r="AR44" s="23"/>
      <c r="AS44" s="173"/>
      <c r="AT44" s="23"/>
      <c r="AU44" s="173"/>
      <c r="AV44" s="419"/>
      <c r="AW44" s="420"/>
      <c r="AX44" s="156"/>
      <c r="AY44" s="173"/>
      <c r="BA44" s="173"/>
      <c r="BC44" s="173"/>
      <c r="BD44" s="23"/>
      <c r="BE44" s="173"/>
      <c r="BF44" s="23"/>
      <c r="BG44" s="173">
        <f>BG45-3000000</f>
        <v>-2200878.83</v>
      </c>
      <c r="BH44" s="198"/>
      <c r="BI44" s="173"/>
      <c r="BJ44" s="419"/>
      <c r="BK44" s="420"/>
      <c r="BL44" s="156"/>
      <c r="BM44" s="173"/>
      <c r="BO44" s="173"/>
      <c r="BQ44" s="173"/>
      <c r="BR44" s="23"/>
      <c r="BS44" s="173"/>
      <c r="BT44" s="23"/>
      <c r="BV44" s="23"/>
      <c r="BX44" s="419"/>
      <c r="BY44" s="420"/>
      <c r="BZ44" s="23"/>
      <c r="CA44" s="173"/>
      <c r="CC44" s="173"/>
      <c r="CE44" s="173"/>
      <c r="CF44" s="23"/>
      <c r="CG44" s="173"/>
      <c r="CH44" s="23"/>
      <c r="CI44" s="565"/>
      <c r="CJ44" s="23"/>
      <c r="CL44" s="419"/>
      <c r="CM44" s="420"/>
      <c r="CN44" s="23"/>
      <c r="CO44" s="173"/>
      <c r="CQ44" s="173"/>
      <c r="CS44" s="173"/>
      <c r="CT44" s="198"/>
      <c r="CU44" s="173"/>
      <c r="CV44" s="23"/>
      <c r="CW44" s="987"/>
      <c r="CX44" s="23"/>
      <c r="CY44" s="173"/>
      <c r="CZ44" s="419"/>
      <c r="DA44" s="420"/>
      <c r="DB44" s="23"/>
      <c r="DC44" s="173"/>
      <c r="DE44" s="173"/>
      <c r="DG44" s="173"/>
      <c r="DH44" s="198"/>
      <c r="DI44" s="173"/>
      <c r="DJ44" s="23"/>
      <c r="DK44" s="173"/>
      <c r="DL44" s="23"/>
      <c r="DM44" s="173"/>
      <c r="DN44" s="419"/>
      <c r="DO44" s="420"/>
      <c r="DP44" s="198"/>
      <c r="DQ44" s="173"/>
      <c r="DS44" s="173"/>
      <c r="DU44" s="173"/>
      <c r="DV44" s="198"/>
      <c r="DW44" s="173"/>
      <c r="DX44" s="23"/>
      <c r="DY44" s="1137"/>
      <c r="DZ44" s="23"/>
      <c r="EA44" s="173"/>
      <c r="EB44" s="419"/>
      <c r="EC44" s="420"/>
      <c r="ED44" s="198"/>
      <c r="EE44" s="173"/>
      <c r="EG44" s="173"/>
      <c r="EI44" s="173"/>
      <c r="EJ44" s="198"/>
      <c r="EK44" s="173"/>
      <c r="EL44" s="23"/>
      <c r="EM44" s="173"/>
      <c r="EN44" s="23"/>
      <c r="EO44" s="173"/>
      <c r="EP44" s="419"/>
      <c r="EQ44" s="420"/>
      <c r="ER44" s="198"/>
      <c r="ES44" s="173"/>
      <c r="EU44" s="173"/>
      <c r="EW44" s="173"/>
      <c r="EX44" s="198"/>
      <c r="EY44" s="173"/>
      <c r="EZ44" s="23"/>
      <c r="FA44" s="173"/>
      <c r="FB44" s="23"/>
      <c r="FC44" s="173"/>
      <c r="FD44" s="419"/>
      <c r="FE44" s="420"/>
      <c r="FF44" s="102"/>
      <c r="FG44" s="367"/>
      <c r="FH44" s="102"/>
      <c r="FI44" s="367"/>
      <c r="FJ44" s="102"/>
      <c r="FK44" s="367"/>
      <c r="FL44" s="102"/>
      <c r="FM44" s="367"/>
      <c r="FN44" s="102"/>
      <c r="FO44" s="367"/>
      <c r="FP44" s="102"/>
      <c r="FQ44" s="367"/>
      <c r="FR44" s="102"/>
      <c r="FS44" s="367"/>
      <c r="FT44" s="102"/>
      <c r="FU44" s="367"/>
      <c r="FV44" s="102"/>
      <c r="FW44" s="367"/>
      <c r="FX44" s="102"/>
      <c r="FY44" s="100"/>
      <c r="FZ44" s="102"/>
      <c r="GA44" s="367"/>
      <c r="GB44" s="102"/>
      <c r="GC44" s="367"/>
      <c r="GD44" s="102"/>
      <c r="GE44" s="367"/>
      <c r="GF44" s="296"/>
      <c r="GG44" s="370"/>
      <c r="GH44" s="296"/>
      <c r="GI44" s="370"/>
      <c r="GJ44" s="296"/>
      <c r="GK44" s="370"/>
      <c r="GL44" s="296"/>
      <c r="GM44" s="370"/>
      <c r="GN44" s="296"/>
      <c r="GO44" s="370"/>
      <c r="GP44" s="296"/>
      <c r="GQ44" s="370"/>
      <c r="GR44" s="296"/>
      <c r="GS44" s="370"/>
      <c r="GT44" s="296"/>
      <c r="GU44" s="370"/>
      <c r="GV44" s="296"/>
      <c r="GW44" s="370"/>
      <c r="GX44" s="296"/>
      <c r="GY44" s="370"/>
      <c r="GZ44" s="296"/>
      <c r="HA44" s="370"/>
      <c r="HB44" s="296"/>
      <c r="HC44" s="370"/>
      <c r="HD44" s="296"/>
      <c r="HE44" s="370"/>
      <c r="HF44" s="296"/>
      <c r="HG44" s="370"/>
      <c r="HH44" s="296"/>
      <c r="HI44" s="370"/>
      <c r="HJ44" s="296"/>
      <c r="HK44" s="370"/>
      <c r="HL44" s="296"/>
      <c r="HM44" s="370"/>
      <c r="HN44" s="296"/>
      <c r="HO44" s="370"/>
      <c r="HP44" s="296"/>
      <c r="HQ44" s="370"/>
      <c r="HR44" s="296"/>
      <c r="HS44" s="370"/>
      <c r="HT44" s="296"/>
      <c r="HU44" s="370"/>
      <c r="HV44" s="296"/>
      <c r="HW44" s="370"/>
      <c r="HX44" s="296"/>
      <c r="HY44" s="370"/>
      <c r="HZ44" s="296"/>
      <c r="IA44" s="370"/>
      <c r="IB44" s="296"/>
      <c r="IC44" s="370"/>
      <c r="ID44" s="296"/>
      <c r="IE44" s="370"/>
      <c r="IF44" s="296"/>
      <c r="IG44" s="370"/>
      <c r="IH44" s="296"/>
      <c r="II44" s="370"/>
      <c r="IJ44" s="296"/>
      <c r="IK44" s="370"/>
      <c r="IL44" s="296"/>
      <c r="IM44" s="370"/>
      <c r="IN44" s="296"/>
      <c r="IO44" s="370"/>
      <c r="IP44" s="296"/>
      <c r="IQ44" s="370"/>
      <c r="IR44" s="296"/>
      <c r="IS44" s="370"/>
      <c r="IT44" s="296"/>
      <c r="IU44" s="370"/>
      <c r="IV44" s="296"/>
      <c r="IW44" s="370"/>
      <c r="IX44" s="296"/>
      <c r="IY44" s="370"/>
      <c r="IZ44" s="296"/>
      <c r="JA44" s="370"/>
      <c r="JB44" s="296"/>
      <c r="JC44" s="370"/>
      <c r="JD44" s="296"/>
      <c r="JE44" s="370"/>
      <c r="JF44" s="296"/>
      <c r="JG44" s="370"/>
      <c r="JH44" s="296"/>
      <c r="JI44" s="370"/>
      <c r="JJ44" s="296"/>
      <c r="JK44" s="370"/>
      <c r="JL44" s="296"/>
      <c r="JM44" s="370"/>
      <c r="JN44" s="296"/>
      <c r="JO44" s="370"/>
      <c r="JP44" s="296"/>
      <c r="JQ44" s="370"/>
      <c r="JR44" s="296"/>
      <c r="JS44" s="370"/>
      <c r="JT44" s="296"/>
      <c r="JU44" s="370"/>
      <c r="JV44" s="296"/>
      <c r="JW44" s="370"/>
      <c r="JX44" s="296"/>
      <c r="JY44" s="370"/>
      <c r="JZ44" s="296"/>
      <c r="KA44" s="370"/>
      <c r="KB44" s="296"/>
      <c r="KC44" s="370"/>
      <c r="KD44" s="296"/>
      <c r="KE44" s="370"/>
      <c r="KF44" s="296"/>
      <c r="KG44" s="370"/>
      <c r="KH44" s="296"/>
      <c r="KI44" s="370"/>
      <c r="KJ44" s="296"/>
      <c r="KK44" s="370"/>
      <c r="KL44" s="296"/>
      <c r="KM44" s="370"/>
      <c r="KN44" s="296"/>
      <c r="KO44" s="370"/>
      <c r="KP44" s="296"/>
      <c r="KQ44" s="370"/>
      <c r="KR44" s="296"/>
      <c r="KS44" s="370"/>
      <c r="KT44" s="296"/>
      <c r="KU44" s="375"/>
      <c r="KV44" s="296"/>
      <c r="KW44" s="370"/>
      <c r="KX44" s="296"/>
      <c r="KY44" s="370"/>
      <c r="KZ44" s="296"/>
      <c r="LA44" s="370"/>
      <c r="LB44" s="296"/>
      <c r="LC44" s="370"/>
      <c r="LD44" s="296"/>
      <c r="LE44" s="370"/>
      <c r="LF44" s="296"/>
      <c r="LG44" s="370"/>
      <c r="LH44" s="296"/>
      <c r="LI44" s="370"/>
      <c r="LJ44" s="296"/>
      <c r="LK44" s="370"/>
      <c r="LL44" s="296"/>
      <c r="LM44" s="370"/>
      <c r="LN44" s="296"/>
      <c r="LO44" s="370"/>
      <c r="LP44" s="296"/>
      <c r="LQ44" s="370"/>
      <c r="LR44" s="296"/>
      <c r="LS44" s="1195"/>
      <c r="LT44" s="296"/>
      <c r="LU44" s="1191"/>
      <c r="LV44" s="296"/>
      <c r="LW44" s="1191"/>
      <c r="LX44" s="296"/>
      <c r="LY44" s="1191"/>
      <c r="LZ44" s="296"/>
      <c r="MA44" s="1191"/>
      <c r="MB44" s="296"/>
      <c r="MC44" s="1191"/>
      <c r="MD44" s="296"/>
      <c r="ME44" s="1249"/>
      <c r="MF44" s="296"/>
      <c r="MG44" s="1191"/>
      <c r="MH44" s="296"/>
      <c r="MI44" s="1191"/>
      <c r="MJ44" s="296"/>
      <c r="MK44" s="1191"/>
      <c r="ML44" s="296"/>
      <c r="MM44" s="1191"/>
      <c r="MN44" s="296"/>
      <c r="MO44" s="1191"/>
      <c r="MP44" s="23"/>
      <c r="MQ44" s="955"/>
      <c r="MR44" s="102"/>
      <c r="MS44" s="100"/>
      <c r="MT44" s="614"/>
      <c r="MU44" s="614"/>
      <c r="MV44" s="614"/>
      <c r="PE44" s="860"/>
      <c r="PF44" s="860"/>
      <c r="PG44" s="860"/>
      <c r="PH44" s="860"/>
      <c r="PI44" s="860"/>
      <c r="PJ44" s="860"/>
      <c r="PK44" s="860"/>
      <c r="PL44" s="860"/>
      <c r="PM44" s="860"/>
      <c r="PN44" s="860"/>
      <c r="PO44" s="860"/>
      <c r="PP44" s="860"/>
      <c r="PQ44" s="1046"/>
      <c r="PR44" s="1046"/>
      <c r="PS44" s="1046"/>
      <c r="PT44" s="1046"/>
      <c r="PU44" s="1046"/>
      <c r="PV44" s="1046"/>
      <c r="PW44" s="1046"/>
      <c r="PX44" s="1046"/>
      <c r="PY44" s="1046"/>
      <c r="PZ44" s="1046"/>
      <c r="QA44" s="1046"/>
      <c r="QB44" s="1046"/>
      <c r="QC44" s="1068"/>
      <c r="QD44" s="1068"/>
      <c r="QE44" s="1068"/>
      <c r="QF44" s="1068"/>
      <c r="QG44" s="1068"/>
      <c r="QH44" s="1068"/>
      <c r="QI44" s="1068"/>
      <c r="QJ44" s="1068"/>
      <c r="QK44" s="1068"/>
      <c r="QL44" s="1068"/>
      <c r="QM44" s="1068"/>
      <c r="QN44" s="1068"/>
      <c r="QO44" s="1125"/>
      <c r="QP44" s="1125"/>
      <c r="QQ44" s="1125"/>
      <c r="QR44" s="1125"/>
      <c r="QS44" s="1125"/>
      <c r="QT44" s="1125"/>
      <c r="QU44" s="1125"/>
      <c r="QV44" s="1125"/>
      <c r="QW44" s="1125"/>
      <c r="QX44" s="1125"/>
      <c r="QY44" s="1125"/>
      <c r="QZ44" s="1125"/>
      <c r="RA44" s="1217"/>
      <c r="RB44" s="1217"/>
      <c r="RC44" s="1217"/>
      <c r="RD44" s="1217"/>
      <c r="RE44" s="1217"/>
      <c r="RF44" s="1217"/>
      <c r="RG44" s="1217"/>
      <c r="RH44" s="1217"/>
      <c r="RI44" s="1217"/>
      <c r="RJ44" s="1217"/>
      <c r="RK44" s="1217"/>
      <c r="RL44" s="1217"/>
    </row>
    <row r="45" spans="1:480" x14ac:dyDescent="0.3">
      <c r="A45" s="675"/>
      <c r="B45" s="50">
        <v>7.1</v>
      </c>
      <c r="E45" s="1271" t="s">
        <v>57</v>
      </c>
      <c r="F45" s="1271"/>
      <c r="G45" s="1272"/>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80">
        <v>1160883.57</v>
      </c>
      <c r="T45" s="128">
        <v>15105028.170000004</v>
      </c>
      <c r="U45" s="147">
        <v>1258752.3475000004</v>
      </c>
      <c r="V45" s="404">
        <f>533079.23+320072.97+37209.5+6333.54</f>
        <v>896695.24</v>
      </c>
      <c r="W45" s="380">
        <f>530282.94+347757.24+39922.63+1947.06</f>
        <v>919909.87</v>
      </c>
      <c r="X45" s="404">
        <f>548522.49+292593.25+35246.35+5979.19</f>
        <v>882341.27999999991</v>
      </c>
      <c r="Y45" s="380">
        <f>438711.47+297626.76+37113+7918.79</f>
        <v>781370.02</v>
      </c>
      <c r="Z45" s="404">
        <v>1012215.96</v>
      </c>
      <c r="AA45" s="219">
        <v>2734017.6000000006</v>
      </c>
      <c r="AB45" s="404">
        <v>900538.53</v>
      </c>
      <c r="AC45" s="66">
        <v>881738.9</v>
      </c>
      <c r="AD45" s="404">
        <v>854988.99</v>
      </c>
      <c r="AE45" s="66">
        <v>754241.36</v>
      </c>
      <c r="AF45" s="199">
        <v>822310.56</v>
      </c>
      <c r="AG45" s="380">
        <v>1159782.26</v>
      </c>
      <c r="AH45" s="128">
        <v>12600150.57</v>
      </c>
      <c r="AI45" s="147">
        <v>1050012.5475000001</v>
      </c>
      <c r="AJ45" s="577">
        <v>842664.62</v>
      </c>
      <c r="AK45" s="578">
        <v>728467.10000000009</v>
      </c>
      <c r="AL45" s="577">
        <v>747018.07</v>
      </c>
      <c r="AM45" s="578">
        <v>737646.02999999991</v>
      </c>
      <c r="AN45" s="577">
        <v>725533.50999999989</v>
      </c>
      <c r="AO45" s="579">
        <f>2409177.34+295385.19+21910+2029.12</f>
        <v>2728501.65</v>
      </c>
      <c r="AP45" s="577">
        <f>395902.71+331495.19+15125+2830.23</f>
        <v>745353.13</v>
      </c>
      <c r="AQ45" s="219">
        <f>428996.43+357048.87+20800+2350.53</f>
        <v>809195.83000000007</v>
      </c>
      <c r="AR45" s="577">
        <f>443502.18+302604.24+4026040+1279.2-4000000</f>
        <v>773425.62000000011</v>
      </c>
      <c r="AS45" s="66">
        <v>738835.52</v>
      </c>
      <c r="AT45" s="199">
        <v>766413.52</v>
      </c>
      <c r="AU45" s="569">
        <v>785622.28000000014</v>
      </c>
      <c r="AV45" s="128">
        <f>SUM(AJ45:AU45)</f>
        <v>11128676.879999997</v>
      </c>
      <c r="AW45" s="147">
        <f t="shared" ref="AW45:AW48" si="1302">SUM(AJ45:AU45)/$AV$4</f>
        <v>927389.73999999976</v>
      </c>
      <c r="AX45" s="577">
        <v>809776.44</v>
      </c>
      <c r="AY45" s="578">
        <v>832917.84000000008</v>
      </c>
      <c r="AZ45" s="577">
        <v>743266.94</v>
      </c>
      <c r="BA45" s="578">
        <v>1066978.6200000001</v>
      </c>
      <c r="BB45" s="577">
        <v>871421.17999999993</v>
      </c>
      <c r="BC45" s="579">
        <v>938127.61</v>
      </c>
      <c r="BD45" s="577">
        <v>2331301.9300000002</v>
      </c>
      <c r="BE45" s="219">
        <v>937930.58000000007</v>
      </c>
      <c r="BF45" s="577">
        <v>921256.01</v>
      </c>
      <c r="BG45" s="66">
        <v>799121.17</v>
      </c>
      <c r="BH45" s="577">
        <v>1215388.95</v>
      </c>
      <c r="BI45" s="736">
        <v>1189596.24</v>
      </c>
      <c r="BJ45" s="128">
        <f>SUM(AX45:BI45)</f>
        <v>12657083.51</v>
      </c>
      <c r="BK45" s="147">
        <f t="shared" ref="BK45:BK48" si="1303">SUM(AX45:BI45)/$BJ$4</f>
        <v>1054756.9591666667</v>
      </c>
      <c r="BL45" s="577">
        <v>834513.57</v>
      </c>
      <c r="BM45" s="578">
        <v>841984.72</v>
      </c>
      <c r="BN45" s="577">
        <v>841357.56</v>
      </c>
      <c r="BO45" s="578">
        <v>830582.06</v>
      </c>
      <c r="BP45" s="773">
        <v>862301.04999999993</v>
      </c>
      <c r="BQ45" s="579">
        <v>898997.86999999988</v>
      </c>
      <c r="BR45" s="577">
        <v>2776943.1999999997</v>
      </c>
      <c r="BS45" s="219">
        <v>893845.33000000007</v>
      </c>
      <c r="BT45" s="577">
        <v>867090.54</v>
      </c>
      <c r="BU45" s="577">
        <v>882651.77</v>
      </c>
      <c r="BV45" s="577">
        <v>933513.69</v>
      </c>
      <c r="BW45" s="577">
        <v>2330709.91</v>
      </c>
      <c r="BX45" s="128">
        <f>SUM(BL45:BW45)</f>
        <v>13794491.269999998</v>
      </c>
      <c r="BY45" s="147">
        <f t="shared" ref="BY45:BY50" si="1304">SUM(BL45:BW45)/$BX$4</f>
        <v>1149540.9391666665</v>
      </c>
      <c r="BZ45" s="577">
        <v>854026.62</v>
      </c>
      <c r="CA45" s="578">
        <v>882244.46</v>
      </c>
      <c r="CB45" s="577">
        <v>875901.92999999993</v>
      </c>
      <c r="CC45" s="578">
        <v>1008853.3200000001</v>
      </c>
      <c r="CD45" s="773">
        <v>928077.97</v>
      </c>
      <c r="CE45" s="579">
        <v>1022282.88</v>
      </c>
      <c r="CF45" s="577">
        <v>2915833.31</v>
      </c>
      <c r="CG45" s="579">
        <v>1002015.4199999999</v>
      </c>
      <c r="CH45" s="577">
        <v>902981.57000000007</v>
      </c>
      <c r="CI45" s="577">
        <v>698611.25</v>
      </c>
      <c r="CJ45" s="577">
        <v>1011228.0900000001</v>
      </c>
      <c r="CK45" s="577">
        <v>1030007.27</v>
      </c>
      <c r="CL45" s="128">
        <f>SUM(BZ45:CK45)</f>
        <v>13132064.09</v>
      </c>
      <c r="CM45" s="147">
        <f t="shared" ref="CM45:CM50" si="1305">SUM(BZ45:CK45)/$CL$4</f>
        <v>1094338.6741666666</v>
      </c>
      <c r="CN45" s="577">
        <v>975788.4</v>
      </c>
      <c r="CO45" s="219">
        <v>946109.59000000008</v>
      </c>
      <c r="CP45" s="199">
        <v>952139.08</v>
      </c>
      <c r="CQ45" s="578">
        <v>977618.92999999993</v>
      </c>
      <c r="CR45" s="773">
        <v>862508.02</v>
      </c>
      <c r="CS45" s="579">
        <v>852908.37</v>
      </c>
      <c r="CT45" s="577">
        <v>756768.2</v>
      </c>
      <c r="CU45" s="579">
        <v>2742097.85</v>
      </c>
      <c r="CV45" s="577">
        <v>945458.1399999999</v>
      </c>
      <c r="CW45" s="988">
        <v>755793.6100000001</v>
      </c>
      <c r="CX45" s="577">
        <v>794398.15</v>
      </c>
      <c r="CY45" s="219">
        <v>970426.07000000007</v>
      </c>
      <c r="CZ45" s="128">
        <f>SUM(CN45:CY45)</f>
        <v>12532014.41</v>
      </c>
      <c r="DA45" s="147">
        <f>SUM(CN45:CY45)/$CZ$4</f>
        <v>1044334.5341666667</v>
      </c>
      <c r="DB45" s="577">
        <v>744308.4</v>
      </c>
      <c r="DC45" s="219">
        <v>761196.89999999991</v>
      </c>
      <c r="DD45" s="199">
        <v>736584.02</v>
      </c>
      <c r="DE45" s="578">
        <v>749409.02</v>
      </c>
      <c r="DF45" s="773">
        <v>761299.62</v>
      </c>
      <c r="DG45" s="964">
        <v>743043.88</v>
      </c>
      <c r="DH45" s="577">
        <v>2936868.84</v>
      </c>
      <c r="DI45" s="579">
        <v>793715.5</v>
      </c>
      <c r="DJ45" s="577">
        <v>791924.03</v>
      </c>
      <c r="DK45" s="579">
        <v>761657.69</v>
      </c>
      <c r="DL45" s="577">
        <v>975698.84000000008</v>
      </c>
      <c r="DM45" s="579">
        <v>841810.84</v>
      </c>
      <c r="DN45" s="128">
        <f>SUM(DB45:DM45)</f>
        <v>11597517.579999998</v>
      </c>
      <c r="DO45" s="147">
        <f>SUM(DB45:DM45)/$DN$4</f>
        <v>966459.79833333322</v>
      </c>
      <c r="DP45" s="577">
        <v>793036.29</v>
      </c>
      <c r="DQ45" s="219">
        <v>804660.04</v>
      </c>
      <c r="DR45" s="199">
        <v>792635.3</v>
      </c>
      <c r="DS45" s="578">
        <v>809111.12</v>
      </c>
      <c r="DT45" s="773">
        <v>778380.98</v>
      </c>
      <c r="DU45" s="964">
        <v>779127.8</v>
      </c>
      <c r="DV45" s="577">
        <v>920033.02</v>
      </c>
      <c r="DW45" s="579">
        <v>820176.83000000007</v>
      </c>
      <c r="DX45" s="577">
        <v>774555.09000000008</v>
      </c>
      <c r="DY45" s="579">
        <v>2188134.02</v>
      </c>
      <c r="DZ45" s="577">
        <v>987799.48</v>
      </c>
      <c r="EA45" s="579">
        <v>792436.67999999993</v>
      </c>
      <c r="EB45" s="128">
        <f>SUM(DP45:EA45)</f>
        <v>11240086.65</v>
      </c>
      <c r="EC45" s="147">
        <f>SUM(DP45:EA45)/$EB$4</f>
        <v>936673.88750000007</v>
      </c>
      <c r="ED45" s="577">
        <v>770505.72</v>
      </c>
      <c r="EE45" s="219">
        <v>756155.78</v>
      </c>
      <c r="EF45" s="199">
        <f>836815.65</f>
        <v>836815.65</v>
      </c>
      <c r="EG45" s="578">
        <v>864776.2</v>
      </c>
      <c r="EH45" s="773">
        <v>810863.99</v>
      </c>
      <c r="EI45" s="964">
        <v>830885.48</v>
      </c>
      <c r="EJ45" s="577">
        <v>2541558.94</v>
      </c>
      <c r="EK45" s="579">
        <v>853019.6</v>
      </c>
      <c r="EL45" s="577">
        <v>857302.42999999993</v>
      </c>
      <c r="EM45" s="579">
        <v>936390.69</v>
      </c>
      <c r="EN45" s="577">
        <v>895440</v>
      </c>
      <c r="EO45" s="579">
        <v>1221807.8599999999</v>
      </c>
      <c r="EP45" s="128">
        <f>SUM(ED45:EO45)</f>
        <v>12175522.339999998</v>
      </c>
      <c r="EQ45" s="147">
        <f>SUM(ED45:EO45)/$EP$4</f>
        <v>1014626.8616666665</v>
      </c>
      <c r="ER45" s="577">
        <v>867025.07000000007</v>
      </c>
      <c r="ES45" s="219">
        <v>837794.2999999997</v>
      </c>
      <c r="ET45" s="199">
        <v>827927.2</v>
      </c>
      <c r="EU45" s="578">
        <v>860510.38</v>
      </c>
      <c r="EV45" s="773">
        <v>822420.35</v>
      </c>
      <c r="EW45" s="964">
        <v>762275.75</v>
      </c>
      <c r="EX45" s="577">
        <v>895637.14999999991</v>
      </c>
      <c r="EY45" s="579"/>
      <c r="EZ45" s="577"/>
      <c r="FA45" s="579"/>
      <c r="FB45" s="577"/>
      <c r="FC45" s="579"/>
      <c r="FD45" s="128">
        <f>SUM(ER45:FC45)</f>
        <v>5873590.1999999993</v>
      </c>
      <c r="FE45" s="147">
        <f>SUM(ER45:FC45)/$FD$4</f>
        <v>839084.31428571418</v>
      </c>
      <c r="FF45" s="599">
        <f t="shared" ref="FF45:FF50" si="1306">AX45-AU45</f>
        <v>24154.1599999998</v>
      </c>
      <c r="FG45" s="367">
        <f t="shared" ref="FG45:FG50" si="1307">FF45/AU45</f>
        <v>3.0745258395675584E-2</v>
      </c>
      <c r="FH45" s="599">
        <f t="shared" ref="FH45:FH50" si="1308">AY45-AX45</f>
        <v>23141.40000000014</v>
      </c>
      <c r="FI45" s="367">
        <f t="shared" ref="FI45:FI50" si="1309">FH45/AX45</f>
        <v>2.8577517024328519E-2</v>
      </c>
      <c r="FJ45" s="599">
        <f t="shared" ref="FJ45:FJ50" si="1310">AZ45-AY45</f>
        <v>-89650.90000000014</v>
      </c>
      <c r="FK45" s="367">
        <f t="shared" ref="FK45:FK50" si="1311">FJ45/AY45</f>
        <v>-0.10763474582318963</v>
      </c>
      <c r="FL45" s="599">
        <f t="shared" ref="FL45:FL50" si="1312">BA45-AZ45</f>
        <v>323711.68000000017</v>
      </c>
      <c r="FM45" s="367">
        <f t="shared" ref="FM45:FM50" si="1313">FL45/AZ45</f>
        <v>0.43552546545390569</v>
      </c>
      <c r="FN45" s="599">
        <f t="shared" ref="FN45:FN50" si="1314">BB45-BA45</f>
        <v>-195557.44000000018</v>
      </c>
      <c r="FO45" s="367">
        <f t="shared" ref="FO45:FO50" si="1315">FN45/BA45</f>
        <v>-0.18328149818034795</v>
      </c>
      <c r="FP45" s="599">
        <f t="shared" ref="FP45:FP50" si="1316">BC45-BB45</f>
        <v>66706.430000000051</v>
      </c>
      <c r="FQ45" s="367">
        <f t="shared" ref="FQ45:FQ50" si="1317">FP45/BB45</f>
        <v>7.6549011581288462E-2</v>
      </c>
      <c r="FR45" s="599">
        <f t="shared" ref="FR45:FR50" si="1318">BD45-BC45</f>
        <v>1393174.3200000003</v>
      </c>
      <c r="FS45" s="367">
        <f t="shared" ref="FS45:FS50" si="1319">FR45/BC45</f>
        <v>1.485058434640891</v>
      </c>
      <c r="FT45" s="599">
        <f t="shared" ref="FT45:FT50" si="1320">BE45-BD45</f>
        <v>-1393371.35</v>
      </c>
      <c r="FU45" s="367">
        <f t="shared" ref="FU45:FU50" si="1321">FT45/BD45</f>
        <v>-0.59767949061836023</v>
      </c>
      <c r="FV45" s="599">
        <f t="shared" ref="FV45:FV50" si="1322">BF45-BE45</f>
        <v>-16674.570000000065</v>
      </c>
      <c r="FW45" s="367">
        <f t="shared" ref="FW45:FW50" si="1323">FV45/BE45</f>
        <v>-1.7778042805684045E-2</v>
      </c>
      <c r="FX45" s="599">
        <f t="shared" ref="FX45:FX50" si="1324">BG45-BF45</f>
        <v>-122134.83999999997</v>
      </c>
      <c r="FY45" s="100">
        <f t="shared" ref="FY45:FY50" si="1325">FX45/BF45</f>
        <v>-0.13257426673395592</v>
      </c>
      <c r="FZ45" s="599">
        <f t="shared" ref="FZ45:FZ50" si="1326">BH45-BG45</f>
        <v>416267.77999999991</v>
      </c>
      <c r="GA45" s="367">
        <f t="shared" ref="GA45:GA50" si="1327">FZ45/BG45</f>
        <v>0.52090696083048316</v>
      </c>
      <c r="GB45" s="599">
        <f t="shared" ref="GB45:GB50" si="1328">BI45-BH45</f>
        <v>-25792.709999999963</v>
      </c>
      <c r="GC45" s="367">
        <f t="shared" ref="GC45:GC50" si="1329">GB45/BH45</f>
        <v>-2.1221774313482086E-2</v>
      </c>
      <c r="GD45" s="599">
        <f t="shared" ref="GD45:GD50" si="1330">BL45-BI45</f>
        <v>-355082.67000000004</v>
      </c>
      <c r="GE45" s="367">
        <f t="shared" ref="GE45:GE50" si="1331">GD45/BI45</f>
        <v>-0.29849007424569535</v>
      </c>
      <c r="GF45" s="303">
        <f t="shared" ref="GF45:GF50" si="1332">BM45-BL45</f>
        <v>7471.1500000000233</v>
      </c>
      <c r="GG45" s="370">
        <f t="shared" ref="GG45:GG50" si="1333">GF45/BL45</f>
        <v>8.9527004336190999E-3</v>
      </c>
      <c r="GH45" s="303">
        <f t="shared" ref="GH45:GH50" si="1334">BN45-BM45</f>
        <v>-627.15999999991618</v>
      </c>
      <c r="GI45" s="370">
        <f t="shared" ref="GI45:GI50" si="1335">GH45/BM45</f>
        <v>-7.4485912285904212E-4</v>
      </c>
      <c r="GJ45" s="303">
        <f t="shared" ref="GJ45:GJ50" si="1336">BO45-BN45</f>
        <v>-10775.5</v>
      </c>
      <c r="GK45" s="370">
        <f t="shared" ref="GK45:GK50" si="1337">GJ45/BN45</f>
        <v>-1.2807277799940371E-2</v>
      </c>
      <c r="GL45" s="303">
        <f t="shared" ref="GL45:GL50" si="1338">BP45-BO45</f>
        <v>31718.989999999874</v>
      </c>
      <c r="GM45" s="370">
        <f t="shared" ref="GM45:GM50" si="1339">GL45/BO45</f>
        <v>3.8188869622346369E-2</v>
      </c>
      <c r="GN45" s="303">
        <f t="shared" ref="GN45:GN50" si="1340">BQ45-BP45</f>
        <v>36696.819999999949</v>
      </c>
      <c r="GO45" s="370">
        <f t="shared" ref="GO45:GO50" si="1341">GN45/BP45</f>
        <v>4.2556854128845086E-2</v>
      </c>
      <c r="GP45" s="303">
        <f t="shared" ref="GP45:GP50" si="1342">BR45-BQ45</f>
        <v>1877945.3299999998</v>
      </c>
      <c r="GQ45" s="370">
        <f t="shared" ref="GQ45:GQ50" si="1343">GP45/BQ45</f>
        <v>2.0889319014738046</v>
      </c>
      <c r="GR45" s="303">
        <f t="shared" ref="GR45:GR50" si="1344">BS45-BR45</f>
        <v>-1883097.8699999996</v>
      </c>
      <c r="GS45" s="370">
        <f t="shared" ref="GS45:GS50" si="1345">GR45/BR45</f>
        <v>-0.67811897268910648</v>
      </c>
      <c r="GT45" s="303">
        <f t="shared" ref="GT45:GT50" si="1346">BT45-BS45</f>
        <v>-26754.790000000037</v>
      </c>
      <c r="GU45" s="370">
        <f t="shared" ref="GU45:GU50" si="1347">GT45/BS45</f>
        <v>-2.993223671034902E-2</v>
      </c>
      <c r="GV45" s="303">
        <f t="shared" ref="GV45:GV50" si="1348">BU45-BT45</f>
        <v>15561.229999999981</v>
      </c>
      <c r="GW45" s="370">
        <f t="shared" ref="GW45:GW50" si="1349">GV45/BT45</f>
        <v>1.7946488033418032E-2</v>
      </c>
      <c r="GX45" s="303">
        <f t="shared" ref="GX45:GX50" si="1350">BV45-BU45</f>
        <v>50861.919999999925</v>
      </c>
      <c r="GY45" s="370">
        <f t="shared" ref="GY45:GY50" si="1351">GX45/BU45</f>
        <v>5.7623993661735845E-2</v>
      </c>
      <c r="GZ45" s="303">
        <f t="shared" ref="GZ45:GZ50" si="1352">BW45-BV45</f>
        <v>1397196.2200000002</v>
      </c>
      <c r="HA45" s="370">
        <f t="shared" ref="HA45:HA50" si="1353">GZ45/BV45</f>
        <v>1.4967067274610619</v>
      </c>
      <c r="HB45" s="303">
        <f t="shared" ref="HB45:HB50" si="1354">BZ45-BW45</f>
        <v>-1476683.29</v>
      </c>
      <c r="HC45" s="370">
        <f t="shared" ref="HC45:HC50" si="1355">HB45/BW45</f>
        <v>-0.63357661271539367</v>
      </c>
      <c r="HD45" s="303">
        <f t="shared" ref="HD45:HD50" si="1356">CA45-BZ45</f>
        <v>28217.839999999967</v>
      </c>
      <c r="HE45" s="370">
        <f t="shared" ref="HE45:HE50" si="1357">HD45/BZ45</f>
        <v>3.3040937295373732E-2</v>
      </c>
      <c r="HF45" s="303">
        <f t="shared" ref="HF45:HF50" si="1358">CB45-CA45</f>
        <v>-6342.5300000000279</v>
      </c>
      <c r="HG45" s="370">
        <f t="shared" ref="HG45:HG50" si="1359">HF45/CA45</f>
        <v>-7.1890845310607311E-3</v>
      </c>
      <c r="HH45" s="303">
        <f t="shared" ref="HH45:HH50" si="1360">CC45-CB45</f>
        <v>132951.39000000013</v>
      </c>
      <c r="HI45" s="370">
        <f t="shared" ref="HI45:HI50" si="1361">HH45/CB45</f>
        <v>0.1517879861276252</v>
      </c>
      <c r="HJ45" s="303">
        <f t="shared" ref="HJ45:HJ50" si="1362">CD45-CC45</f>
        <v>-80775.350000000093</v>
      </c>
      <c r="HK45" s="370">
        <f t="shared" ref="HK45:HK50" si="1363">HJ45/CC45</f>
        <v>-8.0066495692357034E-2</v>
      </c>
      <c r="HL45" s="303">
        <f t="shared" ref="HL45:HL50" si="1364">CE45-CD45</f>
        <v>94204.910000000033</v>
      </c>
      <c r="HM45" s="370">
        <f t="shared" ref="HM45:HM50" si="1365">HL45/CD45</f>
        <v>0.10150538321688644</v>
      </c>
      <c r="HN45" s="303">
        <f t="shared" ref="HN45:HN50" si="1366">CF45-CE45</f>
        <v>1893550.4300000002</v>
      </c>
      <c r="HO45" s="370">
        <f t="shared" ref="HO45:HO50" si="1367">HN45/CE45</f>
        <v>1.8522763777478111</v>
      </c>
      <c r="HP45" s="848">
        <f t="shared" ref="HP45:HP50" si="1368">CG45-CF45</f>
        <v>-1913817.8900000001</v>
      </c>
      <c r="HQ45" s="370">
        <f t="shared" ref="HQ45:HQ50" si="1369">HP45/CF45</f>
        <v>-0.65635366858471078</v>
      </c>
      <c r="HR45" s="303">
        <f t="shared" ref="HR45:HR50" si="1370">CH45-CG45</f>
        <v>-99033.84999999986</v>
      </c>
      <c r="HS45" s="370">
        <f t="shared" ref="HS45:HS50" si="1371">HR45/CG45</f>
        <v>-9.8834656656281661E-2</v>
      </c>
      <c r="HT45" s="303">
        <f t="shared" ref="HT45:HT50" si="1372">CI45-CH45</f>
        <v>-204370.32000000007</v>
      </c>
      <c r="HU45" s="370">
        <f t="shared" ref="HU45:HU50" si="1373">HT45/CH45</f>
        <v>-0.2263283402340095</v>
      </c>
      <c r="HV45" s="303">
        <f t="shared" ref="HV45:HV50" si="1374">CJ45-CI45</f>
        <v>312616.84000000008</v>
      </c>
      <c r="HW45" s="370">
        <f t="shared" ref="HW45:HW50" si="1375">HV45/CI45</f>
        <v>0.44748326054010734</v>
      </c>
      <c r="HX45" s="303">
        <f t="shared" ref="HX45:HX50" si="1376">CK45-CJ45</f>
        <v>18779.179999999935</v>
      </c>
      <c r="HY45" s="370">
        <f t="shared" ref="HY45:HY50" si="1377">HX45/CJ45</f>
        <v>1.8570666880901157E-2</v>
      </c>
      <c r="HZ45" s="303">
        <f t="shared" ref="HZ45:HZ50" si="1378">CN45-CK45</f>
        <v>-54218.869999999995</v>
      </c>
      <c r="IA45" s="370">
        <f t="shared" ref="IA45:IA50" si="1379">HZ45/CK45</f>
        <v>-5.2639308070126525E-2</v>
      </c>
      <c r="IB45" s="303">
        <f t="shared" ref="IB45:IB50" si="1380">CO45-CN45</f>
        <v>-29678.809999999939</v>
      </c>
      <c r="IC45" s="370">
        <f t="shared" ref="IC45:IC50" si="1381">IB45/CN45</f>
        <v>-3.0415210920728242E-2</v>
      </c>
      <c r="ID45" s="303">
        <f t="shared" ref="ID45:ID50" si="1382">CP45-CO45</f>
        <v>6029.4899999998743</v>
      </c>
      <c r="IE45" s="370">
        <f t="shared" ref="IE45:IE50" si="1383">ID45/CO45</f>
        <v>6.3729297998130147E-3</v>
      </c>
      <c r="IF45" s="303">
        <f t="shared" ref="IF45:IF50" si="1384">CQ45-CP45</f>
        <v>25479.849999999977</v>
      </c>
      <c r="IG45" s="370">
        <f t="shared" ref="IG45:IG50" si="1385">IF45/CP45</f>
        <v>2.6760638792391524E-2</v>
      </c>
      <c r="IH45" s="303">
        <f t="shared" ref="IH45:IH50" si="1386">CR45-CQ45</f>
        <v>-115110.90999999992</v>
      </c>
      <c r="II45" s="370">
        <f t="shared" ref="II45:II50" si="1387">IH45/CQ45</f>
        <v>-0.11774619585158802</v>
      </c>
      <c r="IJ45" s="303">
        <f t="shared" ref="IJ45:IJ50" si="1388">CS45-CR45</f>
        <v>-9599.6500000000233</v>
      </c>
      <c r="IK45" s="370">
        <f t="shared" ref="IK45:IK50" si="1389">IJ45/CR45</f>
        <v>-1.1129925493330512E-2</v>
      </c>
      <c r="IL45" s="303">
        <f t="shared" ref="IL45:IL50" si="1390">CT45-CS45</f>
        <v>-96140.170000000042</v>
      </c>
      <c r="IM45" s="370">
        <f t="shared" ref="IM45:IM50" si="1391">IL45/CS45</f>
        <v>-0.11272039691672864</v>
      </c>
      <c r="IN45" s="303">
        <f t="shared" ref="IN45:IN50" si="1392">CU45-CT45</f>
        <v>1985329.6500000001</v>
      </c>
      <c r="IO45" s="370">
        <f t="shared" ref="IO45:IO50" si="1393">IN45/CT45</f>
        <v>2.6234316531799307</v>
      </c>
      <c r="IP45" s="303">
        <f t="shared" ref="IP45:IP50" si="1394">CV45-CU45</f>
        <v>-1796639.7100000002</v>
      </c>
      <c r="IQ45" s="370">
        <f t="shared" ref="IQ45:IQ50" si="1395">IP45/CU45</f>
        <v>-0.65520627208835747</v>
      </c>
      <c r="IR45" s="303">
        <f t="shared" ref="IR45:IR50" si="1396">CW45-CV45</f>
        <v>-189664.5299999998</v>
      </c>
      <c r="IS45" s="370">
        <f t="shared" ref="IS45:IS50" si="1397">IR45/CV45</f>
        <v>-0.20060595173467946</v>
      </c>
      <c r="IT45" s="303">
        <f t="shared" ref="IT45:IT50" si="1398">CX45-CW45</f>
        <v>38604.539999999921</v>
      </c>
      <c r="IU45" s="370">
        <f t="shared" ref="IU45:IU50" si="1399">IT45/CW45</f>
        <v>5.1078150819507347E-2</v>
      </c>
      <c r="IV45" s="303">
        <f t="shared" ref="IV45:IV50" si="1400">CY45-CX45</f>
        <v>176027.92000000004</v>
      </c>
      <c r="IW45" s="370">
        <f t="shared" ref="IW45:IW50" si="1401">IV45/CX45</f>
        <v>0.22158651804513899</v>
      </c>
      <c r="IX45" s="303">
        <f t="shared" ref="IX45:IX50" si="1402">DB45-CY45</f>
        <v>-226117.67000000004</v>
      </c>
      <c r="IY45" s="370">
        <f t="shared" ref="IY45:IY50" si="1403">IX45/CY45</f>
        <v>-0.23300865155034431</v>
      </c>
      <c r="IZ45" s="303">
        <f t="shared" ref="IZ45:IZ50" si="1404">DC45-DB45</f>
        <v>16888.499999999884</v>
      </c>
      <c r="JA45" s="370">
        <f t="shared" ref="JA45:JA50" si="1405">IZ45/DB45</f>
        <v>2.26901913239188E-2</v>
      </c>
      <c r="JB45" s="303">
        <f t="shared" ref="JB45:JB50" si="1406">DD45-DC45</f>
        <v>-24612.879999999888</v>
      </c>
      <c r="JC45" s="370">
        <f t="shared" ref="JC45:JC50" si="1407">JB45/DD45</f>
        <v>-3.3414898140201155E-2</v>
      </c>
      <c r="JD45" s="303">
        <f t="shared" ref="JD45:JD50" si="1408">DE45-DD45</f>
        <v>12825</v>
      </c>
      <c r="JE45" s="370">
        <f t="shared" ref="JE45:JE50" si="1409">JD45/DD45</f>
        <v>1.741145565444116E-2</v>
      </c>
      <c r="JF45" s="303">
        <f t="shared" ref="JF45:JF50" si="1410">DF45-DE45</f>
        <v>11890.599999999977</v>
      </c>
      <c r="JG45" s="370">
        <f t="shared" ref="JG45:JG50" si="1411">JF45/DO45</f>
        <v>1.2303253607139584E-2</v>
      </c>
      <c r="JH45" s="303">
        <f t="shared" ref="JH45:JH50" si="1412">DG45-DF45</f>
        <v>-18255.739999999991</v>
      </c>
      <c r="JI45" s="370">
        <f t="shared" ref="JI45:JI50" si="1413">JH45/DF45</f>
        <v>-2.3979704600404227E-2</v>
      </c>
      <c r="JJ45" s="303">
        <f t="shared" ref="JJ45:JJ50" si="1414">DH45-DG45</f>
        <v>2193824.96</v>
      </c>
      <c r="JK45" s="370">
        <f t="shared" ref="JK45:JK50" si="1415">JJ45/DG45</f>
        <v>2.9524837214189827</v>
      </c>
      <c r="JL45" s="303">
        <f t="shared" ref="JL45:JL50" si="1416">DI45-DH45</f>
        <v>-2143153.34</v>
      </c>
      <c r="JM45" s="370">
        <f t="shared" ref="JM45:JM50" si="1417">JL45/DH45</f>
        <v>-0.72974091005031061</v>
      </c>
      <c r="JN45" s="303">
        <f t="shared" ref="JN45:JN50" si="1418">DJ45-DI45</f>
        <v>-1791.4699999999721</v>
      </c>
      <c r="JO45" s="370">
        <f t="shared" ref="JO45:JO50" si="1419">JN45/DI45</f>
        <v>-2.2570681812311491E-3</v>
      </c>
      <c r="JP45" s="303">
        <f t="shared" ref="JP45:JP50" si="1420">DK45-DJ45</f>
        <v>-30266.340000000084</v>
      </c>
      <c r="JQ45" s="370">
        <f t="shared" ref="JQ45:JQ50" si="1421">JP45/DJ45</f>
        <v>-3.8218741764914098E-2</v>
      </c>
      <c r="JR45" s="303">
        <f t="shared" ref="JR45:JR50" si="1422">DL45-DK45</f>
        <v>214041.15000000014</v>
      </c>
      <c r="JS45" s="370">
        <f t="shared" ref="JS45:JS50" si="1423">JR45/DK45</f>
        <v>0.28102013911262441</v>
      </c>
      <c r="JT45" s="303">
        <f t="shared" ref="JT45:JT50" si="1424">DM45-DL45</f>
        <v>-133888.00000000012</v>
      </c>
      <c r="JU45" s="370">
        <f t="shared" ref="JU45:JU50" si="1425">JT45/DL45</f>
        <v>-0.13722267006077418</v>
      </c>
      <c r="JV45" s="303">
        <f t="shared" ref="JV45:JV50" si="1426">DP45-DM45</f>
        <v>-48774.54999999993</v>
      </c>
      <c r="JW45" s="370">
        <f t="shared" ref="JW45:JW50" si="1427">JV45/DM45</f>
        <v>-5.7940035554780847E-2</v>
      </c>
      <c r="JX45" s="303">
        <f t="shared" ref="JX45:JX50" si="1428">DQ45-DP45</f>
        <v>11623.75</v>
      </c>
      <c r="JY45" s="370">
        <f t="shared" ref="JY45:JY50" si="1429">JX45/DP45</f>
        <v>1.4657273754773567E-2</v>
      </c>
      <c r="JZ45" s="303">
        <f t="shared" ref="JZ45:JZ50" si="1430">DR45-DQ45</f>
        <v>-12024.739999999991</v>
      </c>
      <c r="KA45" s="370">
        <f t="shared" ref="KA45:KA50" si="1431">JZ45/DQ45</f>
        <v>-1.4943876174092093E-2</v>
      </c>
      <c r="KB45" s="303">
        <f t="shared" ref="KB45:KB50" si="1432">DS45-DR45</f>
        <v>16475.819999999949</v>
      </c>
      <c r="KC45" s="370">
        <f t="shared" ref="KC45:KC50" si="1433">KB45/DR45</f>
        <v>2.0786129510002832E-2</v>
      </c>
      <c r="KD45" s="303">
        <f t="shared" ref="KD45:KD50" si="1434">DT45-DS45</f>
        <v>-30730.140000000014</v>
      </c>
      <c r="KE45" s="370">
        <f t="shared" ref="KE45:KE50" si="1435">KD45/DS45</f>
        <v>-3.798012317517032E-2</v>
      </c>
      <c r="KF45" s="303">
        <f t="shared" ref="KF45:KF50" si="1436">DU45-DT45</f>
        <v>746.82000000006519</v>
      </c>
      <c r="KG45" s="370">
        <f t="shared" ref="KG45:KG50" si="1437">KF45/DT45</f>
        <v>9.5945304316154441E-4</v>
      </c>
      <c r="KH45" s="303">
        <f t="shared" ref="KH45:KH50" si="1438">DV45-DU45</f>
        <v>140905.21999999997</v>
      </c>
      <c r="KI45" s="370">
        <f t="shared" ref="KI45:KI50" si="1439">KH45/DU45</f>
        <v>0.18084994528497117</v>
      </c>
      <c r="KJ45" s="303">
        <f t="shared" ref="KJ45:KJ50" si="1440">DW45-DV45</f>
        <v>-99856.189999999944</v>
      </c>
      <c r="KK45" s="370">
        <f t="shared" ref="KK45:KK50" si="1441">KJ45/DV45</f>
        <v>-0.10853544147795907</v>
      </c>
      <c r="KL45" s="303">
        <f t="shared" ref="KL45:KL50" si="1442">DX45-DW45</f>
        <v>-45621.739999999991</v>
      </c>
      <c r="KM45" s="370">
        <f t="shared" ref="KM45:KM50" si="1443">KL45/DW45</f>
        <v>-5.5624273121687655E-2</v>
      </c>
      <c r="KN45" s="303">
        <f t="shared" ref="KN45:KN50" si="1444">DY45-DX45</f>
        <v>1413578.93</v>
      </c>
      <c r="KO45" s="370">
        <f t="shared" ref="KO45:KO50" si="1445">KN45/DX45</f>
        <v>1.825020515971304</v>
      </c>
      <c r="KP45" s="303">
        <f t="shared" ref="KP45:KP50" si="1446">DZ45-DY45</f>
        <v>-1200334.54</v>
      </c>
      <c r="KQ45" s="370">
        <f t="shared" ref="KQ45:KQ50" si="1447">KP45/DY45</f>
        <v>-0.54856536621097829</v>
      </c>
      <c r="KR45" s="303">
        <f t="shared" ref="KR45:KR50" si="1448">EA45-DZ45</f>
        <v>-195362.80000000005</v>
      </c>
      <c r="KS45" s="370">
        <f t="shared" ref="KS45:KS50" si="1449">KR45/DZ45</f>
        <v>-0.197775767203279</v>
      </c>
      <c r="KT45" s="303">
        <f t="shared" ref="KT45:KT50" si="1450">ED45-EA45</f>
        <v>-21930.959999999963</v>
      </c>
      <c r="KU45" s="375">
        <f t="shared" ref="KU45:KU50" si="1451">KT45/EA45</f>
        <v>-2.7675346880712243E-2</v>
      </c>
      <c r="KV45" s="303">
        <f t="shared" ref="KV45:KV50" si="1452">EE45-ED45</f>
        <v>-14349.939999999944</v>
      </c>
      <c r="KW45" s="370">
        <f t="shared" ref="KW45:KW50" si="1453">KV45/ED45</f>
        <v>-1.86240538227282E-2</v>
      </c>
      <c r="KX45" s="303">
        <f t="shared" ref="KX45:KX50" si="1454">EF45-EE45</f>
        <v>80659.87</v>
      </c>
      <c r="KY45" s="370">
        <f t="shared" ref="KY45:KY50" si="1455">KX45/EE45</f>
        <v>0.1066709693074091</v>
      </c>
      <c r="KZ45" s="303">
        <f t="shared" ref="KZ45:KZ50" si="1456">EG45-EF45</f>
        <v>27960.54999999993</v>
      </c>
      <c r="LA45" s="370">
        <f t="shared" ref="LA45:LA50" si="1457">KZ45/EF45</f>
        <v>3.3413034280608794E-2</v>
      </c>
      <c r="LB45" s="303">
        <f t="shared" ref="LB45:LB50" si="1458">EH45-EG45</f>
        <v>-53912.209999999963</v>
      </c>
      <c r="LC45" s="370">
        <f t="shared" ref="LC45:LC50" si="1459">LB45/EG45</f>
        <v>-6.2342384075787433E-2</v>
      </c>
      <c r="LD45" s="303">
        <f t="shared" ref="LD45:LD50" si="1460">EI45-EH45</f>
        <v>20021.489999999991</v>
      </c>
      <c r="LE45" s="370">
        <f t="shared" ref="LE45:LE50" si="1461">LD45/EH45</f>
        <v>2.4691551538748184E-2</v>
      </c>
      <c r="LF45" s="303">
        <f t="shared" ref="LF45:LF50" si="1462">EJ45-EI45</f>
        <v>1710673.46</v>
      </c>
      <c r="LG45" s="370">
        <f t="shared" ref="LG45:LG50" si="1463">LF45/EI45</f>
        <v>2.0588558846882243</v>
      </c>
      <c r="LH45" s="303">
        <f t="shared" ref="LH45:LH50" si="1464">EK45-EJ45</f>
        <v>-1688539.3399999999</v>
      </c>
      <c r="LI45" s="370">
        <f t="shared" ref="LI45:LI50" si="1465">LH45/EJ45</f>
        <v>-0.66437150578140824</v>
      </c>
      <c r="LJ45" s="303">
        <f t="shared" ref="LJ45:LJ50" si="1466">EL45-EK45</f>
        <v>4282.8299999999581</v>
      </c>
      <c r="LK45" s="370">
        <f t="shared" ref="LK45:LK50" si="1467">LJ45/EK45</f>
        <v>5.0207873300917799E-3</v>
      </c>
      <c r="LL45" s="303">
        <f t="shared" ref="LL45:LL50" si="1468">EM45-EL45</f>
        <v>79088.260000000009</v>
      </c>
      <c r="LM45" s="370">
        <f t="shared" ref="LM45:LM50" si="1469">LL45/EL45</f>
        <v>9.2252462179536823E-2</v>
      </c>
      <c r="LN45" s="303">
        <f t="shared" ref="LN45:LN50" si="1470">EN45-EM45</f>
        <v>-40950.689999999944</v>
      </c>
      <c r="LO45" s="370">
        <f t="shared" ref="LO45:LO50" si="1471">LN45/EM45</f>
        <v>-4.3732483072850659E-2</v>
      </c>
      <c r="LP45" s="303">
        <f t="shared" ref="LP45:LP50" si="1472">EO45-EN45</f>
        <v>326367.85999999987</v>
      </c>
      <c r="LQ45" s="370">
        <f t="shared" ref="LQ45:LQ50" si="1473">LP45/EN45</f>
        <v>0.3644776422764226</v>
      </c>
      <c r="LR45" s="303">
        <f t="shared" ref="LR45:LR50" si="1474">ER45-EO45</f>
        <v>-354782.7899999998</v>
      </c>
      <c r="LS45" s="1195">
        <f t="shared" ref="LS45:LS50" si="1475">LR45/EO45</f>
        <v>-0.29037527226253057</v>
      </c>
      <c r="LT45" s="303">
        <f t="shared" ref="LT45:LT50" si="1476">ES45-ER45</f>
        <v>-29230.770000000368</v>
      </c>
      <c r="LU45" s="1191">
        <f t="shared" ref="LU45:LU50" si="1477">LT45/ER45</f>
        <v>-3.3713869427097844E-2</v>
      </c>
      <c r="LV45" s="303">
        <f t="shared" ref="LV45:LV50" si="1478">ET45-ES45</f>
        <v>-9867.0999999997439</v>
      </c>
      <c r="LW45" s="1191">
        <f t="shared" ref="LW45:LW50" si="1479">LV45/ES45</f>
        <v>-1.177747330102359E-2</v>
      </c>
      <c r="LX45" s="303">
        <f t="shared" ref="LX45:LX50" si="1480">EU45-ET45</f>
        <v>32583.180000000051</v>
      </c>
      <c r="LY45" s="1191">
        <f t="shared" ref="LY45:LY50" si="1481">LX45/ET45</f>
        <v>3.9355126875889636E-2</v>
      </c>
      <c r="LZ45" s="303">
        <f t="shared" ref="LZ45:LZ50" si="1482">EV45-EU45</f>
        <v>-38090.030000000028</v>
      </c>
      <c r="MA45" s="1191">
        <f t="shared" ref="MA45:MA50" si="1483">LZ45/EU45</f>
        <v>-4.4264463143373158E-2</v>
      </c>
      <c r="MB45" s="303">
        <f t="shared" ref="MB45:MB50" si="1484">EW45-EV45</f>
        <v>-60144.599999999977</v>
      </c>
      <c r="MC45" s="1191">
        <f t="shared" ref="MC45:MC50" si="1485">MB45/EV45</f>
        <v>-7.313121568550679E-2</v>
      </c>
      <c r="MD45" s="303">
        <f t="shared" ref="MD45:MD50" si="1486">EX45-EW45</f>
        <v>133361.39999999991</v>
      </c>
      <c r="ME45" s="1249">
        <f t="shared" ref="ME45:ME50" si="1487">MD45/EW45</f>
        <v>0.17495164971468646</v>
      </c>
      <c r="MF45" s="303">
        <f t="shared" ref="MF45:MF50" si="1488">EY45-EX45</f>
        <v>-895637.14999999991</v>
      </c>
      <c r="MG45" s="1191">
        <f t="shared" ref="MG45:MG50" si="1489">MF45/EX45</f>
        <v>-1</v>
      </c>
      <c r="MH45" s="303">
        <f t="shared" ref="MH45:MH50" si="1490">EZ45-EY45</f>
        <v>0</v>
      </c>
      <c r="MI45" s="1191" t="e">
        <f t="shared" ref="MI45:MI50" si="1491">MH45/EY45</f>
        <v>#DIV/0!</v>
      </c>
      <c r="MJ45" s="303">
        <f t="shared" ref="MJ45:MJ50" si="1492">FA45-EZ45</f>
        <v>0</v>
      </c>
      <c r="MK45" s="1191" t="e">
        <f t="shared" ref="MK45:MK50" si="1493">MJ45/EZ45</f>
        <v>#DIV/0!</v>
      </c>
      <c r="ML45" s="303">
        <f t="shared" ref="ML45:ML50" si="1494">FB45-FA45</f>
        <v>0</v>
      </c>
      <c r="MM45" s="1191" t="e">
        <f t="shared" ref="MM45:MM50" si="1495">ML45/FA45</f>
        <v>#DIV/0!</v>
      </c>
      <c r="MN45" s="303">
        <f t="shared" ref="MN45:MN50" si="1496">FC45-FB45</f>
        <v>0</v>
      </c>
      <c r="MO45" s="1191" t="e">
        <f t="shared" ref="MO45:MO50" si="1497">MN45/FB45</f>
        <v>#DIV/0!</v>
      </c>
      <c r="MP45" s="577">
        <f t="shared" ref="MP45:MP50" si="1498">EJ45</f>
        <v>2541558.94</v>
      </c>
      <c r="MQ45" s="964">
        <f t="shared" ref="MQ45:MQ50" si="1499">EX45</f>
        <v>895637.14999999991</v>
      </c>
      <c r="MR45" s="599">
        <f>MQ45-MP45</f>
        <v>-1645921.79</v>
      </c>
      <c r="MS45" s="100">
        <f t="shared" ref="MS45:MS49" si="1500">IF(ISERROR(MR45/MP45),0,MR45/MP45)</f>
        <v>-0.64760323441485879</v>
      </c>
      <c r="MT45" s="614"/>
      <c r="MU45" s="614"/>
      <c r="MV45" s="614"/>
      <c r="MW45" t="str">
        <f t="shared" ref="MW45:MW50" si="1501">E45</f>
        <v>Total ERP Costs</v>
      </c>
      <c r="MX45" s="266" t="e">
        <f>#REF!</f>
        <v>#REF!</v>
      </c>
      <c r="MY45" s="266" t="e">
        <f>#REF!</f>
        <v>#REF!</v>
      </c>
      <c r="MZ45" s="266" t="e">
        <f>#REF!</f>
        <v>#REF!</v>
      </c>
      <c r="NA45" s="266" t="e">
        <f>#REF!</f>
        <v>#REF!</v>
      </c>
      <c r="NB45" s="266" t="e">
        <f>#REF!</f>
        <v>#REF!</v>
      </c>
      <c r="NC45" s="266" t="e">
        <f>#REF!</f>
        <v>#REF!</v>
      </c>
      <c r="ND45" s="266" t="e">
        <f>#REF!</f>
        <v>#REF!</v>
      </c>
      <c r="NE45" s="266" t="e">
        <f>#REF!</f>
        <v>#REF!</v>
      </c>
      <c r="NF45" s="266" t="e">
        <f>#REF!</f>
        <v>#REF!</v>
      </c>
      <c r="NG45" s="266" t="e">
        <f>#REF!</f>
        <v>#REF!</v>
      </c>
      <c r="NH45" s="266" t="e">
        <f>#REF!</f>
        <v>#REF!</v>
      </c>
      <c r="NI45" s="267">
        <f t="shared" ref="NI45:NT50" si="1502">AJ45</f>
        <v>842664.62</v>
      </c>
      <c r="NJ45" s="267">
        <f t="shared" si="1502"/>
        <v>728467.10000000009</v>
      </c>
      <c r="NK45" s="267">
        <f t="shared" si="1502"/>
        <v>747018.07</v>
      </c>
      <c r="NL45" s="267">
        <f t="shared" si="1502"/>
        <v>737646.02999999991</v>
      </c>
      <c r="NM45" s="267">
        <f t="shared" si="1502"/>
        <v>725533.50999999989</v>
      </c>
      <c r="NN45" s="267">
        <f t="shared" si="1502"/>
        <v>2728501.65</v>
      </c>
      <c r="NO45" s="267">
        <f t="shared" si="1502"/>
        <v>745353.13</v>
      </c>
      <c r="NP45" s="267">
        <f t="shared" si="1502"/>
        <v>809195.83000000007</v>
      </c>
      <c r="NQ45" s="267">
        <f t="shared" si="1502"/>
        <v>773425.62000000011</v>
      </c>
      <c r="NR45" s="267">
        <f t="shared" si="1502"/>
        <v>738835.52</v>
      </c>
      <c r="NS45" s="267">
        <f t="shared" si="1502"/>
        <v>766413.52</v>
      </c>
      <c r="NT45" s="267">
        <f t="shared" si="1502"/>
        <v>785622.28000000014</v>
      </c>
      <c r="NU45" s="267">
        <f t="shared" ref="NU45:OF50" si="1503">AX45</f>
        <v>809776.44</v>
      </c>
      <c r="NV45" s="267">
        <f t="shared" si="1503"/>
        <v>832917.84000000008</v>
      </c>
      <c r="NW45" s="267">
        <f t="shared" si="1503"/>
        <v>743266.94</v>
      </c>
      <c r="NX45" s="267">
        <f t="shared" si="1503"/>
        <v>1066978.6200000001</v>
      </c>
      <c r="NY45" s="267">
        <f t="shared" si="1503"/>
        <v>871421.17999999993</v>
      </c>
      <c r="NZ45" s="267">
        <f t="shared" si="1503"/>
        <v>938127.61</v>
      </c>
      <c r="OA45" s="267">
        <f t="shared" si="1503"/>
        <v>2331301.9300000002</v>
      </c>
      <c r="OB45" s="267">
        <f t="shared" si="1503"/>
        <v>937930.58000000007</v>
      </c>
      <c r="OC45" s="267">
        <f t="shared" si="1503"/>
        <v>921256.01</v>
      </c>
      <c r="OD45" s="267">
        <f t="shared" si="1503"/>
        <v>799121.17</v>
      </c>
      <c r="OE45" s="267">
        <f t="shared" si="1503"/>
        <v>1215388.95</v>
      </c>
      <c r="OF45" s="267">
        <f t="shared" si="1503"/>
        <v>1189596.24</v>
      </c>
      <c r="OG45" s="710">
        <f t="shared" ref="OG45:OR50" si="1504">BL45</f>
        <v>834513.57</v>
      </c>
      <c r="OH45" s="710">
        <f t="shared" si="1504"/>
        <v>841984.72</v>
      </c>
      <c r="OI45" s="710">
        <f t="shared" si="1504"/>
        <v>841357.56</v>
      </c>
      <c r="OJ45" s="710">
        <f t="shared" si="1504"/>
        <v>830582.06</v>
      </c>
      <c r="OK45" s="710">
        <f t="shared" si="1504"/>
        <v>862301.04999999993</v>
      </c>
      <c r="OL45" s="710">
        <f t="shared" si="1504"/>
        <v>898997.86999999988</v>
      </c>
      <c r="OM45" s="710">
        <f t="shared" si="1504"/>
        <v>2776943.1999999997</v>
      </c>
      <c r="ON45" s="710">
        <f t="shared" si="1504"/>
        <v>893845.33000000007</v>
      </c>
      <c r="OO45" s="710">
        <f t="shared" si="1504"/>
        <v>867090.54</v>
      </c>
      <c r="OP45" s="710">
        <f t="shared" si="1504"/>
        <v>882651.77</v>
      </c>
      <c r="OQ45" s="710">
        <f t="shared" si="1504"/>
        <v>933513.69</v>
      </c>
      <c r="OR45" s="710">
        <f t="shared" si="1504"/>
        <v>2330709.91</v>
      </c>
      <c r="OS45" s="813">
        <f t="shared" ref="OS45:PD50" si="1505">BZ45</f>
        <v>854026.62</v>
      </c>
      <c r="OT45" s="813">
        <f t="shared" si="1505"/>
        <v>882244.46</v>
      </c>
      <c r="OU45" s="813">
        <f t="shared" si="1505"/>
        <v>875901.92999999993</v>
      </c>
      <c r="OV45" s="813">
        <f t="shared" si="1505"/>
        <v>1008853.3200000001</v>
      </c>
      <c r="OW45" s="813">
        <f t="shared" si="1505"/>
        <v>928077.97</v>
      </c>
      <c r="OX45" s="813">
        <f t="shared" si="1505"/>
        <v>1022282.88</v>
      </c>
      <c r="OY45" s="813">
        <f t="shared" si="1505"/>
        <v>2915833.31</v>
      </c>
      <c r="OZ45" s="813">
        <f t="shared" si="1505"/>
        <v>1002015.4199999999</v>
      </c>
      <c r="PA45" s="813">
        <f t="shared" si="1505"/>
        <v>902981.57000000007</v>
      </c>
      <c r="PB45" s="813">
        <f t="shared" si="1505"/>
        <v>698611.25</v>
      </c>
      <c r="PC45" s="813">
        <f t="shared" si="1505"/>
        <v>1011228.0900000001</v>
      </c>
      <c r="PD45" s="813">
        <f t="shared" si="1505"/>
        <v>1030007.27</v>
      </c>
      <c r="PE45" s="866">
        <f t="shared" ref="PE45:PP50" si="1506">CN45</f>
        <v>975788.4</v>
      </c>
      <c r="PF45" s="866">
        <f t="shared" si="1506"/>
        <v>946109.59000000008</v>
      </c>
      <c r="PG45" s="866">
        <f t="shared" si="1506"/>
        <v>952139.08</v>
      </c>
      <c r="PH45" s="866">
        <f t="shared" si="1506"/>
        <v>977618.92999999993</v>
      </c>
      <c r="PI45" s="866">
        <f t="shared" si="1506"/>
        <v>862508.02</v>
      </c>
      <c r="PJ45" s="866">
        <f t="shared" si="1506"/>
        <v>852908.37</v>
      </c>
      <c r="PK45" s="866">
        <f t="shared" si="1506"/>
        <v>756768.2</v>
      </c>
      <c r="PL45" s="866">
        <f t="shared" si="1506"/>
        <v>2742097.85</v>
      </c>
      <c r="PM45" s="866">
        <f t="shared" si="1506"/>
        <v>945458.1399999999</v>
      </c>
      <c r="PN45" s="866">
        <f t="shared" si="1506"/>
        <v>755793.6100000001</v>
      </c>
      <c r="PO45" s="866">
        <f t="shared" si="1506"/>
        <v>794398.15</v>
      </c>
      <c r="PP45" s="866">
        <f t="shared" si="1506"/>
        <v>970426.07000000007</v>
      </c>
      <c r="PQ45" s="1052">
        <f t="shared" ref="PQ45:QB50" si="1507">DB45</f>
        <v>744308.4</v>
      </c>
      <c r="PR45" s="1052">
        <f t="shared" si="1507"/>
        <v>761196.89999999991</v>
      </c>
      <c r="PS45" s="1052">
        <f t="shared" si="1507"/>
        <v>736584.02</v>
      </c>
      <c r="PT45" s="1052">
        <f t="shared" si="1507"/>
        <v>749409.02</v>
      </c>
      <c r="PU45" s="1052">
        <f t="shared" si="1507"/>
        <v>761299.62</v>
      </c>
      <c r="PV45" s="1052">
        <f t="shared" si="1507"/>
        <v>743043.88</v>
      </c>
      <c r="PW45" s="1052">
        <f t="shared" si="1507"/>
        <v>2936868.84</v>
      </c>
      <c r="PX45" s="1052">
        <f t="shared" si="1507"/>
        <v>793715.5</v>
      </c>
      <c r="PY45" s="1052">
        <f t="shared" si="1507"/>
        <v>791924.03</v>
      </c>
      <c r="PZ45" s="1052">
        <f t="shared" si="1507"/>
        <v>761657.69</v>
      </c>
      <c r="QA45" s="1052">
        <f t="shared" si="1507"/>
        <v>975698.84000000008</v>
      </c>
      <c r="QB45" s="1052">
        <f t="shared" si="1507"/>
        <v>841810.84</v>
      </c>
      <c r="QC45" s="1074">
        <f t="shared" ref="QC45:QN50" si="1508">DP45</f>
        <v>793036.29</v>
      </c>
      <c r="QD45" s="1074">
        <f t="shared" si="1508"/>
        <v>804660.04</v>
      </c>
      <c r="QE45" s="1074">
        <f t="shared" si="1508"/>
        <v>792635.3</v>
      </c>
      <c r="QF45" s="1074">
        <f t="shared" si="1508"/>
        <v>809111.12</v>
      </c>
      <c r="QG45" s="1074">
        <f t="shared" si="1508"/>
        <v>778380.98</v>
      </c>
      <c r="QH45" s="1074">
        <f t="shared" si="1508"/>
        <v>779127.8</v>
      </c>
      <c r="QI45" s="1074">
        <f t="shared" si="1508"/>
        <v>920033.02</v>
      </c>
      <c r="QJ45" s="1074">
        <f t="shared" si="1508"/>
        <v>820176.83000000007</v>
      </c>
      <c r="QK45" s="1074">
        <f t="shared" si="1508"/>
        <v>774555.09000000008</v>
      </c>
      <c r="QL45" s="1074">
        <f t="shared" si="1508"/>
        <v>2188134.02</v>
      </c>
      <c r="QM45" s="1074">
        <f t="shared" si="1508"/>
        <v>987799.48</v>
      </c>
      <c r="QN45" s="1074">
        <f t="shared" si="1508"/>
        <v>792436.67999999993</v>
      </c>
      <c r="QO45" s="1131">
        <f t="shared" ref="QO45:QZ50" si="1509">ED45</f>
        <v>770505.72</v>
      </c>
      <c r="QP45" s="1131">
        <f t="shared" si="1509"/>
        <v>756155.78</v>
      </c>
      <c r="QQ45" s="1131">
        <f t="shared" si="1509"/>
        <v>836815.65</v>
      </c>
      <c r="QR45" s="1131">
        <f t="shared" si="1509"/>
        <v>864776.2</v>
      </c>
      <c r="QS45" s="1131">
        <f t="shared" si="1509"/>
        <v>810863.99</v>
      </c>
      <c r="QT45" s="1131">
        <f t="shared" si="1509"/>
        <v>830885.48</v>
      </c>
      <c r="QU45" s="1131">
        <f t="shared" si="1509"/>
        <v>2541558.94</v>
      </c>
      <c r="QV45" s="1131">
        <f t="shared" si="1509"/>
        <v>853019.6</v>
      </c>
      <c r="QW45" s="1131">
        <f t="shared" si="1509"/>
        <v>857302.42999999993</v>
      </c>
      <c r="QX45" s="1131">
        <f t="shared" si="1509"/>
        <v>936390.69</v>
      </c>
      <c r="QY45" s="1131">
        <f t="shared" si="1509"/>
        <v>895440</v>
      </c>
      <c r="QZ45" s="1131">
        <f t="shared" si="1509"/>
        <v>1221807.8599999999</v>
      </c>
      <c r="RA45" s="1223">
        <f t="shared" ref="RA45:RA50" si="1510">ER45</f>
        <v>867025.07000000007</v>
      </c>
      <c r="RB45" s="1223">
        <f t="shared" ref="RB45:RB50" si="1511">ES45</f>
        <v>837794.2999999997</v>
      </c>
      <c r="RC45" s="1223">
        <f t="shared" ref="RC45:RC50" si="1512">ET45</f>
        <v>827927.2</v>
      </c>
      <c r="RD45" s="1223">
        <f t="shared" ref="RD45:RD50" si="1513">EU45</f>
        <v>860510.38</v>
      </c>
      <c r="RE45" s="1223">
        <f t="shared" ref="RE45:RE50" si="1514">EV45</f>
        <v>822420.35</v>
      </c>
      <c r="RF45" s="1223">
        <f t="shared" ref="RF45:RF50" si="1515">EW45</f>
        <v>762275.75</v>
      </c>
      <c r="RG45" s="1223">
        <f t="shared" ref="RG45:RG50" si="1516">EX45</f>
        <v>895637.14999999991</v>
      </c>
      <c r="RH45" s="1223">
        <f t="shared" ref="RH45:RH50" si="1517">EY45</f>
        <v>0</v>
      </c>
      <c r="RI45" s="1223">
        <f t="shared" ref="RI45:RI50" si="1518">EZ45</f>
        <v>0</v>
      </c>
      <c r="RJ45" s="1223">
        <f t="shared" ref="RJ45:RJ50" si="1519">FA45</f>
        <v>0</v>
      </c>
      <c r="RK45" s="1223">
        <f t="shared" ref="RK45:RK50" si="1520">FB45</f>
        <v>0</v>
      </c>
      <c r="RL45" s="1223">
        <f t="shared" ref="RL45:RL50" si="1521">FC45</f>
        <v>0</v>
      </c>
    </row>
    <row r="46" spans="1:480" x14ac:dyDescent="0.3">
      <c r="A46" s="675"/>
      <c r="B46" s="50">
        <v>7.2</v>
      </c>
      <c r="E46" s="1271" t="s">
        <v>167</v>
      </c>
      <c r="F46" s="1271"/>
      <c r="G46" s="1272"/>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522">V45/V39</f>
        <v>7.1276031349856126</v>
      </c>
      <c r="W46" s="55">
        <f t="shared" si="1522"/>
        <v>5.8187893834641633</v>
      </c>
      <c r="X46" s="22">
        <f t="shared" si="1522"/>
        <v>6.9148461218955957</v>
      </c>
      <c r="Y46" s="55">
        <f t="shared" si="1522"/>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629">
        <v>8.2014556563657184</v>
      </c>
      <c r="AJ46" s="22">
        <f t="shared" ref="AJ46:AU46" si="1523">AJ45/AJ39</f>
        <v>7.554210436669087</v>
      </c>
      <c r="AK46" s="55">
        <f t="shared" si="1523"/>
        <v>5.4004929979464604</v>
      </c>
      <c r="AL46" s="22">
        <f t="shared" si="1523"/>
        <v>6.7063297423467096</v>
      </c>
      <c r="AM46" s="55">
        <f t="shared" si="1523"/>
        <v>6.6176180394197379</v>
      </c>
      <c r="AN46" s="22">
        <f t="shared" si="1523"/>
        <v>6.5188954778655299</v>
      </c>
      <c r="AO46" s="571">
        <f t="shared" si="1523"/>
        <v>24.557644501647076</v>
      </c>
      <c r="AP46" s="570">
        <f t="shared" si="1523"/>
        <v>6.7136833903801119</v>
      </c>
      <c r="AQ46" s="571">
        <f t="shared" si="1523"/>
        <v>6.1067696290035327</v>
      </c>
      <c r="AR46" s="570">
        <f t="shared" si="1523"/>
        <v>6.9713154384193841</v>
      </c>
      <c r="AS46" s="571">
        <f t="shared" si="1523"/>
        <v>6.6372805346940247</v>
      </c>
      <c r="AT46" s="570">
        <f t="shared" si="1523"/>
        <v>6.8673200541204089</v>
      </c>
      <c r="AU46" s="571">
        <f t="shared" si="1523"/>
        <v>6.9872841438685134</v>
      </c>
      <c r="AV46" s="129">
        <f t="shared" ref="AV46:BA46" si="1524">AV45/AV39</f>
        <v>8.0553568556486468</v>
      </c>
      <c r="AW46" s="630">
        <f t="shared" si="1524"/>
        <v>8.0553568556486468</v>
      </c>
      <c r="AX46" s="22">
        <f t="shared" si="1524"/>
        <v>7.2044808227831201</v>
      </c>
      <c r="AY46" s="55">
        <f t="shared" si="1524"/>
        <v>6.2230960154808255</v>
      </c>
      <c r="AZ46" s="22">
        <f t="shared" si="1524"/>
        <v>6.7132748654214378</v>
      </c>
      <c r="BA46" s="55">
        <f t="shared" si="1524"/>
        <v>9.6427381587152414</v>
      </c>
      <c r="BB46" s="22">
        <f t="shared" ref="BB46:BG46" si="1525">BB45/BB39</f>
        <v>7.9134498133837026</v>
      </c>
      <c r="BC46" s="571">
        <f t="shared" si="1525"/>
        <v>8.5444342131628321</v>
      </c>
      <c r="BD46" s="570">
        <f t="shared" si="1525"/>
        <v>18.912466576889379</v>
      </c>
      <c r="BE46" s="571">
        <f t="shared" si="1525"/>
        <v>8.5624482380865441</v>
      </c>
      <c r="BF46" s="570">
        <f t="shared" si="1525"/>
        <v>8.392220542017764</v>
      </c>
      <c r="BG46" s="571">
        <f t="shared" si="1525"/>
        <v>7.234812095423476</v>
      </c>
      <c r="BH46" s="570">
        <f t="shared" ref="BH46:BI46" si="1526">BH45/BH39</f>
        <v>10.919642327700062</v>
      </c>
      <c r="BI46" s="571">
        <f t="shared" si="1526"/>
        <v>8.7339944054095717</v>
      </c>
      <c r="BJ46" s="129">
        <f>BJ45/BJ39</f>
        <v>9.1185026576546075</v>
      </c>
      <c r="BK46" s="630">
        <f>BK45/BK39</f>
        <v>9.1185026576546075</v>
      </c>
      <c r="BL46" s="22">
        <f t="shared" ref="BL46:BM46" si="1527">BL45/BL39</f>
        <v>7.3309693940299026</v>
      </c>
      <c r="BM46" s="55">
        <f t="shared" si="1527"/>
        <v>7.2953430259760514</v>
      </c>
      <c r="BN46" s="22">
        <f t="shared" ref="BN46:BO46" si="1528">BN45/BN39</f>
        <v>7.2609066666666671</v>
      </c>
      <c r="BO46" s="55">
        <f t="shared" si="1528"/>
        <v>7.1233452830188684</v>
      </c>
      <c r="BP46" s="22">
        <f t="shared" ref="BP46:BQ46" si="1529">BP45/BP39</f>
        <v>7.3409814922018652</v>
      </c>
      <c r="BQ46" s="571">
        <f t="shared" si="1529"/>
        <v>7.6645483532691623</v>
      </c>
      <c r="BR46" s="570">
        <f t="shared" ref="BR46" si="1530">BR45/BR39</f>
        <v>19.478162548135259</v>
      </c>
      <c r="BS46" s="571">
        <f t="shared" ref="BS46:BT46" si="1531">BS45/BS39</f>
        <v>7.6363097597648917</v>
      </c>
      <c r="BT46" s="570">
        <f t="shared" si="1531"/>
        <v>7.3813157289884312</v>
      </c>
      <c r="BU46" s="570">
        <f t="shared" ref="BU46:BV46" si="1532">BU45/BU39</f>
        <v>7.4179274554790782</v>
      </c>
      <c r="BV46" s="570">
        <f t="shared" si="1532"/>
        <v>7.7899269835441762</v>
      </c>
      <c r="BW46" s="570">
        <f t="shared" ref="BW46" si="1533">BW45/BW39</f>
        <v>19.240757425660838</v>
      </c>
      <c r="BX46" s="129">
        <f>BX45/BX39</f>
        <v>9.6227500594686237</v>
      </c>
      <c r="BY46" s="630">
        <f>BY45/BY39</f>
        <v>9.6227500594686237</v>
      </c>
      <c r="BZ46" s="570">
        <f t="shared" ref="BZ46:CA46" si="1534">BZ45/BZ39</f>
        <v>5.7464934697914778</v>
      </c>
      <c r="CA46" s="55">
        <f t="shared" si="1534"/>
        <v>7.2803860341142581</v>
      </c>
      <c r="CB46" s="22">
        <f t="shared" ref="CB46:CC46" si="1535">CB45/CB39</f>
        <v>7.259557664415067</v>
      </c>
      <c r="CC46" s="55">
        <f t="shared" si="1535"/>
        <v>8.3566230689583776</v>
      </c>
      <c r="CD46" s="22">
        <f t="shared" ref="CD46:CE46" si="1536">CD45/CD39</f>
        <v>7.7029146608678332</v>
      </c>
      <c r="CE46" s="571">
        <f t="shared" si="1536"/>
        <v>6.9576184577690059</v>
      </c>
      <c r="CF46" s="570">
        <f t="shared" ref="CF46:CG46" si="1537">CF45/CF39</f>
        <v>23.768378017069214</v>
      </c>
      <c r="CG46" s="571">
        <f t="shared" si="1537"/>
        <v>8.4477706490856814</v>
      </c>
      <c r="CH46" s="570">
        <f t="shared" ref="CH46:CI46" si="1538">CH45/CH39</f>
        <v>7.6528401684845715</v>
      </c>
      <c r="CI46" s="570">
        <f t="shared" si="1538"/>
        <v>5.8909297501496738</v>
      </c>
      <c r="CJ46" s="570">
        <f t="shared" ref="CJ46:CK46" si="1539">CJ45/CJ39</f>
        <v>8.5097287767604701</v>
      </c>
      <c r="CK46" s="570">
        <f t="shared" si="1539"/>
        <v>8.6339022447987386</v>
      </c>
      <c r="CL46" s="129">
        <f>CL45/CL39</f>
        <v>8.7863637330756941</v>
      </c>
      <c r="CM46" s="630">
        <f>CM45/CM39</f>
        <v>8.7863637330756923</v>
      </c>
      <c r="CN46" s="570">
        <f t="shared" ref="CN46:CO46" si="1540">CN45/CN39</f>
        <v>6.6931092667535497</v>
      </c>
      <c r="CO46" s="55">
        <f t="shared" si="1540"/>
        <v>8.141658692322256</v>
      </c>
      <c r="CP46" s="22">
        <f t="shared" ref="CP46:CQ46" si="1541">CP45/CP39</f>
        <v>8.2773829208286607</v>
      </c>
      <c r="CQ46" s="55">
        <f t="shared" si="1541"/>
        <v>8.2047361795338762</v>
      </c>
      <c r="CR46" s="22">
        <f t="shared" ref="CR46:CS46" si="1542">CR45/CR39</f>
        <v>7.2719211183056798</v>
      </c>
      <c r="CS46" s="571">
        <f t="shared" si="1542"/>
        <v>6.1598287629186137</v>
      </c>
      <c r="CT46" s="570">
        <f t="shared" ref="CT46:CU46" si="1543">CT45/CT39</f>
        <v>6.1687863250650077</v>
      </c>
      <c r="CU46" s="571">
        <f t="shared" si="1543"/>
        <v>23.169198823837569</v>
      </c>
      <c r="CV46" s="570">
        <f t="shared" ref="CV46:CW46" si="1544">CV45/CV39</f>
        <v>7.9655091243028284</v>
      </c>
      <c r="CW46" s="989">
        <f t="shared" si="1544"/>
        <v>6.3539833372566168</v>
      </c>
      <c r="CX46" s="570">
        <f t="shared" ref="CX46:CY46" si="1545">CX45/CX39</f>
        <v>6.6681060822267364</v>
      </c>
      <c r="CY46" s="55">
        <f t="shared" si="1545"/>
        <v>6.65121842058368</v>
      </c>
      <c r="CZ46" s="129">
        <f>CZ45/CZ39</f>
        <v>8.3716707649862556</v>
      </c>
      <c r="DA46" s="1011" t="s">
        <v>287</v>
      </c>
      <c r="DB46" s="1010">
        <f t="shared" ref="DB46:DC46" si="1546">DB45/DB39</f>
        <v>6.1854054997382262</v>
      </c>
      <c r="DC46" s="55">
        <f t="shared" si="1546"/>
        <v>6.3201861523260732</v>
      </c>
      <c r="DD46" s="22">
        <f t="shared" ref="DD46:DE46" si="1547">DD45/DD39</f>
        <v>6.1149125414048164</v>
      </c>
      <c r="DE46" s="55">
        <f t="shared" si="1547"/>
        <v>6.0584741624628125</v>
      </c>
      <c r="DF46" s="22">
        <f t="shared" ref="DF46:DG46" si="1548">DF45/DF39</f>
        <v>6.1837970303463514</v>
      </c>
      <c r="DG46" s="571">
        <f t="shared" si="1548"/>
        <v>4.9314671409798638</v>
      </c>
      <c r="DH46" s="570">
        <f t="shared" ref="DH46:DI46" si="1549">DH45/DH39</f>
        <v>23.925806646082656</v>
      </c>
      <c r="DI46" s="571">
        <f t="shared" si="1549"/>
        <v>6.483226602192345</v>
      </c>
      <c r="DJ46" s="570">
        <f t="shared" ref="DJ46:DK46" si="1550">DJ45/DJ39</f>
        <v>6.4682765126764243</v>
      </c>
      <c r="DK46" s="571">
        <f t="shared" si="1550"/>
        <v>6.1820857277361121</v>
      </c>
      <c r="DL46" s="570">
        <f t="shared" ref="DL46:DM46" si="1551">DL45/DL39</f>
        <v>7.8920241686955546</v>
      </c>
      <c r="DM46" s="571">
        <f t="shared" si="1551"/>
        <v>5.5193834210819634</v>
      </c>
      <c r="DN46" s="129">
        <f>DN45/DN39</f>
        <v>7.6015798808656108</v>
      </c>
      <c r="DO46" s="630">
        <f>DO45/DO39</f>
        <v>7.6015798808656116</v>
      </c>
      <c r="DP46" s="1010">
        <f t="shared" ref="DP46:DQ46" si="1552">DP45/DP39</f>
        <v>6.3320820657771817</v>
      </c>
      <c r="DQ46" s="55">
        <f t="shared" si="1552"/>
        <v>6.4471315369885192</v>
      </c>
      <c r="DR46" s="22">
        <f t="shared" ref="DR46:DS46" si="1553">DR45/DR39</f>
        <v>6.3814643061291862</v>
      </c>
      <c r="DS46" s="55">
        <f t="shared" si="1553"/>
        <v>6.5088176333360144</v>
      </c>
      <c r="DT46" s="22">
        <f t="shared" ref="DT46:DU46" si="1554">DT45/DT39</f>
        <v>5.2327429547165751</v>
      </c>
      <c r="DU46" s="571">
        <f t="shared" si="1554"/>
        <v>6.2934394184168019</v>
      </c>
      <c r="DV46" s="570">
        <f t="shared" ref="DV46:DW46" si="1555">DV45/DV39</f>
        <v>7.5128041351602945</v>
      </c>
      <c r="DW46" s="571">
        <f t="shared" si="1555"/>
        <v>6.7118129444594476</v>
      </c>
      <c r="DX46" s="570">
        <f t="shared" ref="DX46:DY46" si="1556">DX45/DX39</f>
        <v>6.3252222449062927</v>
      </c>
      <c r="DY46" s="571">
        <f t="shared" si="1556"/>
        <v>14.48260948989655</v>
      </c>
      <c r="DZ46" s="570">
        <f t="shared" ref="DZ46:EA46" si="1557">DZ45/DZ39</f>
        <v>7.9609887169568019</v>
      </c>
      <c r="EA46" s="571">
        <f t="shared" si="1557"/>
        <v>6.3604064564287368</v>
      </c>
      <c r="EB46" s="129">
        <f>EB45/EB39</f>
        <v>7.3082820598013125</v>
      </c>
      <c r="EC46" s="630">
        <f>EC45/EC39</f>
        <v>7.3082820598013134</v>
      </c>
      <c r="ED46" s="1010">
        <f t="shared" ref="ED46" si="1558">ED45/ED39</f>
        <v>6.1555756878535135</v>
      </c>
      <c r="EE46" s="55">
        <f t="shared" ref="EE46:EF46" si="1559">EE45/EE39</f>
        <v>6.0494882195287811</v>
      </c>
      <c r="EF46" s="22">
        <f t="shared" si="1559"/>
        <v>6.6909388567727701</v>
      </c>
      <c r="EG46" s="55">
        <f t="shared" ref="EG46:EH46" si="1560">EG45/EG39</f>
        <v>5.9593706929819721</v>
      </c>
      <c r="EH46" s="22">
        <f t="shared" si="1560"/>
        <v>6.5222888145300111</v>
      </c>
      <c r="EI46" s="571">
        <f t="shared" ref="EI46:EJ46" si="1561">EI45/EI39</f>
        <v>6.7013378714069098</v>
      </c>
      <c r="EJ46" s="570">
        <f t="shared" si="1561"/>
        <v>20.480917207923024</v>
      </c>
      <c r="EK46" s="571">
        <f t="shared" ref="EK46:EL46" si="1562">EK45/EK39</f>
        <v>6.8526088318699241</v>
      </c>
      <c r="EL46" s="570">
        <f t="shared" si="1562"/>
        <v>6.8767390728901789</v>
      </c>
      <c r="EM46" s="571">
        <f t="shared" ref="EM46:EN46" si="1563">EM45/EM39</f>
        <v>7.4706857238595203</v>
      </c>
      <c r="EN46" s="570">
        <f t="shared" si="1563"/>
        <v>5.8271077908217714</v>
      </c>
      <c r="EO46" s="571">
        <f t="shared" ref="EO46" si="1564">EO45/EO39</f>
        <v>9.6421722763682265</v>
      </c>
      <c r="EP46" s="129">
        <f>EP45/EP39</f>
        <v>7.8672404972011902</v>
      </c>
      <c r="EQ46" s="630">
        <f>EQ45/EQ39</f>
        <v>7.8672404972011902</v>
      </c>
      <c r="ER46" s="1010">
        <f t="shared" ref="ER46:ES46" si="1565">ER45/ER39</f>
        <v>7.0624776605710098</v>
      </c>
      <c r="ES46" s="55">
        <f t="shared" si="1565"/>
        <v>6.7896970630186697</v>
      </c>
      <c r="ET46" s="22">
        <f t="shared" ref="ET46:EU46" si="1566">ET45/ET39</f>
        <v>6.6958398033126292</v>
      </c>
      <c r="EU46" s="55">
        <f t="shared" si="1566"/>
        <v>5.6641963915456062</v>
      </c>
      <c r="EV46" s="22">
        <f t="shared" ref="EV46" si="1567">EV45/EV39</f>
        <v>6.5922836760049695</v>
      </c>
      <c r="EW46" s="571">
        <f t="shared" ref="EW46:EX46" si="1568">EW45/EW39</f>
        <v>6.0952802654725735</v>
      </c>
      <c r="EX46" s="570">
        <f t="shared" si="1568"/>
        <v>7.1520518574120793</v>
      </c>
      <c r="EY46" s="571"/>
      <c r="EZ46" s="570"/>
      <c r="FA46" s="571"/>
      <c r="FB46" s="570"/>
      <c r="FC46" s="571"/>
      <c r="FD46" s="129">
        <f>FD45/FD39</f>
        <v>6.5497248455287806</v>
      </c>
      <c r="FE46" s="630">
        <f>FE45/FE39</f>
        <v>6.5497248455287806</v>
      </c>
      <c r="FF46" s="663">
        <f t="shared" si="1306"/>
        <v>0.2171966789146067</v>
      </c>
      <c r="FG46" s="367">
        <f t="shared" si="1307"/>
        <v>3.108456367918017E-2</v>
      </c>
      <c r="FH46" s="600">
        <f t="shared" si="1308"/>
        <v>-0.9813848073022946</v>
      </c>
      <c r="FI46" s="367">
        <f t="shared" si="1309"/>
        <v>-0.13621867160764842</v>
      </c>
      <c r="FJ46" s="600">
        <f t="shared" si="1310"/>
        <v>0.49017884994061234</v>
      </c>
      <c r="FK46" s="367">
        <f t="shared" si="1311"/>
        <v>7.8767682311380635E-2</v>
      </c>
      <c r="FL46" s="600">
        <f t="shared" si="1312"/>
        <v>2.9294632932938036</v>
      </c>
      <c r="FM46" s="367">
        <f t="shared" si="1313"/>
        <v>0.43636873985047259</v>
      </c>
      <c r="FN46" s="600">
        <f t="shared" si="1314"/>
        <v>-1.7292883453315389</v>
      </c>
      <c r="FO46" s="367">
        <f t="shared" si="1315"/>
        <v>-0.1793358190244525</v>
      </c>
      <c r="FP46" s="600">
        <f t="shared" si="1316"/>
        <v>0.63098439977912957</v>
      </c>
      <c r="FQ46" s="367">
        <f t="shared" si="1317"/>
        <v>7.9735692354043972E-2</v>
      </c>
      <c r="FR46" s="600">
        <f t="shared" si="1318"/>
        <v>10.368032363726547</v>
      </c>
      <c r="FS46" s="367">
        <f t="shared" si="1319"/>
        <v>1.213425266678797</v>
      </c>
      <c r="FT46" s="600">
        <f t="shared" si="1320"/>
        <v>-10.350018338802835</v>
      </c>
      <c r="FU46" s="367">
        <f t="shared" si="1321"/>
        <v>-0.54725904189833874</v>
      </c>
      <c r="FV46" s="600">
        <f t="shared" si="1322"/>
        <v>-0.17022769606878008</v>
      </c>
      <c r="FW46" s="367">
        <f t="shared" si="1323"/>
        <v>-1.9880727022861509E-2</v>
      </c>
      <c r="FX46" s="600">
        <f t="shared" si="1324"/>
        <v>-1.157408446594288</v>
      </c>
      <c r="FY46" s="100">
        <f t="shared" si="1325"/>
        <v>-0.13791444597999197</v>
      </c>
      <c r="FZ46" s="600">
        <f t="shared" si="1326"/>
        <v>3.6848302322765862</v>
      </c>
      <c r="GA46" s="367">
        <f t="shared" si="1327"/>
        <v>0.50931941060466501</v>
      </c>
      <c r="GB46" s="600">
        <f t="shared" si="1328"/>
        <v>-2.1856479222904905</v>
      </c>
      <c r="GC46" s="367">
        <f t="shared" si="1329"/>
        <v>-0.20015746456695896</v>
      </c>
      <c r="GD46" s="600">
        <f t="shared" si="1330"/>
        <v>-1.4030250113796692</v>
      </c>
      <c r="GE46" s="367">
        <f t="shared" si="1331"/>
        <v>-0.1606395592045122</v>
      </c>
      <c r="GF46" s="413">
        <f t="shared" si="1332"/>
        <v>-3.562636805385111E-2</v>
      </c>
      <c r="GG46" s="370">
        <f t="shared" si="1333"/>
        <v>-4.859707651059632E-3</v>
      </c>
      <c r="GH46" s="413">
        <f t="shared" si="1334"/>
        <v>-3.4436359309384379E-2</v>
      </c>
      <c r="GI46" s="370">
        <f t="shared" si="1335"/>
        <v>-4.7203207836518562E-3</v>
      </c>
      <c r="GJ46" s="413">
        <f t="shared" si="1336"/>
        <v>-0.13756138364779869</v>
      </c>
      <c r="GK46" s="370">
        <f t="shared" si="1337"/>
        <v>-1.8945482976570237E-2</v>
      </c>
      <c r="GL46" s="413">
        <f t="shared" si="1338"/>
        <v>0.21763620918299686</v>
      </c>
      <c r="GM46" s="370">
        <f t="shared" si="1339"/>
        <v>3.0552528416924189E-2</v>
      </c>
      <c r="GN46" s="413">
        <f t="shared" si="1340"/>
        <v>0.32356686106729704</v>
      </c>
      <c r="GO46" s="370">
        <f t="shared" si="1341"/>
        <v>4.4076784747518263E-2</v>
      </c>
      <c r="GP46" s="413">
        <f t="shared" si="1342"/>
        <v>11.813614194866098</v>
      </c>
      <c r="GQ46" s="370">
        <f t="shared" si="1343"/>
        <v>1.5413320720753536</v>
      </c>
      <c r="GR46" s="413">
        <f t="shared" si="1344"/>
        <v>-11.841852788370367</v>
      </c>
      <c r="GS46" s="370">
        <f t="shared" si="1345"/>
        <v>-0.60795533249639333</v>
      </c>
      <c r="GT46" s="413">
        <f t="shared" si="1346"/>
        <v>-0.25499403077646043</v>
      </c>
      <c r="GU46" s="370">
        <f t="shared" si="1347"/>
        <v>-3.3392311050555297E-2</v>
      </c>
      <c r="GV46" s="413">
        <f t="shared" si="1348"/>
        <v>3.6611726490646923E-2</v>
      </c>
      <c r="GW46" s="370">
        <f t="shared" si="1349"/>
        <v>4.9600542552139769E-3</v>
      </c>
      <c r="GX46" s="413">
        <f t="shared" si="1350"/>
        <v>0.37199952806509806</v>
      </c>
      <c r="GY46" s="370">
        <f t="shared" si="1351"/>
        <v>5.0148714758639128E-2</v>
      </c>
      <c r="GZ46" s="413">
        <f t="shared" si="1352"/>
        <v>11.450830442116661</v>
      </c>
      <c r="HA46" s="370">
        <f t="shared" si="1353"/>
        <v>1.4699535010156008</v>
      </c>
      <c r="HB46" s="413">
        <f t="shared" si="1354"/>
        <v>-13.494263955869361</v>
      </c>
      <c r="HC46" s="370">
        <f t="shared" si="1355"/>
        <v>-0.70133746075258208</v>
      </c>
      <c r="HD46" s="413">
        <f t="shared" si="1356"/>
        <v>1.5338925643227803</v>
      </c>
      <c r="HE46" s="370">
        <f t="shared" si="1357"/>
        <v>0.26692670450009937</v>
      </c>
      <c r="HF46" s="413">
        <f t="shared" si="1358"/>
        <v>-2.0828369699191107E-2</v>
      </c>
      <c r="HG46" s="370">
        <f t="shared" si="1359"/>
        <v>-2.8608880904932832E-3</v>
      </c>
      <c r="HH46" s="413">
        <f t="shared" si="1360"/>
        <v>1.0970654045433106</v>
      </c>
      <c r="HI46" s="370">
        <f t="shared" si="1361"/>
        <v>0.15112014467781015</v>
      </c>
      <c r="HJ46" s="413">
        <f t="shared" si="1362"/>
        <v>-0.65370840809054442</v>
      </c>
      <c r="HK46" s="370">
        <f t="shared" si="1363"/>
        <v>-7.8226384353605502E-2</v>
      </c>
      <c r="HL46" s="413">
        <f t="shared" si="1364"/>
        <v>-0.74529620309882727</v>
      </c>
      <c r="HM46" s="370">
        <f t="shared" si="1365"/>
        <v>-9.6755090236824715E-2</v>
      </c>
      <c r="HN46" s="413">
        <f t="shared" si="1366"/>
        <v>16.810759559300209</v>
      </c>
      <c r="HO46" s="370">
        <f t="shared" si="1367"/>
        <v>2.4161657701320203</v>
      </c>
      <c r="HP46" s="413">
        <f t="shared" si="1368"/>
        <v>-15.320607367983532</v>
      </c>
      <c r="HQ46" s="370">
        <f t="shared" si="1369"/>
        <v>-0.64457942216255015</v>
      </c>
      <c r="HR46" s="413">
        <f t="shared" si="1370"/>
        <v>-0.79493048060110993</v>
      </c>
      <c r="HS46" s="370">
        <f t="shared" si="1371"/>
        <v>-9.4099439203779375E-2</v>
      </c>
      <c r="HT46" s="413">
        <f t="shared" si="1372"/>
        <v>-1.7619104183348977</v>
      </c>
      <c r="HU46" s="370">
        <f t="shared" si="1373"/>
        <v>-0.23022961143114978</v>
      </c>
      <c r="HV46" s="413">
        <f t="shared" si="1374"/>
        <v>2.6187990266107963</v>
      </c>
      <c r="HW46" s="370">
        <f t="shared" si="1375"/>
        <v>0.44454765846499172</v>
      </c>
      <c r="HX46" s="413">
        <f t="shared" si="1376"/>
        <v>0.12417346803826845</v>
      </c>
      <c r="HY46" s="370">
        <f t="shared" si="1377"/>
        <v>1.4591941916806834E-2</v>
      </c>
      <c r="HZ46" s="413">
        <f t="shared" si="1378"/>
        <v>-1.9407929780451889</v>
      </c>
      <c r="IA46" s="370">
        <f t="shared" si="1379"/>
        <v>-0.22478746261163279</v>
      </c>
      <c r="IB46" s="413">
        <f t="shared" si="1380"/>
        <v>1.4485494255687064</v>
      </c>
      <c r="IC46" s="370">
        <f t="shared" si="1381"/>
        <v>0.21642399187535094</v>
      </c>
      <c r="ID46" s="413">
        <f t="shared" si="1382"/>
        <v>0.13572422850640464</v>
      </c>
      <c r="IE46" s="370">
        <f t="shared" si="1383"/>
        <v>1.6670341221057972E-2</v>
      </c>
      <c r="IF46" s="413">
        <f t="shared" si="1384"/>
        <v>-7.2646741294784434E-2</v>
      </c>
      <c r="IG46" s="370">
        <f t="shared" si="1385"/>
        <v>-8.7765350461171694E-3</v>
      </c>
      <c r="IH46" s="413">
        <f t="shared" si="1386"/>
        <v>-0.93281506122819646</v>
      </c>
      <c r="II46" s="370">
        <f t="shared" si="1387"/>
        <v>-0.11369226758991184</v>
      </c>
      <c r="IJ46" s="413">
        <f t="shared" si="1388"/>
        <v>-1.1120923553870661</v>
      </c>
      <c r="IK46" s="370">
        <f t="shared" si="1389"/>
        <v>-0.15292965054139337</v>
      </c>
      <c r="IL46" s="413">
        <f t="shared" si="1390"/>
        <v>8.9575621463939825E-3</v>
      </c>
      <c r="IM46" s="370">
        <f t="shared" si="1391"/>
        <v>1.4541901229977964E-3</v>
      </c>
      <c r="IN46" s="413">
        <f t="shared" si="1392"/>
        <v>17.000412498772562</v>
      </c>
      <c r="IO46" s="370">
        <f t="shared" si="1393"/>
        <v>2.7558763755029898</v>
      </c>
      <c r="IP46" s="413">
        <f t="shared" si="1394"/>
        <v>-15.20368969953474</v>
      </c>
      <c r="IQ46" s="370">
        <f t="shared" si="1395"/>
        <v>-0.65620265142239032</v>
      </c>
      <c r="IR46" s="413">
        <f t="shared" si="1396"/>
        <v>-1.6115257870462116</v>
      </c>
      <c r="IS46" s="370">
        <f t="shared" si="1397"/>
        <v>-0.20231296730668907</v>
      </c>
      <c r="IT46" s="413">
        <f t="shared" si="1398"/>
        <v>0.31412274497011961</v>
      </c>
      <c r="IU46" s="370">
        <f t="shared" si="1399"/>
        <v>4.943713703626812E-2</v>
      </c>
      <c r="IV46" s="413">
        <f t="shared" si="1400"/>
        <v>-1.688766164305644E-2</v>
      </c>
      <c r="IW46" s="370">
        <f t="shared" si="1401"/>
        <v>-2.5326024263574707E-3</v>
      </c>
      <c r="IX46" s="413">
        <f t="shared" si="1402"/>
        <v>-0.46581292084545378</v>
      </c>
      <c r="IY46" s="370">
        <f t="shared" si="1403"/>
        <v>-7.0034224015842236E-2</v>
      </c>
      <c r="IZ46" s="413">
        <f t="shared" si="1404"/>
        <v>0.13478065258784699</v>
      </c>
      <c r="JA46" s="370">
        <f t="shared" si="1405"/>
        <v>2.1790107793830345E-2</v>
      </c>
      <c r="JB46" s="413">
        <f t="shared" si="1406"/>
        <v>-0.20527361092125673</v>
      </c>
      <c r="JC46" s="370">
        <f t="shared" si="1407"/>
        <v>-3.3569345355526206E-2</v>
      </c>
      <c r="JD46" s="413">
        <f t="shared" si="1408"/>
        <v>-5.6438378942003986E-2</v>
      </c>
      <c r="JE46" s="370">
        <f t="shared" si="1409"/>
        <v>-9.2296297878101865E-3</v>
      </c>
      <c r="JF46" s="413">
        <f t="shared" si="1410"/>
        <v>0.12532286788353897</v>
      </c>
      <c r="JG46" s="370">
        <f t="shared" si="1411"/>
        <v>1.648642385499317E-2</v>
      </c>
      <c r="JH46" s="413">
        <f t="shared" si="1412"/>
        <v>-1.2523298893664876</v>
      </c>
      <c r="JI46" s="370">
        <f t="shared" si="1413"/>
        <v>-0.20251794863589584</v>
      </c>
      <c r="JJ46" s="413">
        <f t="shared" si="1414"/>
        <v>18.994339505102793</v>
      </c>
      <c r="JK46" s="370">
        <f t="shared" si="1415"/>
        <v>3.8516609686521588</v>
      </c>
      <c r="JL46" s="413">
        <f t="shared" si="1416"/>
        <v>-17.44258004389031</v>
      </c>
      <c r="JM46" s="370">
        <f t="shared" si="1417"/>
        <v>-0.72902787780181966</v>
      </c>
      <c r="JN46" s="413">
        <f t="shared" si="1418"/>
        <v>-1.4950089515920695E-2</v>
      </c>
      <c r="JO46" s="370">
        <f t="shared" si="1419"/>
        <v>-2.3059643651612031E-3</v>
      </c>
      <c r="JP46" s="413">
        <f t="shared" si="1420"/>
        <v>-0.28619078494031225</v>
      </c>
      <c r="JQ46" s="370">
        <f t="shared" si="1421"/>
        <v>-4.424529229377256E-2</v>
      </c>
      <c r="JR46" s="413">
        <f t="shared" si="1422"/>
        <v>1.7099384409594425</v>
      </c>
      <c r="JS46" s="370">
        <f t="shared" si="1423"/>
        <v>0.27659571805802574</v>
      </c>
      <c r="JT46" s="413">
        <f t="shared" si="1424"/>
        <v>-2.3726407476135911</v>
      </c>
      <c r="JU46" s="370">
        <f t="shared" si="1425"/>
        <v>-0.30063779543718211</v>
      </c>
      <c r="JV46" s="413">
        <f t="shared" si="1426"/>
        <v>0.81269864469521824</v>
      </c>
      <c r="JW46" s="370">
        <f t="shared" si="1427"/>
        <v>0.14724446241422834</v>
      </c>
      <c r="JX46" s="413">
        <f t="shared" si="1428"/>
        <v>0.11504947121133746</v>
      </c>
      <c r="JY46" s="370">
        <f t="shared" si="1429"/>
        <v>1.8169295662344927E-2</v>
      </c>
      <c r="JZ46" s="413">
        <f t="shared" si="1430"/>
        <v>-6.5667230859332903E-2</v>
      </c>
      <c r="KA46" s="370">
        <f t="shared" si="1431"/>
        <v>-1.0185495748393917E-2</v>
      </c>
      <c r="KB46" s="413">
        <f t="shared" si="1432"/>
        <v>0.12735332720682813</v>
      </c>
      <c r="KC46" s="370">
        <f t="shared" si="1433"/>
        <v>1.995675617655801E-2</v>
      </c>
      <c r="KD46" s="413">
        <f t="shared" si="1434"/>
        <v>-1.2760746786194392</v>
      </c>
      <c r="KE46" s="370">
        <f t="shared" si="1435"/>
        <v>-0.19605322356610611</v>
      </c>
      <c r="KF46" s="413">
        <f t="shared" si="1436"/>
        <v>1.0606964637002267</v>
      </c>
      <c r="KG46" s="370">
        <f t="shared" si="1437"/>
        <v>0.2027037201864004</v>
      </c>
      <c r="KH46" s="413">
        <f t="shared" si="1438"/>
        <v>1.2193647167434927</v>
      </c>
      <c r="KI46" s="370">
        <f t="shared" si="1439"/>
        <v>0.19375172074830904</v>
      </c>
      <c r="KJ46" s="413">
        <f t="shared" si="1440"/>
        <v>-0.8009911907008469</v>
      </c>
      <c r="KK46" s="370">
        <f t="shared" si="1441"/>
        <v>-0.1066168072919895</v>
      </c>
      <c r="KL46" s="413">
        <f t="shared" si="1442"/>
        <v>-0.38659069955315495</v>
      </c>
      <c r="KM46" s="370">
        <f t="shared" si="1443"/>
        <v>-5.7598550906023498E-2</v>
      </c>
      <c r="KN46" s="413">
        <f t="shared" si="1444"/>
        <v>8.1573872449902574</v>
      </c>
      <c r="KO46" s="370">
        <f t="shared" si="1445"/>
        <v>1.289660177799983</v>
      </c>
      <c r="KP46" s="413">
        <f t="shared" si="1446"/>
        <v>-6.5216207729397482</v>
      </c>
      <c r="KQ46" s="370">
        <f t="shared" si="1447"/>
        <v>-0.45030702357122881</v>
      </c>
      <c r="KR46" s="413">
        <f t="shared" si="1448"/>
        <v>-1.6005822605280651</v>
      </c>
      <c r="KS46" s="370">
        <f t="shared" si="1449"/>
        <v>-0.20105320047984063</v>
      </c>
      <c r="KT46" s="413">
        <f t="shared" si="1450"/>
        <v>-0.20483076857522331</v>
      </c>
      <c r="KU46" s="375">
        <f t="shared" si="1451"/>
        <v>-3.2204037584452172E-2</v>
      </c>
      <c r="KV46" s="413">
        <f t="shared" si="1452"/>
        <v>-0.10608746832473237</v>
      </c>
      <c r="KW46" s="370">
        <f t="shared" si="1453"/>
        <v>-1.7234369895584162E-2</v>
      </c>
      <c r="KX46" s="413">
        <f t="shared" si="1454"/>
        <v>0.64145063724398899</v>
      </c>
      <c r="KY46" s="370">
        <f t="shared" si="1455"/>
        <v>0.10603386831521992</v>
      </c>
      <c r="KZ46" s="413">
        <f t="shared" si="1456"/>
        <v>-0.73156816379079803</v>
      </c>
      <c r="LA46" s="370">
        <f t="shared" si="1457"/>
        <v>-0.10933714676682221</v>
      </c>
      <c r="LB46" s="413">
        <f t="shared" si="1458"/>
        <v>0.562918121548039</v>
      </c>
      <c r="LC46" s="370">
        <f t="shared" si="1459"/>
        <v>9.4459323064255279E-2</v>
      </c>
      <c r="LD46" s="413">
        <f t="shared" si="1460"/>
        <v>0.17904905687689876</v>
      </c>
      <c r="LE46" s="370">
        <f t="shared" si="1461"/>
        <v>2.7451874942738309E-2</v>
      </c>
      <c r="LF46" s="413">
        <f t="shared" si="1462"/>
        <v>13.779579336516115</v>
      </c>
      <c r="LG46" s="370">
        <f t="shared" si="1463"/>
        <v>2.0562430369778038</v>
      </c>
      <c r="LH46" s="413">
        <f t="shared" si="1464"/>
        <v>-13.6283083760531</v>
      </c>
      <c r="LI46" s="370">
        <f t="shared" si="1465"/>
        <v>-0.66541494395480494</v>
      </c>
      <c r="LJ46" s="413">
        <f t="shared" si="1466"/>
        <v>2.413024102025485E-2</v>
      </c>
      <c r="LK46" s="370">
        <f t="shared" si="1467"/>
        <v>3.5213218224321502E-3</v>
      </c>
      <c r="LL46" s="413">
        <f t="shared" si="1468"/>
        <v>0.59394665096934141</v>
      </c>
      <c r="LM46" s="370">
        <f t="shared" si="1469"/>
        <v>8.6370392227157103E-2</v>
      </c>
      <c r="LN46" s="413">
        <f t="shared" si="1470"/>
        <v>-1.6435779330377489</v>
      </c>
      <c r="LO46" s="370">
        <f t="shared" si="1471"/>
        <v>-0.22000362400315784</v>
      </c>
      <c r="LP46" s="413">
        <f t="shared" si="1472"/>
        <v>3.8150644855464551</v>
      </c>
      <c r="LQ46" s="370">
        <f t="shared" si="1473"/>
        <v>0.65470978442436423</v>
      </c>
      <c r="LR46" s="413">
        <f t="shared" si="1474"/>
        <v>-2.5796946157972167</v>
      </c>
      <c r="LS46" s="1195">
        <f t="shared" si="1475"/>
        <v>-0.26754288783241609</v>
      </c>
      <c r="LT46" s="413">
        <f t="shared" si="1476"/>
        <v>-0.27278059755234008</v>
      </c>
      <c r="LU46" s="1191">
        <f t="shared" si="1477"/>
        <v>-3.8623923594865633E-2</v>
      </c>
      <c r="LV46" s="413">
        <f t="shared" si="1478"/>
        <v>-9.385725970604053E-2</v>
      </c>
      <c r="LW46" s="1191">
        <f t="shared" si="1479"/>
        <v>-1.3823482673071132E-2</v>
      </c>
      <c r="LX46" s="413">
        <f t="shared" si="1480"/>
        <v>-1.031643411767023</v>
      </c>
      <c r="LY46" s="1191">
        <f t="shared" si="1481"/>
        <v>-0.15407229594361541</v>
      </c>
      <c r="LZ46" s="413">
        <f t="shared" si="1482"/>
        <v>0.92808728445936328</v>
      </c>
      <c r="MA46" s="1191">
        <f t="shared" si="1483"/>
        <v>0.16385153697082763</v>
      </c>
      <c r="MB46" s="413">
        <f t="shared" si="1484"/>
        <v>-0.49700341053239594</v>
      </c>
      <c r="MC46" s="1191">
        <f t="shared" si="1485"/>
        <v>-7.5391690491327282E-2</v>
      </c>
      <c r="MD46" s="413">
        <f t="shared" si="1486"/>
        <v>1.0567715919395058</v>
      </c>
      <c r="ME46" s="1249">
        <f t="shared" si="1487"/>
        <v>0.17337538979556227</v>
      </c>
      <c r="MF46" s="413">
        <f t="shared" si="1488"/>
        <v>-7.1520518574120793</v>
      </c>
      <c r="MG46" s="1191">
        <f t="shared" si="1489"/>
        <v>-1</v>
      </c>
      <c r="MH46" s="413">
        <f t="shared" si="1490"/>
        <v>0</v>
      </c>
      <c r="MI46" s="1191" t="e">
        <f t="shared" si="1491"/>
        <v>#DIV/0!</v>
      </c>
      <c r="MJ46" s="413">
        <f t="shared" si="1492"/>
        <v>0</v>
      </c>
      <c r="MK46" s="1191" t="e">
        <f t="shared" si="1493"/>
        <v>#DIV/0!</v>
      </c>
      <c r="ML46" s="413">
        <f t="shared" si="1494"/>
        <v>0</v>
      </c>
      <c r="MM46" s="1191" t="e">
        <f t="shared" si="1495"/>
        <v>#DIV/0!</v>
      </c>
      <c r="MN46" s="413">
        <f t="shared" si="1496"/>
        <v>0</v>
      </c>
      <c r="MO46" s="1191" t="e">
        <f t="shared" si="1497"/>
        <v>#DIV/0!</v>
      </c>
      <c r="MP46" s="570">
        <f t="shared" si="1498"/>
        <v>20.480917207923024</v>
      </c>
      <c r="MQ46" s="965">
        <f t="shared" si="1499"/>
        <v>7.1520518574120793</v>
      </c>
      <c r="MR46" s="600">
        <f>MQ46-MP46</f>
        <v>-13.328865350510945</v>
      </c>
      <c r="MS46" s="100">
        <f t="shared" si="1500"/>
        <v>-0.65079435726417001</v>
      </c>
      <c r="MT46" s="614"/>
      <c r="MU46" s="614"/>
      <c r="MV46" s="614"/>
      <c r="MW46" t="str">
        <f t="shared" si="1501"/>
        <v>Cost Per Employee Payroll</v>
      </c>
      <c r="MX46" s="268" t="e">
        <f>#REF!</f>
        <v>#REF!</v>
      </c>
      <c r="MY46" s="268" t="e">
        <f>#REF!</f>
        <v>#REF!</v>
      </c>
      <c r="MZ46" s="268" t="e">
        <f>#REF!</f>
        <v>#REF!</v>
      </c>
      <c r="NA46" s="268" t="e">
        <f>#REF!</f>
        <v>#REF!</v>
      </c>
      <c r="NB46" s="268" t="e">
        <f>#REF!</f>
        <v>#REF!</v>
      </c>
      <c r="NC46" s="268" t="e">
        <f>#REF!</f>
        <v>#REF!</v>
      </c>
      <c r="ND46" s="268" t="e">
        <f>#REF!</f>
        <v>#REF!</v>
      </c>
      <c r="NE46" s="268" t="e">
        <f>#REF!</f>
        <v>#REF!</v>
      </c>
      <c r="NF46" s="268" t="e">
        <f>#REF!</f>
        <v>#REF!</v>
      </c>
      <c r="NG46" s="268" t="e">
        <f>#REF!</f>
        <v>#REF!</v>
      </c>
      <c r="NH46" s="268" t="e">
        <f>#REF!</f>
        <v>#REF!</v>
      </c>
      <c r="NI46" s="269">
        <f t="shared" si="1502"/>
        <v>7.554210436669087</v>
      </c>
      <c r="NJ46" s="269">
        <f t="shared" si="1502"/>
        <v>5.4004929979464604</v>
      </c>
      <c r="NK46" s="269">
        <f t="shared" si="1502"/>
        <v>6.7063297423467096</v>
      </c>
      <c r="NL46" s="269">
        <f t="shared" si="1502"/>
        <v>6.6176180394197379</v>
      </c>
      <c r="NM46" s="269">
        <f t="shared" si="1502"/>
        <v>6.5188954778655299</v>
      </c>
      <c r="NN46" s="269">
        <f t="shared" si="1502"/>
        <v>24.557644501647076</v>
      </c>
      <c r="NO46" s="269">
        <f t="shared" si="1502"/>
        <v>6.7136833903801119</v>
      </c>
      <c r="NP46" s="269">
        <f t="shared" si="1502"/>
        <v>6.1067696290035327</v>
      </c>
      <c r="NQ46" s="269">
        <f t="shared" si="1502"/>
        <v>6.9713154384193841</v>
      </c>
      <c r="NR46" s="269">
        <f t="shared" si="1502"/>
        <v>6.6372805346940247</v>
      </c>
      <c r="NS46" s="269">
        <f t="shared" si="1502"/>
        <v>6.8673200541204089</v>
      </c>
      <c r="NT46" s="269">
        <f t="shared" si="1502"/>
        <v>6.9872841438685134</v>
      </c>
      <c r="NU46" s="269">
        <f t="shared" si="1503"/>
        <v>7.2044808227831201</v>
      </c>
      <c r="NV46" s="269">
        <f t="shared" si="1503"/>
        <v>6.2230960154808255</v>
      </c>
      <c r="NW46" s="269">
        <f t="shared" si="1503"/>
        <v>6.7132748654214378</v>
      </c>
      <c r="NX46" s="269">
        <f t="shared" si="1503"/>
        <v>9.6427381587152414</v>
      </c>
      <c r="NY46" s="269">
        <f t="shared" si="1503"/>
        <v>7.9134498133837026</v>
      </c>
      <c r="NZ46" s="269">
        <f t="shared" si="1503"/>
        <v>8.5444342131628321</v>
      </c>
      <c r="OA46" s="269">
        <f t="shared" si="1503"/>
        <v>18.912466576889379</v>
      </c>
      <c r="OB46" s="269">
        <f t="shared" si="1503"/>
        <v>8.5624482380865441</v>
      </c>
      <c r="OC46" s="269">
        <f t="shared" si="1503"/>
        <v>8.392220542017764</v>
      </c>
      <c r="OD46" s="269">
        <f t="shared" si="1503"/>
        <v>7.234812095423476</v>
      </c>
      <c r="OE46" s="269">
        <f t="shared" si="1503"/>
        <v>10.919642327700062</v>
      </c>
      <c r="OF46" s="269">
        <f t="shared" si="1503"/>
        <v>8.7339944054095717</v>
      </c>
      <c r="OG46" s="711">
        <f t="shared" si="1504"/>
        <v>7.3309693940299026</v>
      </c>
      <c r="OH46" s="711">
        <f t="shared" si="1504"/>
        <v>7.2953430259760514</v>
      </c>
      <c r="OI46" s="711">
        <f t="shared" si="1504"/>
        <v>7.2609066666666671</v>
      </c>
      <c r="OJ46" s="711">
        <f t="shared" si="1504"/>
        <v>7.1233452830188684</v>
      </c>
      <c r="OK46" s="711">
        <f t="shared" si="1504"/>
        <v>7.3409814922018652</v>
      </c>
      <c r="OL46" s="711">
        <f t="shared" si="1504"/>
        <v>7.6645483532691623</v>
      </c>
      <c r="OM46" s="711">
        <f t="shared" si="1504"/>
        <v>19.478162548135259</v>
      </c>
      <c r="ON46" s="711">
        <f t="shared" si="1504"/>
        <v>7.6363097597648917</v>
      </c>
      <c r="OO46" s="711">
        <f t="shared" si="1504"/>
        <v>7.3813157289884312</v>
      </c>
      <c r="OP46" s="711">
        <f t="shared" si="1504"/>
        <v>7.4179274554790782</v>
      </c>
      <c r="OQ46" s="711">
        <f t="shared" si="1504"/>
        <v>7.7899269835441762</v>
      </c>
      <c r="OR46" s="711">
        <f t="shared" si="1504"/>
        <v>19.240757425660838</v>
      </c>
      <c r="OS46" s="814">
        <f t="shared" si="1505"/>
        <v>5.7464934697914778</v>
      </c>
      <c r="OT46" s="814">
        <f t="shared" si="1505"/>
        <v>7.2803860341142581</v>
      </c>
      <c r="OU46" s="814">
        <f t="shared" si="1505"/>
        <v>7.259557664415067</v>
      </c>
      <c r="OV46" s="814">
        <f t="shared" si="1505"/>
        <v>8.3566230689583776</v>
      </c>
      <c r="OW46" s="814">
        <f t="shared" si="1505"/>
        <v>7.7029146608678332</v>
      </c>
      <c r="OX46" s="814">
        <f t="shared" si="1505"/>
        <v>6.9576184577690059</v>
      </c>
      <c r="OY46" s="814">
        <f t="shared" si="1505"/>
        <v>23.768378017069214</v>
      </c>
      <c r="OZ46" s="814">
        <f t="shared" si="1505"/>
        <v>8.4477706490856814</v>
      </c>
      <c r="PA46" s="814">
        <f t="shared" si="1505"/>
        <v>7.6528401684845715</v>
      </c>
      <c r="PB46" s="814">
        <f t="shared" si="1505"/>
        <v>5.8909297501496738</v>
      </c>
      <c r="PC46" s="814">
        <f t="shared" si="1505"/>
        <v>8.5097287767604701</v>
      </c>
      <c r="PD46" s="814">
        <f t="shared" si="1505"/>
        <v>8.6339022447987386</v>
      </c>
      <c r="PE46" s="867">
        <f t="shared" si="1506"/>
        <v>6.6931092667535497</v>
      </c>
      <c r="PF46" s="867">
        <f t="shared" si="1506"/>
        <v>8.141658692322256</v>
      </c>
      <c r="PG46" s="867">
        <f t="shared" si="1506"/>
        <v>8.2773829208286607</v>
      </c>
      <c r="PH46" s="867">
        <f t="shared" si="1506"/>
        <v>8.2047361795338762</v>
      </c>
      <c r="PI46" s="867">
        <f t="shared" si="1506"/>
        <v>7.2719211183056798</v>
      </c>
      <c r="PJ46" s="867">
        <f t="shared" si="1506"/>
        <v>6.1598287629186137</v>
      </c>
      <c r="PK46" s="867">
        <f t="shared" si="1506"/>
        <v>6.1687863250650077</v>
      </c>
      <c r="PL46" s="867">
        <f t="shared" si="1506"/>
        <v>23.169198823837569</v>
      </c>
      <c r="PM46" s="867">
        <f t="shared" si="1506"/>
        <v>7.9655091243028284</v>
      </c>
      <c r="PN46" s="867">
        <f t="shared" si="1506"/>
        <v>6.3539833372566168</v>
      </c>
      <c r="PO46" s="867">
        <f t="shared" si="1506"/>
        <v>6.6681060822267364</v>
      </c>
      <c r="PP46" s="867">
        <f t="shared" si="1506"/>
        <v>6.65121842058368</v>
      </c>
      <c r="PQ46" s="1053">
        <f t="shared" si="1507"/>
        <v>6.1854054997382262</v>
      </c>
      <c r="PR46" s="1053">
        <f t="shared" si="1507"/>
        <v>6.3201861523260732</v>
      </c>
      <c r="PS46" s="1053">
        <f t="shared" si="1507"/>
        <v>6.1149125414048164</v>
      </c>
      <c r="PT46" s="1053">
        <f t="shared" si="1507"/>
        <v>6.0584741624628125</v>
      </c>
      <c r="PU46" s="1053">
        <f t="shared" si="1507"/>
        <v>6.1837970303463514</v>
      </c>
      <c r="PV46" s="1053">
        <f t="shared" si="1507"/>
        <v>4.9314671409798638</v>
      </c>
      <c r="PW46" s="1053">
        <f t="shared" si="1507"/>
        <v>23.925806646082656</v>
      </c>
      <c r="PX46" s="1053">
        <f t="shared" si="1507"/>
        <v>6.483226602192345</v>
      </c>
      <c r="PY46" s="1053">
        <f t="shared" si="1507"/>
        <v>6.4682765126764243</v>
      </c>
      <c r="PZ46" s="1053">
        <f t="shared" si="1507"/>
        <v>6.1820857277361121</v>
      </c>
      <c r="QA46" s="1053">
        <f t="shared" si="1507"/>
        <v>7.8920241686955546</v>
      </c>
      <c r="QB46" s="1053">
        <f t="shared" si="1507"/>
        <v>5.5193834210819634</v>
      </c>
      <c r="QC46" s="1075">
        <f t="shared" si="1508"/>
        <v>6.3320820657771817</v>
      </c>
      <c r="QD46" s="1075">
        <f t="shared" si="1508"/>
        <v>6.4471315369885192</v>
      </c>
      <c r="QE46" s="1075">
        <f t="shared" si="1508"/>
        <v>6.3814643061291862</v>
      </c>
      <c r="QF46" s="1075">
        <f t="shared" si="1508"/>
        <v>6.5088176333360144</v>
      </c>
      <c r="QG46" s="1075">
        <f t="shared" si="1508"/>
        <v>5.2327429547165751</v>
      </c>
      <c r="QH46" s="1075">
        <f t="shared" si="1508"/>
        <v>6.2934394184168019</v>
      </c>
      <c r="QI46" s="1075">
        <f t="shared" si="1508"/>
        <v>7.5128041351602945</v>
      </c>
      <c r="QJ46" s="1075">
        <f t="shared" si="1508"/>
        <v>6.7118129444594476</v>
      </c>
      <c r="QK46" s="1075">
        <f t="shared" si="1508"/>
        <v>6.3252222449062927</v>
      </c>
      <c r="QL46" s="1075">
        <f t="shared" si="1508"/>
        <v>14.48260948989655</v>
      </c>
      <c r="QM46" s="1075">
        <f t="shared" si="1508"/>
        <v>7.9609887169568019</v>
      </c>
      <c r="QN46" s="1075">
        <f t="shared" si="1508"/>
        <v>6.3604064564287368</v>
      </c>
      <c r="QO46" s="1132">
        <f t="shared" si="1509"/>
        <v>6.1555756878535135</v>
      </c>
      <c r="QP46" s="1132">
        <f t="shared" si="1509"/>
        <v>6.0494882195287811</v>
      </c>
      <c r="QQ46" s="1132">
        <f t="shared" si="1509"/>
        <v>6.6909388567727701</v>
      </c>
      <c r="QR46" s="1132">
        <f t="shared" si="1509"/>
        <v>5.9593706929819721</v>
      </c>
      <c r="QS46" s="1132">
        <f t="shared" si="1509"/>
        <v>6.5222888145300111</v>
      </c>
      <c r="QT46" s="1132">
        <f t="shared" si="1509"/>
        <v>6.7013378714069098</v>
      </c>
      <c r="QU46" s="1132">
        <f t="shared" si="1509"/>
        <v>20.480917207923024</v>
      </c>
      <c r="QV46" s="1132">
        <f t="shared" si="1509"/>
        <v>6.8526088318699241</v>
      </c>
      <c r="QW46" s="1132">
        <f t="shared" si="1509"/>
        <v>6.8767390728901789</v>
      </c>
      <c r="QX46" s="1132">
        <f t="shared" si="1509"/>
        <v>7.4706857238595203</v>
      </c>
      <c r="QY46" s="1132">
        <f t="shared" si="1509"/>
        <v>5.8271077908217714</v>
      </c>
      <c r="QZ46" s="1132">
        <f t="shared" si="1509"/>
        <v>9.6421722763682265</v>
      </c>
      <c r="RA46" s="1224">
        <f t="shared" si="1510"/>
        <v>7.0624776605710098</v>
      </c>
      <c r="RB46" s="1224">
        <f t="shared" si="1511"/>
        <v>6.7896970630186697</v>
      </c>
      <c r="RC46" s="1224">
        <f t="shared" si="1512"/>
        <v>6.6958398033126292</v>
      </c>
      <c r="RD46" s="1224">
        <f t="shared" si="1513"/>
        <v>5.6641963915456062</v>
      </c>
      <c r="RE46" s="1224">
        <f t="shared" si="1514"/>
        <v>6.5922836760049695</v>
      </c>
      <c r="RF46" s="1224">
        <f t="shared" si="1515"/>
        <v>6.0952802654725735</v>
      </c>
      <c r="RG46" s="1224">
        <f t="shared" si="1516"/>
        <v>7.1520518574120793</v>
      </c>
      <c r="RH46" s="1224">
        <f t="shared" si="1517"/>
        <v>0</v>
      </c>
      <c r="RI46" s="1224">
        <f t="shared" si="1518"/>
        <v>0</v>
      </c>
      <c r="RJ46" s="1224">
        <f t="shared" si="1519"/>
        <v>0</v>
      </c>
      <c r="RK46" s="1224">
        <f t="shared" si="1520"/>
        <v>0</v>
      </c>
      <c r="RL46" s="1224">
        <f t="shared" si="1521"/>
        <v>0</v>
      </c>
    </row>
    <row r="47" spans="1:480" x14ac:dyDescent="0.3">
      <c r="A47" s="675"/>
      <c r="B47" s="69">
        <v>7.3</v>
      </c>
      <c r="C47" s="26"/>
      <c r="D47" s="26"/>
      <c r="E47" s="1286" t="s">
        <v>1</v>
      </c>
      <c r="F47" s="1286"/>
      <c r="G47" s="1287"/>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569">V45/V8</f>
        <v>9.4654689268022438E-3</v>
      </c>
      <c r="W47" s="88">
        <f t="shared" si="1569"/>
        <v>9.7105213694941572E-3</v>
      </c>
      <c r="X47" s="89">
        <f t="shared" si="1569"/>
        <v>9.3139492618193424E-3</v>
      </c>
      <c r="Y47" s="88">
        <f t="shared" si="1569"/>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570">AJ45/AJ8</f>
        <v>8.8951244754300485E-3</v>
      </c>
      <c r="AK47" s="88">
        <f>AK45/AK8</f>
        <v>7.6896613159759203E-3</v>
      </c>
      <c r="AL47" s="89">
        <f t="shared" si="1570"/>
        <v>7.8854844030897091E-3</v>
      </c>
      <c r="AM47" s="88">
        <f t="shared" si="1570"/>
        <v>7.7865536299089036E-3</v>
      </c>
      <c r="AN47" s="89">
        <f t="shared" si="1570"/>
        <v>7.6586944905147085E-3</v>
      </c>
      <c r="AO47" s="88">
        <f t="shared" si="1570"/>
        <v>2.8801923365628271E-2</v>
      </c>
      <c r="AP47" s="572">
        <f t="shared" si="1570"/>
        <v>7.8679093819097254E-3</v>
      </c>
      <c r="AQ47" s="573">
        <f t="shared" ref="AQ47:AW47" si="1571">AQ45/AQ8</f>
        <v>8.5418296461158335E-3</v>
      </c>
      <c r="AR47" s="572">
        <f t="shared" si="1571"/>
        <v>8.164241145411635E-3</v>
      </c>
      <c r="AS47" s="573">
        <f t="shared" si="1571"/>
        <v>7.7991098252933495E-3</v>
      </c>
      <c r="AT47" s="572">
        <f t="shared" si="1571"/>
        <v>8.0902217777370274E-3</v>
      </c>
      <c r="AU47" s="573">
        <f t="shared" si="1571"/>
        <v>8.2929884623269921E-3</v>
      </c>
      <c r="AV47" s="130">
        <f t="shared" si="1571"/>
        <v>0.1174737419193421</v>
      </c>
      <c r="AW47" s="148">
        <f t="shared" si="1571"/>
        <v>9.7894784932785073E-3</v>
      </c>
      <c r="AX47" s="357">
        <f t="shared" ref="AX47:BC47" si="1572">AX45/AX8</f>
        <v>8.5479585354735921E-3</v>
      </c>
      <c r="AY47" s="88">
        <f t="shared" si="1572"/>
        <v>8.7922379660443431E-3</v>
      </c>
      <c r="AZ47" s="89">
        <f t="shared" si="1572"/>
        <v>7.8458876673521624E-3</v>
      </c>
      <c r="BA47" s="88">
        <f t="shared" si="1572"/>
        <v>1.1262971545574771E-2</v>
      </c>
      <c r="BB47" s="89">
        <f t="shared" si="1572"/>
        <v>9.1986772467391974E-3</v>
      </c>
      <c r="BC47" s="88">
        <f t="shared" si="1572"/>
        <v>9.9028268978323709E-3</v>
      </c>
      <c r="BD47" s="572">
        <f t="shared" ref="BD47:BK47" si="1573">BD45/BD8</f>
        <v>2.4609103509247023E-2</v>
      </c>
      <c r="BE47" s="573">
        <f t="shared" si="1573"/>
        <v>9.9007470592657621E-3</v>
      </c>
      <c r="BF47" s="572">
        <f t="shared" si="1573"/>
        <v>9.724731154237885E-3</v>
      </c>
      <c r="BG47" s="573">
        <f t="shared" si="1573"/>
        <v>8.4354820522799401E-3</v>
      </c>
      <c r="BH47" s="572">
        <f t="shared" si="1573"/>
        <v>1.2829583371273172E-2</v>
      </c>
      <c r="BI47" s="573">
        <f t="shared" si="1573"/>
        <v>1.2557316848432009E-2</v>
      </c>
      <c r="BJ47" s="130">
        <f t="shared" si="1573"/>
        <v>0.13360752385375221</v>
      </c>
      <c r="BK47" s="148">
        <f t="shared" si="1573"/>
        <v>1.113396032114602E-2</v>
      </c>
      <c r="BL47" s="357">
        <f t="shared" ref="BL47:BM47" si="1574">BL45/BL8</f>
        <v>8.8090824100168184E-3</v>
      </c>
      <c r="BM47" s="88">
        <f t="shared" si="1574"/>
        <v>8.887947485928761E-3</v>
      </c>
      <c r="BN47" s="89">
        <f t="shared" ref="BN47:BO47" si="1575">BN45/BN8</f>
        <v>8.8813272171603761E-3</v>
      </c>
      <c r="BO47" s="88">
        <f t="shared" si="1575"/>
        <v>8.7675815922580308E-3</v>
      </c>
      <c r="BP47" s="89">
        <f t="shared" ref="BP47:BQ47" si="1576">BP45/BP8</f>
        <v>9.1024056225880567E-3</v>
      </c>
      <c r="BQ47" s="88">
        <f t="shared" si="1576"/>
        <v>9.4897753708901161E-3</v>
      </c>
      <c r="BR47" s="572">
        <f t="shared" ref="BR47:BS47" si="1577">BR45/BR8</f>
        <v>2.9313269880962885E-2</v>
      </c>
      <c r="BS47" s="573">
        <f t="shared" si="1577"/>
        <v>9.435385423125808E-3</v>
      </c>
      <c r="BT47" s="572">
        <f t="shared" ref="BT47:BU47" si="1578">BT45/BT8</f>
        <v>9.1529632331874295E-3</v>
      </c>
      <c r="BU47" s="572">
        <f t="shared" si="1578"/>
        <v>9.3172267783221442E-3</v>
      </c>
      <c r="BV47" s="572">
        <f t="shared" ref="BV47:BW47" si="1579">BV45/BV8</f>
        <v>9.8541225951411342E-3</v>
      </c>
      <c r="BW47" s="572">
        <f t="shared" si="1579"/>
        <v>2.4602854176514928E-2</v>
      </c>
      <c r="BX47" s="130">
        <f>BX45/BX8</f>
        <v>0.14561394178609646</v>
      </c>
      <c r="BY47" s="148">
        <f t="shared" si="1304"/>
        <v>1.2134495148841374E-2</v>
      </c>
      <c r="BZ47" s="572">
        <f t="shared" ref="BZ47:CA47" si="1580">BZ45/BZ8</f>
        <v>9.0150611642278236E-3</v>
      </c>
      <c r="CA47" s="88">
        <f t="shared" si="1580"/>
        <v>9.3129272348690343E-3</v>
      </c>
      <c r="CB47" s="89">
        <f t="shared" ref="CB47:CC47" si="1581">CB45/CB8</f>
        <v>9.2459758137459422E-3</v>
      </c>
      <c r="CC47" s="88">
        <f t="shared" si="1581"/>
        <v>1.064940386229917E-2</v>
      </c>
      <c r="CD47" s="89">
        <f t="shared" ref="CD47:CE47" si="1582">CD45/CD8</f>
        <v>9.7967434138322238E-3</v>
      </c>
      <c r="CE47" s="88">
        <f t="shared" si="1582"/>
        <v>1.0791165608330771E-2</v>
      </c>
      <c r="CF47" s="572">
        <f t="shared" ref="CF47:CG47" si="1583">CF45/CF8</f>
        <v>3.0779386753006444E-2</v>
      </c>
      <c r="CG47" s="88">
        <f t="shared" si="1583"/>
        <v>1.0577223340883018E-2</v>
      </c>
      <c r="CH47" s="572">
        <f t="shared" ref="CH47:CI47" si="1584">CH45/CH8</f>
        <v>9.5318271036100351E-3</v>
      </c>
      <c r="CI47" s="572">
        <f t="shared" si="1584"/>
        <v>7.3745044958524308E-3</v>
      </c>
      <c r="CJ47" s="572">
        <f t="shared" ref="CJ47:CK47" si="1585">CJ45/CJ8</f>
        <v>1.0674471812524157E-2</v>
      </c>
      <c r="CK47" s="572">
        <f t="shared" si="1585"/>
        <v>1.0872703872684112E-2</v>
      </c>
      <c r="CL47" s="130">
        <f>CL45/CL8</f>
        <v>0.13862139447586516</v>
      </c>
      <c r="CM47" s="148">
        <f t="shared" si="1305"/>
        <v>1.1551782872988761E-2</v>
      </c>
      <c r="CN47" s="572">
        <f t="shared" ref="CN47:CO47" si="1586">CN45/CN8</f>
        <v>1.0300372263974636E-2</v>
      </c>
      <c r="CO47" s="88">
        <f t="shared" si="1586"/>
        <v>9.9870842690038281E-3</v>
      </c>
      <c r="CP47" s="89">
        <f t="shared" ref="CP47:CQ47" si="1587">CP45/CP8</f>
        <v>1.0050731255955006E-2</v>
      </c>
      <c r="CQ47" s="88">
        <f t="shared" si="1587"/>
        <v>1.0319695244695018E-2</v>
      </c>
      <c r="CR47" s="89">
        <f t="shared" ref="CR47:CS47" si="1588">CR45/CR8</f>
        <v>9.1045903872844572E-3</v>
      </c>
      <c r="CS47" s="88">
        <f t="shared" si="1588"/>
        <v>9.0032569746266878E-3</v>
      </c>
      <c r="CT47" s="89">
        <f t="shared" ref="CT47:CU47" si="1589">CT45/CT8</f>
        <v>7.9884062749034611E-3</v>
      </c>
      <c r="CU47" s="88">
        <f t="shared" si="1589"/>
        <v>2.8945444154946379E-2</v>
      </c>
      <c r="CV47" s="572">
        <f t="shared" ref="CV47:CW47" si="1590">CV45/CV8</f>
        <v>9.9802075962422254E-3</v>
      </c>
      <c r="CW47" s="990">
        <f t="shared" si="1590"/>
        <v>7.978118552888375E-3</v>
      </c>
      <c r="CX47" s="572">
        <f t="shared" ref="CX47:CY47" si="1591">CX45/CX8</f>
        <v>8.3856260955887177E-3</v>
      </c>
      <c r="CY47" s="88">
        <f t="shared" si="1591"/>
        <v>1.0243767783738675E-2</v>
      </c>
      <c r="CZ47" s="130">
        <f>CZ45/CZ8</f>
        <v>0.13228730085384746</v>
      </c>
      <c r="DA47" s="148">
        <f>SUM(CN47:CY47)/$CZ$4</f>
        <v>1.1023941737820621E-2</v>
      </c>
      <c r="DB47" s="572">
        <f t="shared" ref="DB47:DC47" si="1592">DB45/DB8</f>
        <v>7.8568812656548675E-3</v>
      </c>
      <c r="DC47" s="88">
        <f t="shared" si="1592"/>
        <v>8.0351554047818907E-3</v>
      </c>
      <c r="DD47" s="89">
        <f t="shared" ref="DD47:DE47" si="1593">DD45/DD8</f>
        <v>7.7753431068610145E-3</v>
      </c>
      <c r="DE47" s="88">
        <f t="shared" si="1593"/>
        <v>7.9107231485641902E-3</v>
      </c>
      <c r="DF47" s="89">
        <f t="shared" ref="DF47:DG47" si="1594">DF45/DF8</f>
        <v>8.0362397118293565E-3</v>
      </c>
      <c r="DG47" s="88">
        <f t="shared" si="1594"/>
        <v>7.8435330574416519E-3</v>
      </c>
      <c r="DH47" s="89">
        <f t="shared" ref="DH47:DI47" si="1595">DH45/DH8</f>
        <v>3.1001436727949788E-2</v>
      </c>
      <c r="DI47" s="88">
        <f t="shared" si="1595"/>
        <v>8.3784200772285874E-3</v>
      </c>
      <c r="DJ47" s="572">
        <f t="shared" ref="DJ47:DK47" si="1596">DJ45/DJ8</f>
        <v>8.3595094118632859E-3</v>
      </c>
      <c r="DK47" s="88">
        <f t="shared" si="1596"/>
        <v>8.0400194803699147E-3</v>
      </c>
      <c r="DL47" s="572">
        <f t="shared" ref="DL47:DM47" si="1597">DL45/DL8</f>
        <v>1.0299426873211679E-2</v>
      </c>
      <c r="DM47" s="88">
        <f t="shared" si="1597"/>
        <v>8.8861120175738814E-3</v>
      </c>
      <c r="DN47" s="130">
        <f>DN45/DN8</f>
        <v>0.12242280028333009</v>
      </c>
      <c r="DO47" s="148">
        <f>SUM(DB47:DM47)/$DN$4</f>
        <v>1.0201900023610842E-2</v>
      </c>
      <c r="DP47" s="572">
        <f t="shared" ref="DP47:DQ47" si="1598">DP45/DP8</f>
        <v>8.3712503713318856E-3</v>
      </c>
      <c r="DQ47" s="88">
        <f t="shared" si="1598"/>
        <v>8.4939500796942461E-3</v>
      </c>
      <c r="DR47" s="89">
        <f t="shared" ref="DR47:DS47" si="1599">DR45/DR8</f>
        <v>8.3670175414743749E-3</v>
      </c>
      <c r="DS47" s="88">
        <f t="shared" si="1599"/>
        <v>8.5409354517039272E-3</v>
      </c>
      <c r="DT47" s="89">
        <f t="shared" ref="DT47:DU47" si="1600">DT45/DT8</f>
        <v>8.2165496712170334E-3</v>
      </c>
      <c r="DU47" s="88">
        <f t="shared" si="1600"/>
        <v>8.2244330648033707E-3</v>
      </c>
      <c r="DV47" s="89">
        <f t="shared" ref="DV47:DW47" si="1601">DV45/DV8</f>
        <v>9.7118213345729672E-3</v>
      </c>
      <c r="DW47" s="88">
        <f t="shared" si="1601"/>
        <v>8.6577445184700293E-3</v>
      </c>
      <c r="DX47" s="572">
        <f t="shared" ref="DX47:DY47" si="1602">DX45/DX8</f>
        <v>8.1761637727568587E-3</v>
      </c>
      <c r="DY47" s="88">
        <f t="shared" si="1602"/>
        <v>2.3097830399979462E-2</v>
      </c>
      <c r="DZ47" s="572">
        <f t="shared" ref="DZ47:EA47" si="1603">DZ45/DZ8</f>
        <v>1.0427160607935661E-2</v>
      </c>
      <c r="EA47" s="88">
        <f t="shared" si="1603"/>
        <v>8.364920918949378E-3</v>
      </c>
      <c r="EB47" s="130">
        <f>EB45/EB8</f>
        <v>0.11864977773288919</v>
      </c>
      <c r="EC47" s="148">
        <f>SUM(DP47:EA47)/$EB$4</f>
        <v>9.8874814777407671E-3</v>
      </c>
      <c r="ED47" s="572">
        <f t="shared" ref="ED47" si="1604">ED45/ED8</f>
        <v>8.1334188308877266E-3</v>
      </c>
      <c r="EE47" s="88">
        <f t="shared" ref="EE47:EF47" si="1605">EE45/EE8</f>
        <v>7.9819416008184828E-3</v>
      </c>
      <c r="EF47" s="89">
        <f t="shared" si="1605"/>
        <v>8.8333830483329229E-3</v>
      </c>
      <c r="EG47" s="88">
        <f t="shared" ref="EG47:EH47" si="1606">EG45/EG8</f>
        <v>9.1285331789406204E-3</v>
      </c>
      <c r="EH47" s="89">
        <f t="shared" si="1606"/>
        <v>8.5594386574505358E-3</v>
      </c>
      <c r="EI47" s="88">
        <f t="shared" ref="EI47:EJ47" si="1607">EI45/EI8</f>
        <v>8.7707844782037286E-3</v>
      </c>
      <c r="EJ47" s="89">
        <f t="shared" si="1607"/>
        <v>2.6828565714485612E-2</v>
      </c>
      <c r="EK47" s="88">
        <f t="shared" ref="EK47:EL47" si="1608">EK45/EK8</f>
        <v>9.0044311127973412E-3</v>
      </c>
      <c r="EL47" s="572">
        <f t="shared" si="1608"/>
        <v>9.0496404464431579E-3</v>
      </c>
      <c r="EM47" s="88">
        <f t="shared" ref="EM47:EN47" si="1609">EM45/EM8</f>
        <v>9.8844920594670631E-3</v>
      </c>
      <c r="EN47" s="572">
        <f t="shared" si="1609"/>
        <v>9.4522186777926936E-3</v>
      </c>
      <c r="EO47" s="88">
        <f t="shared" ref="EO47" si="1610">EO45/EO8</f>
        <v>1.2897341055755738E-2</v>
      </c>
      <c r="EP47" s="130">
        <f>EP45/EP8</f>
        <v>0.12852418886137562</v>
      </c>
      <c r="EQ47" s="148">
        <f>SUM(ED47:EO47)/$EP$4</f>
        <v>1.0710349071781302E-2</v>
      </c>
      <c r="ER47" s="572">
        <f t="shared" ref="ER47:ES47" si="1611">ER45/ER8</f>
        <v>9.1522721352279516E-3</v>
      </c>
      <c r="ES47" s="88">
        <f t="shared" si="1611"/>
        <v>8.8437136274996109E-3</v>
      </c>
      <c r="ET47" s="89">
        <f t="shared" ref="ET47:EU47" si="1612">ET45/ET8</f>
        <v>8.7395570263698354E-3</v>
      </c>
      <c r="EU47" s="88">
        <f t="shared" si="1612"/>
        <v>9.0835034019816942E-3</v>
      </c>
      <c r="EV47" s="89">
        <f t="shared" ref="EV47" si="1613">EV45/EV8</f>
        <v>8.6814270004319707E-3</v>
      </c>
      <c r="EW47" s="88">
        <f t="shared" ref="EW47:EX47" si="1614">EW45/EW8</f>
        <v>8.0465436900053981E-3</v>
      </c>
      <c r="EX47" s="89">
        <f t="shared" si="1614"/>
        <v>9.4542997830731421E-3</v>
      </c>
      <c r="EY47" s="88"/>
      <c r="EZ47" s="572"/>
      <c r="FA47" s="88"/>
      <c r="FB47" s="572"/>
      <c r="FC47" s="88"/>
      <c r="FD47" s="130">
        <f>FD45/FD8</f>
        <v>6.2001316664589599E-2</v>
      </c>
      <c r="FE47" s="148">
        <f>SUM(ER47:FC47)/$FD$4</f>
        <v>8.8573309520842292E-3</v>
      </c>
      <c r="FF47" s="601">
        <f t="shared" si="1306"/>
        <v>2.5497007314660008E-4</v>
      </c>
      <c r="FG47" s="594">
        <f t="shared" si="1307"/>
        <v>3.0745258395675629E-2</v>
      </c>
      <c r="FH47" s="601">
        <f t="shared" si="1308"/>
        <v>2.4427943057075095E-4</v>
      </c>
      <c r="FI47" s="594">
        <f t="shared" si="1309"/>
        <v>2.8577517024328529E-2</v>
      </c>
      <c r="FJ47" s="601">
        <f t="shared" si="1310"/>
        <v>-9.4635029869218068E-4</v>
      </c>
      <c r="FK47" s="594">
        <f t="shared" si="1311"/>
        <v>-0.10763474582318963</v>
      </c>
      <c r="FL47" s="601">
        <f t="shared" si="1312"/>
        <v>3.4170838782226088E-3</v>
      </c>
      <c r="FM47" s="594">
        <f t="shared" si="1313"/>
        <v>0.43552546545390569</v>
      </c>
      <c r="FN47" s="601">
        <f t="shared" si="1314"/>
        <v>-2.0642942988355738E-3</v>
      </c>
      <c r="FO47" s="594">
        <f t="shared" si="1315"/>
        <v>-0.183281498180348</v>
      </c>
      <c r="FP47" s="601">
        <f t="shared" si="1316"/>
        <v>7.0414965109317357E-4</v>
      </c>
      <c r="FQ47" s="594">
        <f t="shared" si="1317"/>
        <v>7.6549011581288476E-2</v>
      </c>
      <c r="FR47" s="601">
        <f t="shared" si="1318"/>
        <v>1.4706276611414652E-2</v>
      </c>
      <c r="FS47" s="594">
        <f t="shared" si="1319"/>
        <v>1.485058434640891</v>
      </c>
      <c r="FT47" s="601">
        <f t="shared" si="1320"/>
        <v>-1.4708356449981261E-2</v>
      </c>
      <c r="FU47" s="594">
        <f t="shared" si="1321"/>
        <v>-0.59767949061836023</v>
      </c>
      <c r="FV47" s="601">
        <f t="shared" si="1322"/>
        <v>-1.7601590502787715E-4</v>
      </c>
      <c r="FW47" s="594">
        <f t="shared" si="1323"/>
        <v>-1.7778042805684045E-2</v>
      </c>
      <c r="FX47" s="601">
        <f t="shared" si="1324"/>
        <v>-1.2892491019579448E-3</v>
      </c>
      <c r="FY47" s="108">
        <f t="shared" si="1325"/>
        <v>-0.13257426673395598</v>
      </c>
      <c r="FZ47" s="601">
        <f t="shared" si="1326"/>
        <v>4.3941013189932321E-3</v>
      </c>
      <c r="GA47" s="594">
        <f t="shared" si="1327"/>
        <v>0.52090696083048338</v>
      </c>
      <c r="GB47" s="601">
        <f t="shared" si="1328"/>
        <v>-2.722665228411629E-4</v>
      </c>
      <c r="GC47" s="594">
        <f t="shared" si="1329"/>
        <v>-2.1221774313482163E-2</v>
      </c>
      <c r="GD47" s="601">
        <f t="shared" si="1330"/>
        <v>-3.7482344384151909E-3</v>
      </c>
      <c r="GE47" s="594">
        <f t="shared" si="1331"/>
        <v>-0.29849007424569529</v>
      </c>
      <c r="GF47" s="363">
        <f t="shared" si="1332"/>
        <v>7.8865075911942542E-5</v>
      </c>
      <c r="GG47" s="372">
        <f t="shared" si="1333"/>
        <v>8.9527004336189386E-3</v>
      </c>
      <c r="GH47" s="363">
        <f t="shared" si="1334"/>
        <v>-6.6202687683848682E-6</v>
      </c>
      <c r="GI47" s="372">
        <f t="shared" si="1335"/>
        <v>-7.4485912285890063E-4</v>
      </c>
      <c r="GJ47" s="363">
        <f t="shared" si="1336"/>
        <v>-1.1374562490234531E-4</v>
      </c>
      <c r="GK47" s="372">
        <f t="shared" si="1337"/>
        <v>-1.2807277799940488E-2</v>
      </c>
      <c r="GL47" s="363">
        <f t="shared" si="1338"/>
        <v>3.3482403033002588E-4</v>
      </c>
      <c r="GM47" s="372">
        <f t="shared" si="1339"/>
        <v>3.8188869622346362E-2</v>
      </c>
      <c r="GN47" s="363">
        <f t="shared" si="1340"/>
        <v>3.8736974830205946E-4</v>
      </c>
      <c r="GO47" s="372">
        <f t="shared" si="1341"/>
        <v>4.2556854128845106E-2</v>
      </c>
      <c r="GP47" s="363">
        <f t="shared" si="1342"/>
        <v>1.9823494510072769E-2</v>
      </c>
      <c r="GQ47" s="372">
        <f t="shared" si="1343"/>
        <v>2.0889319014738046</v>
      </c>
      <c r="GR47" s="363">
        <f t="shared" si="1344"/>
        <v>-1.9877884457837079E-2</v>
      </c>
      <c r="GS47" s="372">
        <f t="shared" si="1345"/>
        <v>-0.67811897268910648</v>
      </c>
      <c r="GT47" s="363">
        <f t="shared" si="1346"/>
        <v>-2.8242218993837845E-4</v>
      </c>
      <c r="GU47" s="372">
        <f t="shared" si="1347"/>
        <v>-2.9932236710349034E-2</v>
      </c>
      <c r="GV47" s="363">
        <f t="shared" si="1348"/>
        <v>1.6426354513471471E-4</v>
      </c>
      <c r="GW47" s="372">
        <f t="shared" si="1349"/>
        <v>1.7946488033418171E-2</v>
      </c>
      <c r="GX47" s="363">
        <f t="shared" si="1350"/>
        <v>5.3689581681898996E-4</v>
      </c>
      <c r="GY47" s="372">
        <f t="shared" si="1351"/>
        <v>5.7623993661735762E-2</v>
      </c>
      <c r="GZ47" s="363">
        <f t="shared" si="1352"/>
        <v>1.4748731581373794E-2</v>
      </c>
      <c r="HA47" s="372">
        <f t="shared" si="1353"/>
        <v>1.4967067274610619</v>
      </c>
      <c r="HB47" s="363">
        <f t="shared" si="1354"/>
        <v>-1.5587793012287104E-2</v>
      </c>
      <c r="HC47" s="372">
        <f t="shared" si="1355"/>
        <v>-0.63357661271539367</v>
      </c>
      <c r="HD47" s="363">
        <f t="shared" si="1356"/>
        <v>2.9786607064121069E-4</v>
      </c>
      <c r="HE47" s="372">
        <f t="shared" si="1357"/>
        <v>3.304093729537376E-2</v>
      </c>
      <c r="HF47" s="363">
        <f t="shared" si="1358"/>
        <v>-6.6951421123092117E-5</v>
      </c>
      <c r="HG47" s="372">
        <f t="shared" si="1359"/>
        <v>-7.1890845310608334E-3</v>
      </c>
      <c r="HH47" s="363">
        <f t="shared" si="1360"/>
        <v>1.4034280485532274E-3</v>
      </c>
      <c r="HI47" s="372">
        <f t="shared" si="1361"/>
        <v>0.15178798612762523</v>
      </c>
      <c r="HJ47" s="363">
        <f t="shared" si="1362"/>
        <v>-8.5266044846694575E-4</v>
      </c>
      <c r="HK47" s="372">
        <f t="shared" si="1363"/>
        <v>-8.0066495692356937E-2</v>
      </c>
      <c r="HL47" s="363">
        <f t="shared" si="1364"/>
        <v>9.9442219449854749E-4</v>
      </c>
      <c r="HM47" s="372">
        <f t="shared" si="1365"/>
        <v>0.10150538321688637</v>
      </c>
      <c r="HN47" s="363">
        <f t="shared" si="1366"/>
        <v>1.9988221144675675E-2</v>
      </c>
      <c r="HO47" s="372">
        <f t="shared" si="1367"/>
        <v>1.8522763777478111</v>
      </c>
      <c r="HP47" s="363">
        <f t="shared" si="1368"/>
        <v>-2.0202163412123428E-2</v>
      </c>
      <c r="HQ47" s="372">
        <f t="shared" si="1369"/>
        <v>-0.65635366858471078</v>
      </c>
      <c r="HR47" s="363">
        <f t="shared" si="1370"/>
        <v>-1.045396237272983E-3</v>
      </c>
      <c r="HS47" s="372">
        <f t="shared" si="1371"/>
        <v>-9.88346566562818E-2</v>
      </c>
      <c r="HT47" s="363">
        <f t="shared" si="1372"/>
        <v>-2.1573226077576044E-3</v>
      </c>
      <c r="HU47" s="372">
        <f t="shared" si="1373"/>
        <v>-0.22632834023400938</v>
      </c>
      <c r="HV47" s="363">
        <f t="shared" si="1374"/>
        <v>3.2999673166717262E-3</v>
      </c>
      <c r="HW47" s="372">
        <f t="shared" si="1375"/>
        <v>0.44748326054010734</v>
      </c>
      <c r="HX47" s="363">
        <f t="shared" si="1376"/>
        <v>1.9823206015995472E-4</v>
      </c>
      <c r="HY47" s="372">
        <f t="shared" si="1377"/>
        <v>1.8570666880901102E-2</v>
      </c>
      <c r="HZ47" s="363">
        <f t="shared" si="1378"/>
        <v>-5.7233160870947576E-4</v>
      </c>
      <c r="IA47" s="372">
        <f t="shared" si="1379"/>
        <v>-5.2639308070126442E-2</v>
      </c>
      <c r="IB47" s="363">
        <f t="shared" si="1380"/>
        <v>-3.1328799497080777E-4</v>
      </c>
      <c r="IC47" s="372">
        <f t="shared" si="1381"/>
        <v>-3.0415210920728256E-2</v>
      </c>
      <c r="ID47" s="363">
        <f t="shared" si="1382"/>
        <v>6.364698695117757E-5</v>
      </c>
      <c r="IE47" s="372">
        <f t="shared" si="1383"/>
        <v>6.3729297998129444E-3</v>
      </c>
      <c r="IF47" s="363">
        <f t="shared" si="1384"/>
        <v>2.6896398874001227E-4</v>
      </c>
      <c r="IG47" s="372">
        <f t="shared" si="1385"/>
        <v>2.67606387923916E-2</v>
      </c>
      <c r="IH47" s="363">
        <f t="shared" si="1386"/>
        <v>-1.2151048574105608E-3</v>
      </c>
      <c r="II47" s="372">
        <f t="shared" si="1387"/>
        <v>-0.11774619585158799</v>
      </c>
      <c r="IJ47" s="363">
        <f t="shared" si="1388"/>
        <v>-1.0133341265776939E-4</v>
      </c>
      <c r="IK47" s="372">
        <f t="shared" si="1389"/>
        <v>-1.1129925493330533E-2</v>
      </c>
      <c r="IL47" s="363">
        <f t="shared" si="1390"/>
        <v>-1.0148506997232267E-3</v>
      </c>
      <c r="IM47" s="372">
        <f t="shared" si="1391"/>
        <v>-0.11272039691672875</v>
      </c>
      <c r="IN47" s="363">
        <f t="shared" si="1392"/>
        <v>2.0957037880042918E-2</v>
      </c>
      <c r="IO47" s="372">
        <f t="shared" si="1393"/>
        <v>2.6234316531799307</v>
      </c>
      <c r="IP47" s="363">
        <f t="shared" si="1394"/>
        <v>-1.8965236558704156E-2</v>
      </c>
      <c r="IQ47" s="372">
        <f t="shared" si="1395"/>
        <v>-0.65520627208835758</v>
      </c>
      <c r="IR47" s="363">
        <f t="shared" si="1396"/>
        <v>-2.0020890433538503E-3</v>
      </c>
      <c r="IS47" s="372">
        <f t="shared" si="1397"/>
        <v>-0.20060595173467957</v>
      </c>
      <c r="IT47" s="363">
        <f t="shared" si="1398"/>
        <v>4.0750754270034266E-4</v>
      </c>
      <c r="IU47" s="372">
        <f t="shared" si="1399"/>
        <v>5.1078150819507416E-2</v>
      </c>
      <c r="IV47" s="363">
        <f t="shared" si="1400"/>
        <v>1.8581416881499578E-3</v>
      </c>
      <c r="IW47" s="372">
        <f t="shared" si="1401"/>
        <v>0.22158651804513899</v>
      </c>
      <c r="IX47" s="363">
        <f t="shared" si="1402"/>
        <v>-2.386886518083808E-3</v>
      </c>
      <c r="IY47" s="372">
        <f t="shared" si="1403"/>
        <v>-0.23300865155034434</v>
      </c>
      <c r="IZ47" s="363">
        <f t="shared" si="1404"/>
        <v>1.7827413912702324E-4</v>
      </c>
      <c r="JA47" s="372">
        <f t="shared" si="1405"/>
        <v>2.2690191323918928E-2</v>
      </c>
      <c r="JB47" s="363">
        <f t="shared" si="1406"/>
        <v>-2.5981229792087623E-4</v>
      </c>
      <c r="JC47" s="372">
        <f t="shared" si="1407"/>
        <v>-3.3414898140201189E-2</v>
      </c>
      <c r="JD47" s="363">
        <f t="shared" si="1408"/>
        <v>1.3538004170317568E-4</v>
      </c>
      <c r="JE47" s="372">
        <f t="shared" si="1409"/>
        <v>1.7411455654441209E-2</v>
      </c>
      <c r="JF47" s="363">
        <f t="shared" si="1410"/>
        <v>1.2551656326516628E-4</v>
      </c>
      <c r="JG47" s="372">
        <f t="shared" si="1411"/>
        <v>1.2303253607139464E-2</v>
      </c>
      <c r="JH47" s="363">
        <f t="shared" si="1412"/>
        <v>-1.9270665438770457E-4</v>
      </c>
      <c r="JI47" s="372">
        <f t="shared" si="1413"/>
        <v>-2.3979704600404102E-2</v>
      </c>
      <c r="JJ47" s="363">
        <f t="shared" si="1414"/>
        <v>2.3157903670508136E-2</v>
      </c>
      <c r="JK47" s="372">
        <f t="shared" si="1415"/>
        <v>2.9524837214189823</v>
      </c>
      <c r="JL47" s="363">
        <f t="shared" si="1416"/>
        <v>-2.2623016650721202E-2</v>
      </c>
      <c r="JM47" s="372">
        <f t="shared" si="1417"/>
        <v>-0.72974091005031061</v>
      </c>
      <c r="JN47" s="363">
        <f t="shared" si="1418"/>
        <v>-1.8910665365301504E-5</v>
      </c>
      <c r="JO47" s="372">
        <f t="shared" si="1419"/>
        <v>-2.2570681812312246E-3</v>
      </c>
      <c r="JP47" s="363">
        <f t="shared" si="1420"/>
        <v>-3.1948993149337121E-4</v>
      </c>
      <c r="JQ47" s="372">
        <f t="shared" si="1421"/>
        <v>-3.8218741764914022E-2</v>
      </c>
      <c r="JR47" s="363">
        <f t="shared" si="1422"/>
        <v>2.2594073928417641E-3</v>
      </c>
      <c r="JS47" s="372">
        <f t="shared" si="1423"/>
        <v>0.28102013911262447</v>
      </c>
      <c r="JT47" s="363">
        <f t="shared" si="1424"/>
        <v>-1.4133148556377973E-3</v>
      </c>
      <c r="JU47" s="372">
        <f t="shared" si="1425"/>
        <v>-0.13722267006077418</v>
      </c>
      <c r="JV47" s="363">
        <f t="shared" si="1426"/>
        <v>-5.1486164624199582E-4</v>
      </c>
      <c r="JW47" s="372">
        <f t="shared" si="1427"/>
        <v>-5.7940035554780819E-2</v>
      </c>
      <c r="JX47" s="363">
        <f t="shared" si="1428"/>
        <v>1.2269970836236051E-4</v>
      </c>
      <c r="JY47" s="372">
        <f t="shared" si="1429"/>
        <v>1.465727375477347E-2</v>
      </c>
      <c r="JZ47" s="363">
        <f t="shared" si="1430"/>
        <v>-1.2693253821987119E-4</v>
      </c>
      <c r="KA47" s="372">
        <f t="shared" si="1431"/>
        <v>-1.4943876174092176E-2</v>
      </c>
      <c r="KB47" s="363">
        <f t="shared" si="1432"/>
        <v>1.7391791022955232E-4</v>
      </c>
      <c r="KC47" s="372">
        <f t="shared" si="1433"/>
        <v>2.0786129510002888E-2</v>
      </c>
      <c r="KD47" s="363">
        <f t="shared" si="1434"/>
        <v>-3.2438578048689382E-4</v>
      </c>
      <c r="KE47" s="372">
        <f t="shared" si="1435"/>
        <v>-3.7980123175170286E-2</v>
      </c>
      <c r="KF47" s="363">
        <f t="shared" si="1436"/>
        <v>7.8833935863373283E-6</v>
      </c>
      <c r="KG47" s="372">
        <f t="shared" si="1437"/>
        <v>9.5945304316156371E-4</v>
      </c>
      <c r="KH47" s="363">
        <f t="shared" si="1438"/>
        <v>1.4873882697695965E-3</v>
      </c>
      <c r="KI47" s="372">
        <f t="shared" si="1439"/>
        <v>0.18084994528497106</v>
      </c>
      <c r="KJ47" s="363">
        <f t="shared" si="1440"/>
        <v>-1.054076816102938E-3</v>
      </c>
      <c r="KK47" s="372">
        <f t="shared" si="1441"/>
        <v>-0.108535441477959</v>
      </c>
      <c r="KL47" s="363">
        <f t="shared" si="1442"/>
        <v>-4.8158074571317058E-4</v>
      </c>
      <c r="KM47" s="372">
        <f t="shared" si="1443"/>
        <v>-5.5624273121687599E-2</v>
      </c>
      <c r="KN47" s="363">
        <f t="shared" si="1444"/>
        <v>1.4921666627222604E-2</v>
      </c>
      <c r="KO47" s="372">
        <f t="shared" si="1445"/>
        <v>1.8250205159713038</v>
      </c>
      <c r="KP47" s="363">
        <f t="shared" si="1446"/>
        <v>-1.2670669792043801E-2</v>
      </c>
      <c r="KQ47" s="372">
        <f t="shared" si="1447"/>
        <v>-0.54856536621097829</v>
      </c>
      <c r="KR47" s="363">
        <f t="shared" si="1448"/>
        <v>-2.0622396889862834E-3</v>
      </c>
      <c r="KS47" s="372">
        <f t="shared" si="1449"/>
        <v>-0.19777576720327888</v>
      </c>
      <c r="KT47" s="363">
        <f t="shared" si="1450"/>
        <v>-2.3150208806165147E-4</v>
      </c>
      <c r="KU47" s="1109">
        <f t="shared" si="1451"/>
        <v>-2.7675346880712388E-2</v>
      </c>
      <c r="KV47" s="363">
        <f t="shared" si="1452"/>
        <v>-1.5147723006924373E-4</v>
      </c>
      <c r="KW47" s="372">
        <f t="shared" si="1453"/>
        <v>-1.8624053822728154E-2</v>
      </c>
      <c r="KX47" s="363">
        <f t="shared" si="1454"/>
        <v>8.5144144751444009E-4</v>
      </c>
      <c r="KY47" s="372">
        <f t="shared" si="1455"/>
        <v>0.10667096930740907</v>
      </c>
      <c r="KZ47" s="363">
        <f t="shared" si="1456"/>
        <v>2.951501306076975E-4</v>
      </c>
      <c r="LA47" s="372">
        <f t="shared" si="1457"/>
        <v>3.3413034280608898E-2</v>
      </c>
      <c r="LB47" s="363">
        <f t="shared" si="1458"/>
        <v>-5.6909452149008465E-4</v>
      </c>
      <c r="LC47" s="372">
        <f t="shared" si="1459"/>
        <v>-6.2342384075787398E-2</v>
      </c>
      <c r="LD47" s="363">
        <f t="shared" si="1460"/>
        <v>2.1134582075319278E-4</v>
      </c>
      <c r="LE47" s="372">
        <f t="shared" si="1461"/>
        <v>2.4691551538748104E-2</v>
      </c>
      <c r="LF47" s="363">
        <f t="shared" si="1462"/>
        <v>1.8057781236281885E-2</v>
      </c>
      <c r="LG47" s="372">
        <f t="shared" si="1463"/>
        <v>2.0588558846882243</v>
      </c>
      <c r="LH47" s="363">
        <f t="shared" si="1464"/>
        <v>-1.7824134601688271E-2</v>
      </c>
      <c r="LI47" s="372">
        <f t="shared" si="1465"/>
        <v>-0.66437150578140836</v>
      </c>
      <c r="LJ47" s="363">
        <f t="shared" si="1466"/>
        <v>4.5209333645816752E-5</v>
      </c>
      <c r="LK47" s="372">
        <f t="shared" si="1467"/>
        <v>5.0207873300917392E-3</v>
      </c>
      <c r="LL47" s="363">
        <f t="shared" si="1468"/>
        <v>8.3485161302390525E-4</v>
      </c>
      <c r="LM47" s="372">
        <f t="shared" si="1469"/>
        <v>9.2252462179536948E-2</v>
      </c>
      <c r="LN47" s="363">
        <f t="shared" si="1470"/>
        <v>-4.3227338167436957E-4</v>
      </c>
      <c r="LO47" s="372">
        <f t="shared" si="1471"/>
        <v>-4.373248307285061E-2</v>
      </c>
      <c r="LP47" s="363">
        <f t="shared" si="1472"/>
        <v>3.4451223779630447E-3</v>
      </c>
      <c r="LQ47" s="372">
        <f t="shared" si="1473"/>
        <v>0.36447764227642249</v>
      </c>
      <c r="LR47" s="363">
        <f t="shared" si="1474"/>
        <v>-3.7450689205277866E-3</v>
      </c>
      <c r="LS47" s="1204">
        <f t="shared" si="1475"/>
        <v>-0.29037527226253063</v>
      </c>
      <c r="LT47" s="363">
        <f t="shared" si="1476"/>
        <v>-3.0855850772834072E-4</v>
      </c>
      <c r="LU47" s="1193">
        <f t="shared" si="1477"/>
        <v>-3.3713869427097795E-2</v>
      </c>
      <c r="LV47" s="363">
        <f t="shared" si="1478"/>
        <v>-1.0415660112977551E-4</v>
      </c>
      <c r="LW47" s="1193">
        <f t="shared" si="1479"/>
        <v>-1.1777473301023631E-2</v>
      </c>
      <c r="LX47" s="363">
        <f t="shared" si="1480"/>
        <v>3.4394637561185881E-4</v>
      </c>
      <c r="LY47" s="1193">
        <f t="shared" si="1481"/>
        <v>3.9355126875889775E-2</v>
      </c>
      <c r="LZ47" s="363">
        <f t="shared" si="1482"/>
        <v>-4.020764015497235E-4</v>
      </c>
      <c r="MA47" s="1193">
        <f t="shared" si="1483"/>
        <v>-4.4264463143373171E-2</v>
      </c>
      <c r="MB47" s="363">
        <f t="shared" si="1484"/>
        <v>-6.3488331042657262E-4</v>
      </c>
      <c r="MC47" s="1193">
        <f t="shared" si="1485"/>
        <v>-7.3131215685506776E-2</v>
      </c>
      <c r="MD47" s="363">
        <f t="shared" si="1486"/>
        <v>1.4077560930677441E-3</v>
      </c>
      <c r="ME47" s="1251">
        <f t="shared" si="1487"/>
        <v>0.17495164971468635</v>
      </c>
      <c r="MF47" s="363">
        <f t="shared" si="1488"/>
        <v>-9.4542997830731421E-3</v>
      </c>
      <c r="MG47" s="1193">
        <f t="shared" si="1489"/>
        <v>-1</v>
      </c>
      <c r="MH47" s="363">
        <f t="shared" si="1490"/>
        <v>0</v>
      </c>
      <c r="MI47" s="1193" t="e">
        <f t="shared" si="1491"/>
        <v>#DIV/0!</v>
      </c>
      <c r="MJ47" s="363">
        <f t="shared" si="1492"/>
        <v>0</v>
      </c>
      <c r="MK47" s="1193" t="e">
        <f t="shared" si="1493"/>
        <v>#DIV/0!</v>
      </c>
      <c r="ML47" s="363">
        <f t="shared" si="1494"/>
        <v>0</v>
      </c>
      <c r="MM47" s="1193" t="e">
        <f t="shared" si="1495"/>
        <v>#DIV/0!</v>
      </c>
      <c r="MN47" s="363">
        <f t="shared" si="1496"/>
        <v>0</v>
      </c>
      <c r="MO47" s="1193" t="e">
        <f t="shared" si="1497"/>
        <v>#DIV/0!</v>
      </c>
      <c r="MP47" s="572">
        <f t="shared" si="1498"/>
        <v>2.6828565714485612E-2</v>
      </c>
      <c r="MQ47" s="966">
        <f t="shared" si="1499"/>
        <v>9.4542997830731421E-3</v>
      </c>
      <c r="MR47" s="601">
        <f>(MQ47-MP47)*100</f>
        <v>-1.7374265931412467</v>
      </c>
      <c r="MS47" s="108">
        <f>IF(ISERROR((MR47/MP47)/100),0,(MR47/MP47)/100)</f>
        <v>-0.64760323441485868</v>
      </c>
      <c r="MT47" s="614"/>
      <c r="MU47" s="614"/>
      <c r="MV47" s="614"/>
      <c r="MW47" t="str">
        <f t="shared" si="1501"/>
        <v>Cost as % of System Implementation</v>
      </c>
      <c r="MX47" s="270" t="e">
        <f>#REF!</f>
        <v>#REF!</v>
      </c>
      <c r="MY47" s="270" t="e">
        <f>#REF!</f>
        <v>#REF!</v>
      </c>
      <c r="MZ47" s="270" t="e">
        <f>#REF!</f>
        <v>#REF!</v>
      </c>
      <c r="NA47" s="270" t="e">
        <f>#REF!</f>
        <v>#REF!</v>
      </c>
      <c r="NB47" s="270" t="e">
        <f>#REF!</f>
        <v>#REF!</v>
      </c>
      <c r="NC47" s="270" t="e">
        <f>#REF!</f>
        <v>#REF!</v>
      </c>
      <c r="ND47" s="270" t="e">
        <f>#REF!</f>
        <v>#REF!</v>
      </c>
      <c r="NE47" s="270" t="e">
        <f>#REF!</f>
        <v>#REF!</v>
      </c>
      <c r="NF47" s="270" t="e">
        <f>#REF!</f>
        <v>#REF!</v>
      </c>
      <c r="NG47" s="270" t="e">
        <f>#REF!</f>
        <v>#REF!</v>
      </c>
      <c r="NH47" s="270" t="e">
        <f>#REF!</f>
        <v>#REF!</v>
      </c>
      <c r="NI47" s="271">
        <f t="shared" si="1502"/>
        <v>8.8951244754300485E-3</v>
      </c>
      <c r="NJ47" s="271">
        <f t="shared" si="1502"/>
        <v>7.6896613159759203E-3</v>
      </c>
      <c r="NK47" s="271">
        <f t="shared" si="1502"/>
        <v>7.8854844030897091E-3</v>
      </c>
      <c r="NL47" s="271">
        <f t="shared" si="1502"/>
        <v>7.7865536299089036E-3</v>
      </c>
      <c r="NM47" s="271">
        <f t="shared" si="1502"/>
        <v>7.6586944905147085E-3</v>
      </c>
      <c r="NN47" s="271">
        <f t="shared" si="1502"/>
        <v>2.8801923365628271E-2</v>
      </c>
      <c r="NO47" s="271">
        <f t="shared" si="1502"/>
        <v>7.8679093819097254E-3</v>
      </c>
      <c r="NP47" s="271">
        <f t="shared" si="1502"/>
        <v>8.5418296461158335E-3</v>
      </c>
      <c r="NQ47" s="271">
        <f t="shared" si="1502"/>
        <v>8.164241145411635E-3</v>
      </c>
      <c r="NR47" s="271">
        <f t="shared" si="1502"/>
        <v>7.7991098252933495E-3</v>
      </c>
      <c r="NS47" s="271">
        <f t="shared" si="1502"/>
        <v>8.0902217777370274E-3</v>
      </c>
      <c r="NT47" s="271">
        <f t="shared" si="1502"/>
        <v>8.2929884623269921E-3</v>
      </c>
      <c r="NU47" s="271">
        <f t="shared" si="1503"/>
        <v>8.5479585354735921E-3</v>
      </c>
      <c r="NV47" s="271">
        <f t="shared" si="1503"/>
        <v>8.7922379660443431E-3</v>
      </c>
      <c r="NW47" s="271">
        <f t="shared" si="1503"/>
        <v>7.8458876673521624E-3</v>
      </c>
      <c r="NX47" s="271">
        <f t="shared" si="1503"/>
        <v>1.1262971545574771E-2</v>
      </c>
      <c r="NY47" s="271">
        <f t="shared" si="1503"/>
        <v>9.1986772467391974E-3</v>
      </c>
      <c r="NZ47" s="271">
        <f t="shared" si="1503"/>
        <v>9.9028268978323709E-3</v>
      </c>
      <c r="OA47" s="271">
        <f t="shared" si="1503"/>
        <v>2.4609103509247023E-2</v>
      </c>
      <c r="OB47" s="271">
        <f t="shared" si="1503"/>
        <v>9.9007470592657621E-3</v>
      </c>
      <c r="OC47" s="271">
        <f t="shared" si="1503"/>
        <v>9.724731154237885E-3</v>
      </c>
      <c r="OD47" s="271">
        <f t="shared" si="1503"/>
        <v>8.4354820522799401E-3</v>
      </c>
      <c r="OE47" s="271">
        <f t="shared" si="1503"/>
        <v>1.2829583371273172E-2</v>
      </c>
      <c r="OF47" s="271">
        <f t="shared" si="1503"/>
        <v>1.2557316848432009E-2</v>
      </c>
      <c r="OG47" s="712">
        <f t="shared" si="1504"/>
        <v>8.8090824100168184E-3</v>
      </c>
      <c r="OH47" s="712">
        <f t="shared" si="1504"/>
        <v>8.887947485928761E-3</v>
      </c>
      <c r="OI47" s="712">
        <f t="shared" si="1504"/>
        <v>8.8813272171603761E-3</v>
      </c>
      <c r="OJ47" s="712">
        <f t="shared" si="1504"/>
        <v>8.7675815922580308E-3</v>
      </c>
      <c r="OK47" s="712">
        <f t="shared" si="1504"/>
        <v>9.1024056225880567E-3</v>
      </c>
      <c r="OL47" s="712">
        <f t="shared" si="1504"/>
        <v>9.4897753708901161E-3</v>
      </c>
      <c r="OM47" s="712">
        <f t="shared" si="1504"/>
        <v>2.9313269880962885E-2</v>
      </c>
      <c r="ON47" s="712">
        <f t="shared" si="1504"/>
        <v>9.435385423125808E-3</v>
      </c>
      <c r="OO47" s="712">
        <f t="shared" si="1504"/>
        <v>9.1529632331874295E-3</v>
      </c>
      <c r="OP47" s="712">
        <f t="shared" si="1504"/>
        <v>9.3172267783221442E-3</v>
      </c>
      <c r="OQ47" s="712">
        <f t="shared" si="1504"/>
        <v>9.8541225951411342E-3</v>
      </c>
      <c r="OR47" s="712">
        <f t="shared" si="1504"/>
        <v>2.4602854176514928E-2</v>
      </c>
      <c r="OS47" s="815">
        <f t="shared" si="1505"/>
        <v>9.0150611642278236E-3</v>
      </c>
      <c r="OT47" s="815">
        <f t="shared" si="1505"/>
        <v>9.3129272348690343E-3</v>
      </c>
      <c r="OU47" s="815">
        <f t="shared" si="1505"/>
        <v>9.2459758137459422E-3</v>
      </c>
      <c r="OV47" s="815">
        <f t="shared" si="1505"/>
        <v>1.064940386229917E-2</v>
      </c>
      <c r="OW47" s="815">
        <f t="shared" si="1505"/>
        <v>9.7967434138322238E-3</v>
      </c>
      <c r="OX47" s="815">
        <f t="shared" si="1505"/>
        <v>1.0791165608330771E-2</v>
      </c>
      <c r="OY47" s="815">
        <f t="shared" si="1505"/>
        <v>3.0779386753006444E-2</v>
      </c>
      <c r="OZ47" s="815">
        <f t="shared" si="1505"/>
        <v>1.0577223340883018E-2</v>
      </c>
      <c r="PA47" s="815">
        <f t="shared" si="1505"/>
        <v>9.5318271036100351E-3</v>
      </c>
      <c r="PB47" s="815">
        <f t="shared" si="1505"/>
        <v>7.3745044958524308E-3</v>
      </c>
      <c r="PC47" s="815">
        <f t="shared" si="1505"/>
        <v>1.0674471812524157E-2</v>
      </c>
      <c r="PD47" s="815">
        <f t="shared" si="1505"/>
        <v>1.0872703872684112E-2</v>
      </c>
      <c r="PE47" s="868">
        <f t="shared" si="1506"/>
        <v>1.0300372263974636E-2</v>
      </c>
      <c r="PF47" s="868">
        <f t="shared" si="1506"/>
        <v>9.9870842690038281E-3</v>
      </c>
      <c r="PG47" s="868">
        <f t="shared" si="1506"/>
        <v>1.0050731255955006E-2</v>
      </c>
      <c r="PH47" s="868">
        <f t="shared" si="1506"/>
        <v>1.0319695244695018E-2</v>
      </c>
      <c r="PI47" s="868">
        <f t="shared" si="1506"/>
        <v>9.1045903872844572E-3</v>
      </c>
      <c r="PJ47" s="868">
        <f t="shared" si="1506"/>
        <v>9.0032569746266878E-3</v>
      </c>
      <c r="PK47" s="868">
        <f t="shared" si="1506"/>
        <v>7.9884062749034611E-3</v>
      </c>
      <c r="PL47" s="868">
        <f t="shared" si="1506"/>
        <v>2.8945444154946379E-2</v>
      </c>
      <c r="PM47" s="868">
        <f t="shared" si="1506"/>
        <v>9.9802075962422254E-3</v>
      </c>
      <c r="PN47" s="868">
        <f t="shared" si="1506"/>
        <v>7.978118552888375E-3</v>
      </c>
      <c r="PO47" s="868">
        <f t="shared" si="1506"/>
        <v>8.3856260955887177E-3</v>
      </c>
      <c r="PP47" s="868">
        <f t="shared" si="1506"/>
        <v>1.0243767783738675E-2</v>
      </c>
      <c r="PQ47" s="1054">
        <f t="shared" si="1507"/>
        <v>7.8568812656548675E-3</v>
      </c>
      <c r="PR47" s="1054">
        <f t="shared" si="1507"/>
        <v>8.0351554047818907E-3</v>
      </c>
      <c r="PS47" s="1054">
        <f t="shared" si="1507"/>
        <v>7.7753431068610145E-3</v>
      </c>
      <c r="PT47" s="1054">
        <f t="shared" si="1507"/>
        <v>7.9107231485641902E-3</v>
      </c>
      <c r="PU47" s="1054">
        <f t="shared" si="1507"/>
        <v>8.0362397118293565E-3</v>
      </c>
      <c r="PV47" s="1054">
        <f t="shared" si="1507"/>
        <v>7.8435330574416519E-3</v>
      </c>
      <c r="PW47" s="1054">
        <f t="shared" si="1507"/>
        <v>3.1001436727949788E-2</v>
      </c>
      <c r="PX47" s="1054">
        <f t="shared" si="1507"/>
        <v>8.3784200772285874E-3</v>
      </c>
      <c r="PY47" s="1054">
        <f t="shared" si="1507"/>
        <v>8.3595094118632859E-3</v>
      </c>
      <c r="PZ47" s="1054">
        <f t="shared" si="1507"/>
        <v>8.0400194803699147E-3</v>
      </c>
      <c r="QA47" s="1054">
        <f t="shared" si="1507"/>
        <v>1.0299426873211679E-2</v>
      </c>
      <c r="QB47" s="1054">
        <f t="shared" si="1507"/>
        <v>8.8861120175738814E-3</v>
      </c>
      <c r="QC47" s="1076">
        <f t="shared" si="1508"/>
        <v>8.3712503713318856E-3</v>
      </c>
      <c r="QD47" s="1076">
        <f t="shared" si="1508"/>
        <v>8.4939500796942461E-3</v>
      </c>
      <c r="QE47" s="1076">
        <f t="shared" si="1508"/>
        <v>8.3670175414743749E-3</v>
      </c>
      <c r="QF47" s="1076">
        <f t="shared" si="1508"/>
        <v>8.5409354517039272E-3</v>
      </c>
      <c r="QG47" s="1076">
        <f t="shared" si="1508"/>
        <v>8.2165496712170334E-3</v>
      </c>
      <c r="QH47" s="1076">
        <f t="shared" si="1508"/>
        <v>8.2244330648033707E-3</v>
      </c>
      <c r="QI47" s="1076">
        <f t="shared" si="1508"/>
        <v>9.7118213345729672E-3</v>
      </c>
      <c r="QJ47" s="1076">
        <f t="shared" si="1508"/>
        <v>8.6577445184700293E-3</v>
      </c>
      <c r="QK47" s="1076">
        <f t="shared" si="1508"/>
        <v>8.1761637727568587E-3</v>
      </c>
      <c r="QL47" s="1076">
        <f t="shared" si="1508"/>
        <v>2.3097830399979462E-2</v>
      </c>
      <c r="QM47" s="1076">
        <f t="shared" si="1508"/>
        <v>1.0427160607935661E-2</v>
      </c>
      <c r="QN47" s="1076">
        <f t="shared" si="1508"/>
        <v>8.364920918949378E-3</v>
      </c>
      <c r="QO47" s="1133">
        <f t="shared" si="1509"/>
        <v>8.1334188308877266E-3</v>
      </c>
      <c r="QP47" s="1133">
        <f t="shared" si="1509"/>
        <v>7.9819416008184828E-3</v>
      </c>
      <c r="QQ47" s="1133">
        <f t="shared" si="1509"/>
        <v>8.8333830483329229E-3</v>
      </c>
      <c r="QR47" s="1133">
        <f t="shared" si="1509"/>
        <v>9.1285331789406204E-3</v>
      </c>
      <c r="QS47" s="1133">
        <f t="shared" si="1509"/>
        <v>8.5594386574505358E-3</v>
      </c>
      <c r="QT47" s="1133">
        <f t="shared" si="1509"/>
        <v>8.7707844782037286E-3</v>
      </c>
      <c r="QU47" s="1133">
        <f t="shared" si="1509"/>
        <v>2.6828565714485612E-2</v>
      </c>
      <c r="QV47" s="1133">
        <f t="shared" si="1509"/>
        <v>9.0044311127973412E-3</v>
      </c>
      <c r="QW47" s="1133">
        <f t="shared" si="1509"/>
        <v>9.0496404464431579E-3</v>
      </c>
      <c r="QX47" s="1133">
        <f t="shared" si="1509"/>
        <v>9.8844920594670631E-3</v>
      </c>
      <c r="QY47" s="1133">
        <f t="shared" si="1509"/>
        <v>9.4522186777926936E-3</v>
      </c>
      <c r="QZ47" s="1133">
        <f t="shared" si="1509"/>
        <v>1.2897341055755738E-2</v>
      </c>
      <c r="RA47" s="1225">
        <f t="shared" si="1510"/>
        <v>9.1522721352279516E-3</v>
      </c>
      <c r="RB47" s="1225">
        <f t="shared" si="1511"/>
        <v>8.8437136274996109E-3</v>
      </c>
      <c r="RC47" s="1225">
        <f t="shared" si="1512"/>
        <v>8.7395570263698354E-3</v>
      </c>
      <c r="RD47" s="1225">
        <f t="shared" si="1513"/>
        <v>9.0835034019816942E-3</v>
      </c>
      <c r="RE47" s="1225">
        <f t="shared" si="1514"/>
        <v>8.6814270004319707E-3</v>
      </c>
      <c r="RF47" s="1225">
        <f t="shared" si="1515"/>
        <v>8.0465436900053981E-3</v>
      </c>
      <c r="RG47" s="1225">
        <f t="shared" si="1516"/>
        <v>9.4542997830731421E-3</v>
      </c>
      <c r="RH47" s="1225">
        <f t="shared" si="1517"/>
        <v>0</v>
      </c>
      <c r="RI47" s="1225">
        <f t="shared" si="1518"/>
        <v>0</v>
      </c>
      <c r="RJ47" s="1225">
        <f t="shared" si="1519"/>
        <v>0</v>
      </c>
      <c r="RK47" s="1225">
        <f t="shared" si="1520"/>
        <v>0</v>
      </c>
      <c r="RL47" s="1225">
        <f t="shared" si="1521"/>
        <v>0</v>
      </c>
    </row>
    <row r="48" spans="1:480" x14ac:dyDescent="0.3">
      <c r="A48" s="675"/>
      <c r="B48" s="50">
        <v>7.4</v>
      </c>
      <c r="E48" s="1271" t="s">
        <v>92</v>
      </c>
      <c r="F48" s="1271"/>
      <c r="G48" s="1272"/>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80">
        <v>335428.02</v>
      </c>
      <c r="T48" s="128">
        <v>4265604.1500000004</v>
      </c>
      <c r="U48" s="147">
        <v>355467.01250000001</v>
      </c>
      <c r="V48" s="404">
        <f>320072.97+6333.54</f>
        <v>326406.50999999995</v>
      </c>
      <c r="W48" s="380">
        <f>347757.24+1947.06</f>
        <v>349704.3</v>
      </c>
      <c r="X48" s="404">
        <f>292593.25+5979.19</f>
        <v>298572.44</v>
      </c>
      <c r="Y48" s="380">
        <f>297626.76+7918.79</f>
        <v>305545.55</v>
      </c>
      <c r="Z48" s="404">
        <v>303619.43</v>
      </c>
      <c r="AA48" s="219">
        <v>283940.93</v>
      </c>
      <c r="AB48" s="404">
        <v>327578.63999999996</v>
      </c>
      <c r="AC48" s="66">
        <v>326744.15999999997</v>
      </c>
      <c r="AD48" s="404">
        <v>300482.21999999997</v>
      </c>
      <c r="AE48" s="66">
        <v>285921.49</v>
      </c>
      <c r="AF48" s="199">
        <v>288667.86</v>
      </c>
      <c r="AG48" s="66">
        <v>604781.77</v>
      </c>
      <c r="AH48" s="128">
        <v>4001965.3</v>
      </c>
      <c r="AI48" s="147">
        <v>333497.10833333334</v>
      </c>
      <c r="AJ48" s="577">
        <v>292824.03999999998</v>
      </c>
      <c r="AK48" s="578">
        <v>278002.14999999997</v>
      </c>
      <c r="AL48" s="577">
        <v>284766.60000000003</v>
      </c>
      <c r="AM48" s="578">
        <v>305211.06</v>
      </c>
      <c r="AN48" s="577">
        <v>297521.93</v>
      </c>
      <c r="AO48" s="579">
        <f>295385.19+2029.12</f>
        <v>297414.31</v>
      </c>
      <c r="AP48" s="577">
        <f>331495.19+2830.23</f>
        <v>334325.42</v>
      </c>
      <c r="AQ48" s="219">
        <f>357048.87+2350.53</f>
        <v>359399.4</v>
      </c>
      <c r="AR48" s="577">
        <f>302604.24+1279.2</f>
        <v>303883.44</v>
      </c>
      <c r="AS48" s="66">
        <v>298736.75</v>
      </c>
      <c r="AT48" s="199">
        <v>304236.69</v>
      </c>
      <c r="AU48" s="569">
        <v>343177.36</v>
      </c>
      <c r="AV48" s="128">
        <f>SUM(AJ48:AU48)</f>
        <v>3699499.15</v>
      </c>
      <c r="AW48" s="147">
        <f t="shared" si="1302"/>
        <v>308291.59583333333</v>
      </c>
      <c r="AX48" s="577">
        <v>303418.21999999997</v>
      </c>
      <c r="AY48" s="578">
        <v>303223.7</v>
      </c>
      <c r="AZ48" s="577">
        <v>295959.09999999998</v>
      </c>
      <c r="BA48" s="578">
        <v>314548.46000000002</v>
      </c>
      <c r="BB48" s="577">
        <v>303876.49</v>
      </c>
      <c r="BC48" s="579">
        <v>348685.31</v>
      </c>
      <c r="BD48" s="577">
        <v>299324.71000000002</v>
      </c>
      <c r="BE48" s="219">
        <v>355846.17</v>
      </c>
      <c r="BF48" s="577">
        <v>323569.21000000002</v>
      </c>
      <c r="BG48" s="66">
        <v>343378.77</v>
      </c>
      <c r="BH48" s="577">
        <v>286742.75</v>
      </c>
      <c r="BI48" s="736">
        <v>350686.54</v>
      </c>
      <c r="BJ48" s="128">
        <f>SUM(AX48:BI48)</f>
        <v>3829259.43</v>
      </c>
      <c r="BK48" s="147">
        <f t="shared" si="1303"/>
        <v>319104.95250000001</v>
      </c>
      <c r="BL48" s="577">
        <v>293558.21999999997</v>
      </c>
      <c r="BM48" s="578">
        <v>303319.34000000003</v>
      </c>
      <c r="BN48" s="577">
        <v>299105.14</v>
      </c>
      <c r="BO48" s="578">
        <v>300932.65000000002</v>
      </c>
      <c r="BP48" s="773">
        <v>321199.12</v>
      </c>
      <c r="BQ48" s="579">
        <v>306709.92</v>
      </c>
      <c r="BR48" s="577">
        <v>309899.40000000002</v>
      </c>
      <c r="BS48" s="219">
        <v>341196.43</v>
      </c>
      <c r="BT48" s="577">
        <v>337701.76</v>
      </c>
      <c r="BU48" s="577">
        <v>300637.15999999997</v>
      </c>
      <c r="BV48" s="577">
        <v>297776.81</v>
      </c>
      <c r="BW48" s="577">
        <v>294351.26</v>
      </c>
      <c r="BX48" s="128">
        <f>SUM(BL48:BW48)</f>
        <v>3706387.2100000009</v>
      </c>
      <c r="BY48" s="147">
        <f t="shared" si="1304"/>
        <v>308865.60083333339</v>
      </c>
      <c r="BZ48" s="577">
        <v>305726.15000000002</v>
      </c>
      <c r="CA48" s="578">
        <v>308868.84000000003</v>
      </c>
      <c r="CB48" s="577">
        <v>297754.21999999997</v>
      </c>
      <c r="CC48" s="578">
        <v>327353.28999999998</v>
      </c>
      <c r="CD48" s="773">
        <v>310020.38</v>
      </c>
      <c r="CE48" s="579">
        <v>377692.01</v>
      </c>
      <c r="CF48" s="577">
        <v>327401.03999999998</v>
      </c>
      <c r="CG48" s="579">
        <v>370412.42</v>
      </c>
      <c r="CH48" s="577">
        <v>273803.44</v>
      </c>
      <c r="CI48" s="577">
        <v>297917.38</v>
      </c>
      <c r="CJ48" s="577">
        <v>320069.06</v>
      </c>
      <c r="CK48" s="577">
        <v>351383.72</v>
      </c>
      <c r="CL48" s="128">
        <f>SUM(BZ48:CK48)</f>
        <v>3868401.9499999993</v>
      </c>
      <c r="CM48" s="147">
        <f t="shared" si="1305"/>
        <v>322366.8291666666</v>
      </c>
      <c r="CN48" s="577">
        <v>316280.34999999998</v>
      </c>
      <c r="CO48" s="578">
        <v>319218.59000000003</v>
      </c>
      <c r="CP48" s="199">
        <v>269886.71999999997</v>
      </c>
      <c r="CQ48" s="578">
        <v>343621.56</v>
      </c>
      <c r="CR48" s="773">
        <v>318805.53000000003</v>
      </c>
      <c r="CS48" s="579">
        <v>316517.11</v>
      </c>
      <c r="CT48" s="577">
        <v>292586.84000000003</v>
      </c>
      <c r="CU48" s="579">
        <v>373870.79</v>
      </c>
      <c r="CV48" s="577">
        <v>349301.06</v>
      </c>
      <c r="CW48" s="991">
        <v>337549.33999999997</v>
      </c>
      <c r="CX48" s="577">
        <v>364754.64</v>
      </c>
      <c r="CY48" s="578">
        <v>353592.33</v>
      </c>
      <c r="CZ48" s="128">
        <f>SUM(CN48:CY48)</f>
        <v>3955984.86</v>
      </c>
      <c r="DA48" s="147">
        <f>SUM(CN48:CY48)/$CZ$4</f>
        <v>329665.40499999997</v>
      </c>
      <c r="DB48" s="577">
        <v>350713.94</v>
      </c>
      <c r="DC48" s="578">
        <v>356562.23999999993</v>
      </c>
      <c r="DD48" s="1015">
        <v>341221.77</v>
      </c>
      <c r="DE48" s="578">
        <v>348615.02</v>
      </c>
      <c r="DF48" s="773">
        <v>347410.22</v>
      </c>
      <c r="DG48" s="579">
        <v>344893.9</v>
      </c>
      <c r="DH48" s="577">
        <v>379818</v>
      </c>
      <c r="DI48" s="579">
        <v>382784.38</v>
      </c>
      <c r="DJ48" s="577">
        <v>389141.24</v>
      </c>
      <c r="DK48" s="579">
        <v>344779.91</v>
      </c>
      <c r="DL48" s="577">
        <v>396335.54</v>
      </c>
      <c r="DM48" s="579">
        <v>364198.91</v>
      </c>
      <c r="DN48" s="128">
        <f>SUM(DB48:DM48)</f>
        <v>4346475.07</v>
      </c>
      <c r="DO48" s="147">
        <f>SUM(DB48:DM48)/$DN$4</f>
        <v>362206.25583333336</v>
      </c>
      <c r="DP48" s="577">
        <v>370519.28</v>
      </c>
      <c r="DQ48" s="578">
        <v>388810.54</v>
      </c>
      <c r="DR48" s="1015">
        <v>369797.71</v>
      </c>
      <c r="DS48" s="578">
        <v>370492.44</v>
      </c>
      <c r="DT48" s="773">
        <v>351802.28</v>
      </c>
      <c r="DU48" s="579">
        <v>367556.85</v>
      </c>
      <c r="DV48" s="577">
        <v>372129.59</v>
      </c>
      <c r="DW48" s="579">
        <v>409478.43</v>
      </c>
      <c r="DX48" s="577">
        <v>370178.31</v>
      </c>
      <c r="DY48" s="579">
        <v>422679.38</v>
      </c>
      <c r="DZ48" s="577">
        <v>376825.36</v>
      </c>
      <c r="EA48" s="579">
        <v>368638.46</v>
      </c>
      <c r="EB48" s="128">
        <f>SUM(DP48:EA48)</f>
        <v>4538908.63</v>
      </c>
      <c r="EC48" s="147">
        <f>SUM(DP48:EA48)/$EB$4</f>
        <v>378242.3858333333</v>
      </c>
      <c r="ED48" s="577">
        <v>353317.3</v>
      </c>
      <c r="EE48" s="578">
        <v>345021.12</v>
      </c>
      <c r="EF48" s="1015">
        <v>383035.35</v>
      </c>
      <c r="EG48" s="578">
        <v>350325</v>
      </c>
      <c r="EH48" s="773">
        <v>352966.49</v>
      </c>
      <c r="EI48" s="579">
        <v>362268.36</v>
      </c>
      <c r="EJ48" s="577">
        <v>364570.4</v>
      </c>
      <c r="EK48" s="579">
        <v>405367</v>
      </c>
      <c r="EL48" s="577">
        <v>409584.02</v>
      </c>
      <c r="EM48" s="579">
        <f>369298.85</f>
        <v>369298.85</v>
      </c>
      <c r="EN48" s="577">
        <v>411739.68</v>
      </c>
      <c r="EO48" s="579">
        <v>372604.33</v>
      </c>
      <c r="EP48" s="128">
        <f>SUM(ED48:EO48)</f>
        <v>4480097.9000000004</v>
      </c>
      <c r="EQ48" s="147">
        <f>SUM(ED48:EO48)/$EP$4</f>
        <v>373341.4916666667</v>
      </c>
      <c r="ER48" s="577">
        <v>375652.59</v>
      </c>
      <c r="ES48" s="578">
        <v>364866.14</v>
      </c>
      <c r="ET48" s="1015">
        <v>359026.28</v>
      </c>
      <c r="EU48" s="578">
        <v>372007.67</v>
      </c>
      <c r="EV48" s="773">
        <v>360914.06</v>
      </c>
      <c r="EW48" s="579">
        <v>369477.31</v>
      </c>
      <c r="EX48" s="577">
        <v>381374.1</v>
      </c>
      <c r="EY48" s="579"/>
      <c r="EZ48" s="577"/>
      <c r="FA48" s="579"/>
      <c r="FB48" s="577"/>
      <c r="FC48" s="579"/>
      <c r="FD48" s="128">
        <f>SUM(ER48:FC48)</f>
        <v>2583318.15</v>
      </c>
      <c r="FE48" s="147">
        <f>SUM(ER48:FC48)/$FD$4</f>
        <v>369045.45</v>
      </c>
      <c r="FF48" s="599">
        <f t="shared" si="1306"/>
        <v>-39759.140000000014</v>
      </c>
      <c r="FG48" s="367">
        <f t="shared" si="1307"/>
        <v>-0.11585595273534366</v>
      </c>
      <c r="FH48" s="599">
        <f t="shared" si="1308"/>
        <v>-194.51999999996042</v>
      </c>
      <c r="FI48" s="367">
        <f t="shared" si="1309"/>
        <v>-6.4109531721582322E-4</v>
      </c>
      <c r="FJ48" s="599">
        <f t="shared" si="1310"/>
        <v>-7264.6000000000349</v>
      </c>
      <c r="FK48" s="367">
        <f t="shared" si="1311"/>
        <v>-2.3957889835128438E-2</v>
      </c>
      <c r="FL48" s="599">
        <f t="shared" si="1312"/>
        <v>18589.360000000044</v>
      </c>
      <c r="FM48" s="367">
        <f t="shared" si="1313"/>
        <v>6.2810570784949837E-2</v>
      </c>
      <c r="FN48" s="599">
        <f t="shared" si="1314"/>
        <v>-10671.97000000003</v>
      </c>
      <c r="FO48" s="367">
        <f t="shared" si="1315"/>
        <v>-3.3927904145517128E-2</v>
      </c>
      <c r="FP48" s="599">
        <f t="shared" si="1316"/>
        <v>44808.820000000007</v>
      </c>
      <c r="FQ48" s="367">
        <f t="shared" si="1317"/>
        <v>0.14745734360693719</v>
      </c>
      <c r="FR48" s="599">
        <f t="shared" si="1318"/>
        <v>-49360.599999999977</v>
      </c>
      <c r="FS48" s="367">
        <f t="shared" si="1319"/>
        <v>-0.1415620290972395</v>
      </c>
      <c r="FT48" s="599">
        <f t="shared" si="1320"/>
        <v>56521.459999999963</v>
      </c>
      <c r="FU48" s="367">
        <f t="shared" si="1321"/>
        <v>0.18882991651440992</v>
      </c>
      <c r="FV48" s="599">
        <f t="shared" si="1322"/>
        <v>-32276.959999999963</v>
      </c>
      <c r="FW48" s="367">
        <f t="shared" si="1323"/>
        <v>-9.070481213834608E-2</v>
      </c>
      <c r="FX48" s="599">
        <f t="shared" si="1324"/>
        <v>19809.559999999998</v>
      </c>
      <c r="FY48" s="100">
        <f t="shared" si="1325"/>
        <v>6.1222018003505331E-2</v>
      </c>
      <c r="FZ48" s="599">
        <f t="shared" si="1326"/>
        <v>-56636.020000000019</v>
      </c>
      <c r="GA48" s="367">
        <f t="shared" si="1327"/>
        <v>-0.16493745376279381</v>
      </c>
      <c r="GB48" s="599">
        <f t="shared" si="1328"/>
        <v>63943.789999999979</v>
      </c>
      <c r="GC48" s="367">
        <f t="shared" si="1329"/>
        <v>0.22300054665723887</v>
      </c>
      <c r="GD48" s="599">
        <f t="shared" si="1330"/>
        <v>-57128.320000000007</v>
      </c>
      <c r="GE48" s="367">
        <f t="shared" si="1331"/>
        <v>-0.16290422780412392</v>
      </c>
      <c r="GF48" s="303">
        <f t="shared" si="1332"/>
        <v>9761.1200000000536</v>
      </c>
      <c r="GG48" s="370">
        <f t="shared" si="1333"/>
        <v>3.3251053232302791E-2</v>
      </c>
      <c r="GH48" s="303">
        <f t="shared" si="1334"/>
        <v>-4214.2000000000116</v>
      </c>
      <c r="GI48" s="370">
        <f t="shared" si="1335"/>
        <v>-1.3893607971057867E-2</v>
      </c>
      <c r="GJ48" s="303">
        <f t="shared" si="1336"/>
        <v>1827.5100000000093</v>
      </c>
      <c r="GK48" s="370">
        <f t="shared" si="1337"/>
        <v>6.1099250918924672E-3</v>
      </c>
      <c r="GL48" s="303">
        <f t="shared" si="1338"/>
        <v>20266.469999999972</v>
      </c>
      <c r="GM48" s="370">
        <f t="shared" si="1339"/>
        <v>6.7345533959176487E-2</v>
      </c>
      <c r="GN48" s="303">
        <f t="shared" si="1340"/>
        <v>-14489.200000000012</v>
      </c>
      <c r="GO48" s="370">
        <f t="shared" si="1341"/>
        <v>-4.5109712629349707E-2</v>
      </c>
      <c r="GP48" s="303">
        <f t="shared" si="1342"/>
        <v>3189.4800000000396</v>
      </c>
      <c r="GQ48" s="370">
        <f t="shared" si="1343"/>
        <v>1.0399011548110475E-2</v>
      </c>
      <c r="GR48" s="303">
        <f t="shared" si="1344"/>
        <v>31297.02999999997</v>
      </c>
      <c r="GS48" s="370">
        <f t="shared" si="1345"/>
        <v>0.10099093447744645</v>
      </c>
      <c r="GT48" s="303">
        <f t="shared" si="1346"/>
        <v>-3494.6699999999837</v>
      </c>
      <c r="GU48" s="370">
        <f t="shared" si="1347"/>
        <v>-1.0242399077856658E-2</v>
      </c>
      <c r="GV48" s="303">
        <f t="shared" si="1348"/>
        <v>-37064.600000000035</v>
      </c>
      <c r="GW48" s="370">
        <f t="shared" si="1349"/>
        <v>-0.10975542443130895</v>
      </c>
      <c r="GX48" s="303">
        <f t="shared" si="1350"/>
        <v>-2860.3499999999767</v>
      </c>
      <c r="GY48" s="370">
        <f t="shared" si="1351"/>
        <v>-9.5142929104305562E-3</v>
      </c>
      <c r="GZ48" s="303">
        <f t="shared" si="1352"/>
        <v>-3425.5499999999884</v>
      </c>
      <c r="HA48" s="370">
        <f t="shared" si="1353"/>
        <v>-1.1503750073754865E-2</v>
      </c>
      <c r="HB48" s="303">
        <f t="shared" si="1354"/>
        <v>11374.890000000014</v>
      </c>
      <c r="HC48" s="370">
        <f t="shared" si="1355"/>
        <v>3.8643931743319239E-2</v>
      </c>
      <c r="HD48" s="303">
        <f t="shared" si="1356"/>
        <v>3142.6900000000023</v>
      </c>
      <c r="HE48" s="370">
        <f t="shared" si="1357"/>
        <v>1.0279428174528094E-2</v>
      </c>
      <c r="HF48" s="303">
        <f t="shared" si="1358"/>
        <v>-11114.620000000054</v>
      </c>
      <c r="HG48" s="370">
        <f t="shared" si="1359"/>
        <v>-3.5984918388012377E-2</v>
      </c>
      <c r="HH48" s="303">
        <f t="shared" si="1360"/>
        <v>29599.070000000007</v>
      </c>
      <c r="HI48" s="370">
        <f t="shared" si="1361"/>
        <v>9.9407726278405092E-2</v>
      </c>
      <c r="HJ48" s="303">
        <f t="shared" si="1362"/>
        <v>-17332.909999999974</v>
      </c>
      <c r="HK48" s="370">
        <f t="shared" si="1363"/>
        <v>-5.2948635402442344E-2</v>
      </c>
      <c r="HL48" s="303">
        <f t="shared" si="1364"/>
        <v>67671.63</v>
      </c>
      <c r="HM48" s="370">
        <f t="shared" si="1365"/>
        <v>0.21828123041459405</v>
      </c>
      <c r="HN48" s="303">
        <f t="shared" si="1366"/>
        <v>-50290.97000000003</v>
      </c>
      <c r="HO48" s="370">
        <f t="shared" si="1367"/>
        <v>-0.13315338600888069</v>
      </c>
      <c r="HP48" s="303">
        <f t="shared" si="1368"/>
        <v>43011.380000000005</v>
      </c>
      <c r="HQ48" s="370">
        <f t="shared" si="1369"/>
        <v>0.13137215446841588</v>
      </c>
      <c r="HR48" s="303">
        <f t="shared" si="1370"/>
        <v>-96608.979999999981</v>
      </c>
      <c r="HS48" s="370">
        <f t="shared" si="1371"/>
        <v>-0.2608146346712672</v>
      </c>
      <c r="HT48" s="303">
        <f t="shared" si="1372"/>
        <v>24113.940000000002</v>
      </c>
      <c r="HU48" s="370">
        <f t="shared" si="1373"/>
        <v>8.8070259453277872E-2</v>
      </c>
      <c r="HV48" s="303">
        <f t="shared" si="1374"/>
        <v>22151.679999999993</v>
      </c>
      <c r="HW48" s="370">
        <f t="shared" si="1375"/>
        <v>7.4355111474194602E-2</v>
      </c>
      <c r="HX48" s="303">
        <f t="shared" si="1376"/>
        <v>31314.659999999974</v>
      </c>
      <c r="HY48" s="370">
        <f t="shared" si="1377"/>
        <v>9.7837198009704446E-2</v>
      </c>
      <c r="HZ48" s="303">
        <f t="shared" si="1378"/>
        <v>-35103.369999999995</v>
      </c>
      <c r="IA48" s="370">
        <f t="shared" si="1379"/>
        <v>-9.9900388099938148E-2</v>
      </c>
      <c r="IB48" s="303">
        <f t="shared" si="1380"/>
        <v>2938.2400000000489</v>
      </c>
      <c r="IC48" s="370">
        <f t="shared" si="1381"/>
        <v>9.2899859254615379E-3</v>
      </c>
      <c r="ID48" s="303">
        <f t="shared" si="1382"/>
        <v>-49331.870000000054</v>
      </c>
      <c r="IE48" s="370">
        <f t="shared" si="1383"/>
        <v>-0.15453946463456295</v>
      </c>
      <c r="IF48" s="303">
        <f t="shared" si="1384"/>
        <v>73734.840000000026</v>
      </c>
      <c r="IG48" s="370">
        <f t="shared" si="1385"/>
        <v>0.27320662535748347</v>
      </c>
      <c r="IH48" s="303">
        <f t="shared" si="1386"/>
        <v>-24816.02999999997</v>
      </c>
      <c r="II48" s="370">
        <f t="shared" si="1387"/>
        <v>-7.2219071469205739E-2</v>
      </c>
      <c r="IJ48" s="303">
        <f t="shared" si="1388"/>
        <v>-2288.4200000000419</v>
      </c>
      <c r="IK48" s="370">
        <f t="shared" si="1389"/>
        <v>-7.1781063521703711E-3</v>
      </c>
      <c r="IL48" s="303">
        <f t="shared" si="1390"/>
        <v>-23930.26999999996</v>
      </c>
      <c r="IM48" s="370">
        <f t="shared" si="1391"/>
        <v>-7.5604980722842954E-2</v>
      </c>
      <c r="IN48" s="303">
        <f t="shared" si="1392"/>
        <v>81283.949999999953</v>
      </c>
      <c r="IO48" s="370">
        <f t="shared" si="1393"/>
        <v>0.27781136704576304</v>
      </c>
      <c r="IP48" s="303">
        <f t="shared" si="1394"/>
        <v>-24569.729999999981</v>
      </c>
      <c r="IQ48" s="370">
        <f t="shared" si="1395"/>
        <v>-6.5717169292631772E-2</v>
      </c>
      <c r="IR48" s="303">
        <f t="shared" si="1396"/>
        <v>-11751.72000000003</v>
      </c>
      <c r="IS48" s="370">
        <f t="shared" si="1397"/>
        <v>-3.3643528021357935E-2</v>
      </c>
      <c r="IT48" s="303">
        <f t="shared" si="1398"/>
        <v>27205.300000000047</v>
      </c>
      <c r="IU48" s="370">
        <f t="shared" si="1399"/>
        <v>8.0596513683007201E-2</v>
      </c>
      <c r="IV48" s="303">
        <f t="shared" si="1400"/>
        <v>-11162.309999999998</v>
      </c>
      <c r="IW48" s="370">
        <f t="shared" si="1401"/>
        <v>-3.0602242647276529E-2</v>
      </c>
      <c r="IX48" s="303">
        <f t="shared" si="1402"/>
        <v>-2878.390000000014</v>
      </c>
      <c r="IY48" s="370">
        <f t="shared" si="1403"/>
        <v>-8.1404197879518872E-3</v>
      </c>
      <c r="IZ48" s="303">
        <f t="shared" si="1404"/>
        <v>5848.2999999999302</v>
      </c>
      <c r="JA48" s="370">
        <f t="shared" si="1405"/>
        <v>1.6675413586354538E-2</v>
      </c>
      <c r="JB48" s="303">
        <f t="shared" si="1406"/>
        <v>-15340.469999999914</v>
      </c>
      <c r="JC48" s="370">
        <f t="shared" si="1407"/>
        <v>-4.4957477361423664E-2</v>
      </c>
      <c r="JD48" s="303">
        <f t="shared" si="1408"/>
        <v>7393.25</v>
      </c>
      <c r="JE48" s="370">
        <f t="shared" si="1409"/>
        <v>2.1666993873222098E-2</v>
      </c>
      <c r="JF48" s="303">
        <f t="shared" si="1410"/>
        <v>-1204.8000000000466</v>
      </c>
      <c r="JG48" s="370">
        <f t="shared" si="1411"/>
        <v>-3.3262815884506059E-3</v>
      </c>
      <c r="JH48" s="303">
        <f t="shared" si="1412"/>
        <v>-2516.3199999999488</v>
      </c>
      <c r="JI48" s="370">
        <f t="shared" si="1413"/>
        <v>-7.2430799531457337E-3</v>
      </c>
      <c r="JJ48" s="303">
        <f t="shared" si="1414"/>
        <v>34924.099999999977</v>
      </c>
      <c r="JK48" s="370">
        <f t="shared" si="1415"/>
        <v>0.1012604166092818</v>
      </c>
      <c r="JL48" s="303">
        <f t="shared" si="1416"/>
        <v>2966.3800000000047</v>
      </c>
      <c r="JM48" s="370">
        <f t="shared" si="1417"/>
        <v>7.8100037386327256E-3</v>
      </c>
      <c r="JN48" s="303">
        <f t="shared" si="1418"/>
        <v>6356.859999999986</v>
      </c>
      <c r="JO48" s="370">
        <f t="shared" si="1419"/>
        <v>1.660689498354135E-2</v>
      </c>
      <c r="JP48" s="303">
        <f t="shared" si="1420"/>
        <v>-44361.330000000016</v>
      </c>
      <c r="JQ48" s="370">
        <f t="shared" si="1421"/>
        <v>-0.11399801778911949</v>
      </c>
      <c r="JR48" s="303">
        <f t="shared" si="1422"/>
        <v>51555.630000000005</v>
      </c>
      <c r="JS48" s="370">
        <f t="shared" si="1423"/>
        <v>0.14953200144405168</v>
      </c>
      <c r="JT48" s="303">
        <f t="shared" si="1424"/>
        <v>-32136.630000000005</v>
      </c>
      <c r="JU48" s="370">
        <f t="shared" si="1425"/>
        <v>-8.1084401363551717E-2</v>
      </c>
      <c r="JV48" s="303">
        <f t="shared" si="1426"/>
        <v>6320.3700000000536</v>
      </c>
      <c r="JW48" s="370">
        <f t="shared" si="1427"/>
        <v>1.7354170554766499E-2</v>
      </c>
      <c r="JX48" s="303">
        <f t="shared" si="1428"/>
        <v>18291.259999999951</v>
      </c>
      <c r="JY48" s="370">
        <f t="shared" si="1429"/>
        <v>4.9366553880812764E-2</v>
      </c>
      <c r="JZ48" s="303">
        <f t="shared" si="1430"/>
        <v>-19012.829999999958</v>
      </c>
      <c r="KA48" s="370">
        <f t="shared" si="1431"/>
        <v>-4.8899986096055829E-2</v>
      </c>
      <c r="KB48" s="303">
        <f t="shared" si="1432"/>
        <v>694.72999999998137</v>
      </c>
      <c r="KC48" s="370">
        <f t="shared" si="1433"/>
        <v>1.8786757765481602E-3</v>
      </c>
      <c r="KD48" s="303">
        <f t="shared" si="1434"/>
        <v>-18690.159999999974</v>
      </c>
      <c r="KE48" s="370">
        <f t="shared" si="1435"/>
        <v>-5.0446805338322083E-2</v>
      </c>
      <c r="KF48" s="303">
        <f t="shared" si="1436"/>
        <v>15754.569999999949</v>
      </c>
      <c r="KG48" s="370">
        <f t="shared" si="1437"/>
        <v>4.4782455645256042E-2</v>
      </c>
      <c r="KH48" s="303">
        <f t="shared" si="1438"/>
        <v>4572.7400000000489</v>
      </c>
      <c r="KI48" s="370">
        <f t="shared" si="1439"/>
        <v>1.244090540007634E-2</v>
      </c>
      <c r="KJ48" s="303">
        <f t="shared" si="1440"/>
        <v>37348.839999999967</v>
      </c>
      <c r="KK48" s="370">
        <f t="shared" si="1441"/>
        <v>0.10036514430362811</v>
      </c>
      <c r="KL48" s="303">
        <f t="shared" si="1442"/>
        <v>-39300.119999999995</v>
      </c>
      <c r="KM48" s="370">
        <f t="shared" si="1443"/>
        <v>-9.5976044452451365E-2</v>
      </c>
      <c r="KN48" s="303">
        <f t="shared" si="1444"/>
        <v>52501.070000000007</v>
      </c>
      <c r="KO48" s="370">
        <f t="shared" si="1445"/>
        <v>0.14182643494158262</v>
      </c>
      <c r="KP48" s="303">
        <f t="shared" si="1446"/>
        <v>-45854.020000000019</v>
      </c>
      <c r="KQ48" s="370">
        <f t="shared" si="1447"/>
        <v>-0.10848416594157022</v>
      </c>
      <c r="KR48" s="303">
        <f t="shared" si="1448"/>
        <v>-8186.8999999999651</v>
      </c>
      <c r="KS48" s="370">
        <f t="shared" si="1449"/>
        <v>-2.1725979376759477E-2</v>
      </c>
      <c r="KT48" s="303">
        <f t="shared" si="1450"/>
        <v>-15321.160000000033</v>
      </c>
      <c r="KU48" s="375">
        <f t="shared" si="1451"/>
        <v>-4.1561480047415646E-2</v>
      </c>
      <c r="KV48" s="303">
        <f t="shared" si="1452"/>
        <v>-8296.179999999993</v>
      </c>
      <c r="KW48" s="370">
        <f t="shared" si="1453"/>
        <v>-2.3480820214577643E-2</v>
      </c>
      <c r="KX48" s="303">
        <f t="shared" si="1454"/>
        <v>38014.229999999981</v>
      </c>
      <c r="KY48" s="370">
        <f t="shared" si="1455"/>
        <v>0.11017942901582367</v>
      </c>
      <c r="KZ48" s="303">
        <f t="shared" si="1456"/>
        <v>-32710.349999999977</v>
      </c>
      <c r="LA48" s="370">
        <f t="shared" si="1457"/>
        <v>-8.5397731567073323E-2</v>
      </c>
      <c r="LB48" s="303">
        <f t="shared" si="1458"/>
        <v>2641.4899999999907</v>
      </c>
      <c r="LC48" s="370">
        <f t="shared" si="1459"/>
        <v>7.540112752444132E-3</v>
      </c>
      <c r="LD48" s="303">
        <f t="shared" si="1460"/>
        <v>9301.8699999999953</v>
      </c>
      <c r="LE48" s="370">
        <f t="shared" si="1461"/>
        <v>2.6353408222973222E-2</v>
      </c>
      <c r="LF48" s="303">
        <f t="shared" si="1462"/>
        <v>2302.0400000000373</v>
      </c>
      <c r="LG48" s="370">
        <f t="shared" si="1463"/>
        <v>6.3545157518035454E-3</v>
      </c>
      <c r="LH48" s="303">
        <f t="shared" si="1464"/>
        <v>40796.599999999977</v>
      </c>
      <c r="LI48" s="370">
        <f t="shared" si="1465"/>
        <v>0.11190321540092112</v>
      </c>
      <c r="LJ48" s="303">
        <f t="shared" si="1466"/>
        <v>4217.0200000000186</v>
      </c>
      <c r="LK48" s="370">
        <f t="shared" si="1467"/>
        <v>1.0402968174518445E-2</v>
      </c>
      <c r="LL48" s="303">
        <f t="shared" si="1468"/>
        <v>-40285.170000000042</v>
      </c>
      <c r="LM48" s="370">
        <f t="shared" si="1469"/>
        <v>-9.8356303060847056E-2</v>
      </c>
      <c r="LN48" s="303">
        <f t="shared" si="1470"/>
        <v>42440.830000000016</v>
      </c>
      <c r="LO48" s="370">
        <f t="shared" si="1471"/>
        <v>0.11492272450889035</v>
      </c>
      <c r="LP48" s="303">
        <f t="shared" si="1472"/>
        <v>-39135.349999999977</v>
      </c>
      <c r="LQ48" s="370">
        <f t="shared" si="1473"/>
        <v>-9.504876964979421E-2</v>
      </c>
      <c r="LR48" s="303">
        <f t="shared" si="1474"/>
        <v>3048.2600000000093</v>
      </c>
      <c r="LS48" s="1195">
        <f t="shared" si="1475"/>
        <v>8.1809569953199667E-3</v>
      </c>
      <c r="LT48" s="303">
        <f t="shared" si="1476"/>
        <v>-10786.450000000012</v>
      </c>
      <c r="LU48" s="1191">
        <f t="shared" si="1477"/>
        <v>-2.8713897593518552E-2</v>
      </c>
      <c r="LV48" s="303">
        <f t="shared" si="1478"/>
        <v>-5839.859999999986</v>
      </c>
      <c r="LW48" s="1191">
        <f t="shared" si="1479"/>
        <v>-1.6005486286011592E-2</v>
      </c>
      <c r="LX48" s="303">
        <f t="shared" si="1480"/>
        <v>12981.389999999956</v>
      </c>
      <c r="LY48" s="1191">
        <f t="shared" si="1481"/>
        <v>3.6157213895316953E-2</v>
      </c>
      <c r="LZ48" s="303">
        <f t="shared" si="1482"/>
        <v>-11093.609999999986</v>
      </c>
      <c r="MA48" s="1191">
        <f t="shared" si="1483"/>
        <v>-2.9820917402052453E-2</v>
      </c>
      <c r="MB48" s="303">
        <f t="shared" si="1484"/>
        <v>8563.25</v>
      </c>
      <c r="MC48" s="1191">
        <f t="shared" si="1485"/>
        <v>2.3726562495237784E-2</v>
      </c>
      <c r="MD48" s="303">
        <f t="shared" si="1486"/>
        <v>11896.789999999979</v>
      </c>
      <c r="ME48" s="1249">
        <f t="shared" si="1487"/>
        <v>3.2198973192697489E-2</v>
      </c>
      <c r="MF48" s="303">
        <f t="shared" si="1488"/>
        <v>-381374.1</v>
      </c>
      <c r="MG48" s="1191">
        <f t="shared" si="1489"/>
        <v>-1</v>
      </c>
      <c r="MH48" s="303">
        <f t="shared" si="1490"/>
        <v>0</v>
      </c>
      <c r="MI48" s="1191" t="e">
        <f t="shared" si="1491"/>
        <v>#DIV/0!</v>
      </c>
      <c r="MJ48" s="303">
        <f t="shared" si="1492"/>
        <v>0</v>
      </c>
      <c r="MK48" s="1191" t="e">
        <f t="shared" si="1493"/>
        <v>#DIV/0!</v>
      </c>
      <c r="ML48" s="303">
        <f t="shared" si="1494"/>
        <v>0</v>
      </c>
      <c r="MM48" s="1191" t="e">
        <f t="shared" si="1495"/>
        <v>#DIV/0!</v>
      </c>
      <c r="MN48" s="303">
        <f t="shared" si="1496"/>
        <v>0</v>
      </c>
      <c r="MO48" s="1191" t="e">
        <f t="shared" si="1497"/>
        <v>#DIV/0!</v>
      </c>
      <c r="MP48" s="577">
        <f t="shared" si="1498"/>
        <v>364570.4</v>
      </c>
      <c r="MQ48" s="964">
        <f t="shared" si="1499"/>
        <v>381374.1</v>
      </c>
      <c r="MR48" s="113">
        <f>MQ48-MP48</f>
        <v>16803.699999999953</v>
      </c>
      <c r="MS48" s="100">
        <f t="shared" si="1500"/>
        <v>4.609178364453053E-2</v>
      </c>
      <c r="MT48" s="614"/>
      <c r="MU48" s="614"/>
      <c r="MV48" s="614"/>
      <c r="MW48" t="str">
        <f t="shared" si="1501"/>
        <v>Service Center Costs</v>
      </c>
      <c r="MX48" s="266" t="e">
        <f>#REF!</f>
        <v>#REF!</v>
      </c>
      <c r="MY48" s="266" t="e">
        <f>#REF!</f>
        <v>#REF!</v>
      </c>
      <c r="MZ48" s="266" t="e">
        <f>#REF!</f>
        <v>#REF!</v>
      </c>
      <c r="NA48" s="266" t="e">
        <f>#REF!</f>
        <v>#REF!</v>
      </c>
      <c r="NB48" s="266" t="e">
        <f>#REF!</f>
        <v>#REF!</v>
      </c>
      <c r="NC48" s="266" t="e">
        <f>#REF!</f>
        <v>#REF!</v>
      </c>
      <c r="ND48" s="266" t="e">
        <f>#REF!</f>
        <v>#REF!</v>
      </c>
      <c r="NE48" s="266" t="e">
        <f>#REF!</f>
        <v>#REF!</v>
      </c>
      <c r="NF48" s="266" t="e">
        <f>#REF!</f>
        <v>#REF!</v>
      </c>
      <c r="NG48" s="266" t="e">
        <f>#REF!</f>
        <v>#REF!</v>
      </c>
      <c r="NH48" s="266" t="e">
        <f>#REF!</f>
        <v>#REF!</v>
      </c>
      <c r="NI48" s="267">
        <f t="shared" si="1502"/>
        <v>292824.03999999998</v>
      </c>
      <c r="NJ48" s="267">
        <f t="shared" si="1502"/>
        <v>278002.14999999997</v>
      </c>
      <c r="NK48" s="267">
        <f t="shared" si="1502"/>
        <v>284766.60000000003</v>
      </c>
      <c r="NL48" s="267">
        <f t="shared" si="1502"/>
        <v>305211.06</v>
      </c>
      <c r="NM48" s="267">
        <f t="shared" si="1502"/>
        <v>297521.93</v>
      </c>
      <c r="NN48" s="267">
        <f t="shared" si="1502"/>
        <v>297414.31</v>
      </c>
      <c r="NO48" s="267">
        <f t="shared" si="1502"/>
        <v>334325.42</v>
      </c>
      <c r="NP48" s="267">
        <f t="shared" si="1502"/>
        <v>359399.4</v>
      </c>
      <c r="NQ48" s="267">
        <f t="shared" si="1502"/>
        <v>303883.44</v>
      </c>
      <c r="NR48" s="267">
        <f t="shared" si="1502"/>
        <v>298736.75</v>
      </c>
      <c r="NS48" s="267">
        <f t="shared" si="1502"/>
        <v>304236.69</v>
      </c>
      <c r="NT48" s="267">
        <f t="shared" si="1502"/>
        <v>343177.36</v>
      </c>
      <c r="NU48" s="267">
        <f t="shared" si="1503"/>
        <v>303418.21999999997</v>
      </c>
      <c r="NV48" s="267">
        <f t="shared" si="1503"/>
        <v>303223.7</v>
      </c>
      <c r="NW48" s="267">
        <f t="shared" si="1503"/>
        <v>295959.09999999998</v>
      </c>
      <c r="NX48" s="267">
        <f t="shared" si="1503"/>
        <v>314548.46000000002</v>
      </c>
      <c r="NY48" s="267">
        <f t="shared" si="1503"/>
        <v>303876.49</v>
      </c>
      <c r="NZ48" s="267">
        <f t="shared" si="1503"/>
        <v>348685.31</v>
      </c>
      <c r="OA48" s="267">
        <f t="shared" si="1503"/>
        <v>299324.71000000002</v>
      </c>
      <c r="OB48" s="267">
        <f t="shared" si="1503"/>
        <v>355846.17</v>
      </c>
      <c r="OC48" s="267">
        <f t="shared" si="1503"/>
        <v>323569.21000000002</v>
      </c>
      <c r="OD48" s="267">
        <f t="shared" si="1503"/>
        <v>343378.77</v>
      </c>
      <c r="OE48" s="267">
        <f t="shared" si="1503"/>
        <v>286742.75</v>
      </c>
      <c r="OF48" s="267">
        <f t="shared" si="1503"/>
        <v>350686.54</v>
      </c>
      <c r="OG48" s="710">
        <f t="shared" si="1504"/>
        <v>293558.21999999997</v>
      </c>
      <c r="OH48" s="710">
        <f t="shared" si="1504"/>
        <v>303319.34000000003</v>
      </c>
      <c r="OI48" s="710">
        <f t="shared" si="1504"/>
        <v>299105.14</v>
      </c>
      <c r="OJ48" s="710">
        <f t="shared" si="1504"/>
        <v>300932.65000000002</v>
      </c>
      <c r="OK48" s="710">
        <f t="shared" si="1504"/>
        <v>321199.12</v>
      </c>
      <c r="OL48" s="710">
        <f t="shared" si="1504"/>
        <v>306709.92</v>
      </c>
      <c r="OM48" s="710">
        <f t="shared" si="1504"/>
        <v>309899.40000000002</v>
      </c>
      <c r="ON48" s="710">
        <f t="shared" si="1504"/>
        <v>341196.43</v>
      </c>
      <c r="OO48" s="710">
        <f t="shared" si="1504"/>
        <v>337701.76</v>
      </c>
      <c r="OP48" s="710">
        <f t="shared" si="1504"/>
        <v>300637.15999999997</v>
      </c>
      <c r="OQ48" s="710">
        <f t="shared" si="1504"/>
        <v>297776.81</v>
      </c>
      <c r="OR48" s="710">
        <f t="shared" si="1504"/>
        <v>294351.26</v>
      </c>
      <c r="OS48" s="813">
        <f t="shared" si="1505"/>
        <v>305726.15000000002</v>
      </c>
      <c r="OT48" s="813">
        <f t="shared" si="1505"/>
        <v>308868.84000000003</v>
      </c>
      <c r="OU48" s="813">
        <f t="shared" si="1505"/>
        <v>297754.21999999997</v>
      </c>
      <c r="OV48" s="813">
        <f t="shared" si="1505"/>
        <v>327353.28999999998</v>
      </c>
      <c r="OW48" s="813">
        <f t="shared" si="1505"/>
        <v>310020.38</v>
      </c>
      <c r="OX48" s="813">
        <f t="shared" si="1505"/>
        <v>377692.01</v>
      </c>
      <c r="OY48" s="813">
        <f t="shared" si="1505"/>
        <v>327401.03999999998</v>
      </c>
      <c r="OZ48" s="813">
        <f t="shared" si="1505"/>
        <v>370412.42</v>
      </c>
      <c r="PA48" s="813">
        <f t="shared" si="1505"/>
        <v>273803.44</v>
      </c>
      <c r="PB48" s="813">
        <f t="shared" si="1505"/>
        <v>297917.38</v>
      </c>
      <c r="PC48" s="813">
        <f t="shared" si="1505"/>
        <v>320069.06</v>
      </c>
      <c r="PD48" s="813">
        <f t="shared" si="1505"/>
        <v>351383.72</v>
      </c>
      <c r="PE48" s="866">
        <f t="shared" si="1506"/>
        <v>316280.34999999998</v>
      </c>
      <c r="PF48" s="866">
        <f t="shared" si="1506"/>
        <v>319218.59000000003</v>
      </c>
      <c r="PG48" s="866">
        <f t="shared" si="1506"/>
        <v>269886.71999999997</v>
      </c>
      <c r="PH48" s="866">
        <f t="shared" si="1506"/>
        <v>343621.56</v>
      </c>
      <c r="PI48" s="866">
        <f t="shared" si="1506"/>
        <v>318805.53000000003</v>
      </c>
      <c r="PJ48" s="866">
        <f t="shared" si="1506"/>
        <v>316517.11</v>
      </c>
      <c r="PK48" s="866">
        <f t="shared" si="1506"/>
        <v>292586.84000000003</v>
      </c>
      <c r="PL48" s="866">
        <f t="shared" si="1506"/>
        <v>373870.79</v>
      </c>
      <c r="PM48" s="866">
        <f t="shared" si="1506"/>
        <v>349301.06</v>
      </c>
      <c r="PN48" s="866">
        <f t="shared" si="1506"/>
        <v>337549.33999999997</v>
      </c>
      <c r="PO48" s="866">
        <f t="shared" si="1506"/>
        <v>364754.64</v>
      </c>
      <c r="PP48" s="866">
        <f t="shared" si="1506"/>
        <v>353592.33</v>
      </c>
      <c r="PQ48" s="1052">
        <f t="shared" si="1507"/>
        <v>350713.94</v>
      </c>
      <c r="PR48" s="1052">
        <f t="shared" si="1507"/>
        <v>356562.23999999993</v>
      </c>
      <c r="PS48" s="1052">
        <f t="shared" si="1507"/>
        <v>341221.77</v>
      </c>
      <c r="PT48" s="1052">
        <f t="shared" si="1507"/>
        <v>348615.02</v>
      </c>
      <c r="PU48" s="1052">
        <f t="shared" si="1507"/>
        <v>347410.22</v>
      </c>
      <c r="PV48" s="1052">
        <f t="shared" si="1507"/>
        <v>344893.9</v>
      </c>
      <c r="PW48" s="1052">
        <f t="shared" si="1507"/>
        <v>379818</v>
      </c>
      <c r="PX48" s="1052">
        <f t="shared" si="1507"/>
        <v>382784.38</v>
      </c>
      <c r="PY48" s="1052">
        <f t="shared" si="1507"/>
        <v>389141.24</v>
      </c>
      <c r="PZ48" s="1052">
        <f t="shared" si="1507"/>
        <v>344779.91</v>
      </c>
      <c r="QA48" s="1052">
        <f t="shared" si="1507"/>
        <v>396335.54</v>
      </c>
      <c r="QB48" s="1052">
        <f t="shared" si="1507"/>
        <v>364198.91</v>
      </c>
      <c r="QC48" s="1074">
        <f t="shared" si="1508"/>
        <v>370519.28</v>
      </c>
      <c r="QD48" s="1074">
        <f t="shared" si="1508"/>
        <v>388810.54</v>
      </c>
      <c r="QE48" s="1074">
        <f t="shared" si="1508"/>
        <v>369797.71</v>
      </c>
      <c r="QF48" s="1074">
        <f t="shared" si="1508"/>
        <v>370492.44</v>
      </c>
      <c r="QG48" s="1074">
        <f t="shared" si="1508"/>
        <v>351802.28</v>
      </c>
      <c r="QH48" s="1074">
        <f t="shared" si="1508"/>
        <v>367556.85</v>
      </c>
      <c r="QI48" s="1074">
        <f t="shared" si="1508"/>
        <v>372129.59</v>
      </c>
      <c r="QJ48" s="1074">
        <f t="shared" si="1508"/>
        <v>409478.43</v>
      </c>
      <c r="QK48" s="1074">
        <f t="shared" si="1508"/>
        <v>370178.31</v>
      </c>
      <c r="QL48" s="1074">
        <f t="shared" si="1508"/>
        <v>422679.38</v>
      </c>
      <c r="QM48" s="1074">
        <f t="shared" si="1508"/>
        <v>376825.36</v>
      </c>
      <c r="QN48" s="1074">
        <f t="shared" si="1508"/>
        <v>368638.46</v>
      </c>
      <c r="QO48" s="1131">
        <f t="shared" si="1509"/>
        <v>353317.3</v>
      </c>
      <c r="QP48" s="1131">
        <f t="shared" si="1509"/>
        <v>345021.12</v>
      </c>
      <c r="QQ48" s="1131">
        <f t="shared" si="1509"/>
        <v>383035.35</v>
      </c>
      <c r="QR48" s="1131">
        <f t="shared" si="1509"/>
        <v>350325</v>
      </c>
      <c r="QS48" s="1131">
        <f t="shared" si="1509"/>
        <v>352966.49</v>
      </c>
      <c r="QT48" s="1131">
        <f t="shared" si="1509"/>
        <v>362268.36</v>
      </c>
      <c r="QU48" s="1131">
        <f t="shared" si="1509"/>
        <v>364570.4</v>
      </c>
      <c r="QV48" s="1131">
        <f t="shared" si="1509"/>
        <v>405367</v>
      </c>
      <c r="QW48" s="1131">
        <f t="shared" si="1509"/>
        <v>409584.02</v>
      </c>
      <c r="QX48" s="1131">
        <f t="shared" si="1509"/>
        <v>369298.85</v>
      </c>
      <c r="QY48" s="1131">
        <f t="shared" si="1509"/>
        <v>411739.68</v>
      </c>
      <c r="QZ48" s="1131">
        <f t="shared" si="1509"/>
        <v>372604.33</v>
      </c>
      <c r="RA48" s="1223">
        <f t="shared" si="1510"/>
        <v>375652.59</v>
      </c>
      <c r="RB48" s="1223">
        <f t="shared" si="1511"/>
        <v>364866.14</v>
      </c>
      <c r="RC48" s="1223">
        <f t="shared" si="1512"/>
        <v>359026.28</v>
      </c>
      <c r="RD48" s="1223">
        <f t="shared" si="1513"/>
        <v>372007.67</v>
      </c>
      <c r="RE48" s="1223">
        <f t="shared" si="1514"/>
        <v>360914.06</v>
      </c>
      <c r="RF48" s="1223">
        <f t="shared" si="1515"/>
        <v>369477.31</v>
      </c>
      <c r="RG48" s="1223">
        <f t="shared" si="1516"/>
        <v>381374.1</v>
      </c>
      <c r="RH48" s="1223">
        <f t="shared" si="1517"/>
        <v>0</v>
      </c>
      <c r="RI48" s="1223">
        <f t="shared" si="1518"/>
        <v>0</v>
      </c>
      <c r="RJ48" s="1223">
        <f t="shared" si="1519"/>
        <v>0</v>
      </c>
      <c r="RK48" s="1223">
        <f t="shared" si="1520"/>
        <v>0</v>
      </c>
      <c r="RL48" s="1223">
        <f t="shared" si="1521"/>
        <v>0</v>
      </c>
    </row>
    <row r="49" spans="1:480" s="80" customFormat="1" x14ac:dyDescent="0.3">
      <c r="A49" s="679"/>
      <c r="B49" s="78">
        <v>7.5</v>
      </c>
      <c r="C49" s="79"/>
      <c r="D49" s="79"/>
      <c r="E49" s="1301" t="s">
        <v>219</v>
      </c>
      <c r="F49" s="1301"/>
      <c r="G49" s="1302"/>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615">V48/V22</f>
        <v>47.776128512880554</v>
      </c>
      <c r="W49" s="82">
        <f t="shared" si="1615"/>
        <v>51.34404639553663</v>
      </c>
      <c r="X49" s="81">
        <f t="shared" si="1615"/>
        <v>51.665070081328949</v>
      </c>
      <c r="Y49" s="82">
        <f t="shared" si="1615"/>
        <v>41.976308558867977</v>
      </c>
      <c r="Z49" s="81">
        <f t="shared" si="1615"/>
        <v>50.301429754804502</v>
      </c>
      <c r="AA49" s="82">
        <f t="shared" si="1615"/>
        <v>49.553390924956368</v>
      </c>
      <c r="AB49" s="81">
        <f t="shared" si="1615"/>
        <v>47.578596949891065</v>
      </c>
      <c r="AC49" s="82">
        <f t="shared" si="1615"/>
        <v>47.769614035087713</v>
      </c>
      <c r="AD49" s="81">
        <f t="shared" si="1615"/>
        <v>43.334614940871063</v>
      </c>
      <c r="AE49" s="82">
        <f t="shared" si="1615"/>
        <v>45.63790742218675</v>
      </c>
      <c r="AF49" s="81">
        <f t="shared" si="1615"/>
        <v>46.991349503499919</v>
      </c>
      <c r="AG49" s="82">
        <f t="shared" si="1615"/>
        <v>100.88102919099249</v>
      </c>
      <c r="AH49" s="131">
        <f t="shared" ref="AH49" si="1616">AH48/AH22</f>
        <v>51.618946458744468</v>
      </c>
      <c r="AI49" s="149">
        <v>51.62</v>
      </c>
      <c r="AJ49" s="358">
        <f>AJ48/AJ22</f>
        <v>43.265963356973991</v>
      </c>
      <c r="AK49" s="82">
        <f t="shared" ref="AK49:AU49" si="1617">AK48/AK22</f>
        <v>40.006065620952647</v>
      </c>
      <c r="AL49" s="81">
        <f t="shared" si="1617"/>
        <v>53.277193638914881</v>
      </c>
      <c r="AM49" s="82">
        <f t="shared" si="1617"/>
        <v>33.583963468309861</v>
      </c>
      <c r="AN49" s="81">
        <f t="shared" si="1617"/>
        <v>47.840799163852708</v>
      </c>
      <c r="AO49" s="82">
        <f t="shared" si="1617"/>
        <v>53.898932584269666</v>
      </c>
      <c r="AP49" s="200">
        <f t="shared" si="1617"/>
        <v>45.301547425474254</v>
      </c>
      <c r="AQ49" s="82">
        <f t="shared" si="1617"/>
        <v>51.637844827586207</v>
      </c>
      <c r="AR49" s="200">
        <f t="shared" si="1617"/>
        <v>49.989050830728736</v>
      </c>
      <c r="AS49" s="82">
        <f t="shared" si="1617"/>
        <v>45.174164524421592</v>
      </c>
      <c r="AT49" s="200">
        <f t="shared" si="1617"/>
        <v>36.597701190905809</v>
      </c>
      <c r="AU49" s="82">
        <f t="shared" si="1617"/>
        <v>54.386269413629158</v>
      </c>
      <c r="AV49" s="131">
        <f>AV48/AV22</f>
        <v>45.369247136445018</v>
      </c>
      <c r="AW49" s="149">
        <f t="shared" ref="AW49:BH49" si="1618">AW48/AW22</f>
        <v>45.369247136445018</v>
      </c>
      <c r="AX49" s="358">
        <f t="shared" si="1618"/>
        <v>42.018864423210076</v>
      </c>
      <c r="AY49" s="82">
        <f t="shared" si="1618"/>
        <v>43.604213402358354</v>
      </c>
      <c r="AZ49" s="81">
        <f t="shared" si="1618"/>
        <v>39.503350240256268</v>
      </c>
      <c r="BA49" s="82">
        <f t="shared" si="1618"/>
        <v>22.783460814138781</v>
      </c>
      <c r="BB49" s="81">
        <f t="shared" si="1618"/>
        <v>34.856215875200732</v>
      </c>
      <c r="BC49" s="82">
        <f t="shared" si="1618"/>
        <v>45.976438554852322</v>
      </c>
      <c r="BD49" s="200">
        <f t="shared" si="1618"/>
        <v>35.633894047619052</v>
      </c>
      <c r="BE49" s="82">
        <f t="shared" si="1618"/>
        <v>53.032216095380029</v>
      </c>
      <c r="BF49" s="200">
        <f t="shared" si="1618"/>
        <v>48.064350861556747</v>
      </c>
      <c r="BG49" s="82">
        <f t="shared" si="1618"/>
        <v>51.250562686567164</v>
      </c>
      <c r="BH49" s="200">
        <f t="shared" si="1618"/>
        <v>43.035081794987242</v>
      </c>
      <c r="BI49" s="82">
        <f t="shared" ref="BI49" si="1619">BI48/BI22</f>
        <v>49.323001406469757</v>
      </c>
      <c r="BJ49" s="131">
        <f t="shared" ref="BJ49:BO49" si="1620">BJ48/BJ22</f>
        <v>40.697836433202255</v>
      </c>
      <c r="BK49" s="149">
        <f t="shared" si="1620"/>
        <v>40.697836433202255</v>
      </c>
      <c r="BL49" s="358">
        <f t="shared" si="1620"/>
        <v>38.964457127687808</v>
      </c>
      <c r="BM49" s="82">
        <f t="shared" si="1620"/>
        <v>43.737467916366263</v>
      </c>
      <c r="BN49" s="81">
        <f t="shared" si="1620"/>
        <v>40.744468056123146</v>
      </c>
      <c r="BO49" s="82">
        <f t="shared" si="1620"/>
        <v>21.219337893103937</v>
      </c>
      <c r="BP49" s="81">
        <f t="shared" ref="BP49:BQ49" si="1621">BP48/BP22</f>
        <v>45.399168904593637</v>
      </c>
      <c r="BQ49" s="82">
        <f t="shared" si="1621"/>
        <v>43.972748387096772</v>
      </c>
      <c r="BR49" s="200">
        <f t="shared" ref="BR49" si="1622">BR48/BR22</f>
        <v>35.060459327978279</v>
      </c>
      <c r="BS49" s="82">
        <f t="shared" ref="BS49:BT49" si="1623">BS48/BS22</f>
        <v>48.212014978098061</v>
      </c>
      <c r="BT49" s="200">
        <f t="shared" si="1623"/>
        <v>42.034075180482951</v>
      </c>
      <c r="BU49" s="200">
        <f t="shared" ref="BU49:BV49" si="1624">BU48/BU22</f>
        <v>35.599426879810537</v>
      </c>
      <c r="BV49" s="200">
        <f t="shared" si="1624"/>
        <v>45.06989707885576</v>
      </c>
      <c r="BW49" s="200">
        <f t="shared" ref="BW49" si="1625">BW48/BW22</f>
        <v>40.03689608269859</v>
      </c>
      <c r="BX49" s="131">
        <f>BX48/BX22</f>
        <v>38.449595522635803</v>
      </c>
      <c r="BY49" s="149">
        <f>BY48/BY22</f>
        <v>38.449595522635803</v>
      </c>
      <c r="BZ49" s="200">
        <f t="shared" ref="BZ49:CA49" si="1626">BZ48/BZ22</f>
        <v>40.541857843787298</v>
      </c>
      <c r="CA49" s="82">
        <f t="shared" si="1626"/>
        <v>43.823615209988652</v>
      </c>
      <c r="CB49" s="81">
        <f t="shared" ref="CB49:CC49" si="1627">CB48/CB22</f>
        <v>43.903600707755821</v>
      </c>
      <c r="CC49" s="82">
        <f t="shared" si="1627"/>
        <v>44.910589930031549</v>
      </c>
      <c r="CD49" s="81">
        <f t="shared" ref="CD49:CE49" si="1628">CD48/CD22</f>
        <v>44.112177006260673</v>
      </c>
      <c r="CE49" s="82">
        <f t="shared" si="1628"/>
        <v>52.117015316682767</v>
      </c>
      <c r="CF49" s="200">
        <f t="shared" ref="CF49:CG49" si="1629">CF48/CF22</f>
        <v>47.566619206741244</v>
      </c>
      <c r="CG49" s="82">
        <f t="shared" si="1629"/>
        <v>48.938092218258681</v>
      </c>
      <c r="CH49" s="200">
        <f t="shared" ref="CH49:CI49" si="1630">CH48/CH22</f>
        <v>39.081278903796743</v>
      </c>
      <c r="CI49" s="200">
        <f t="shared" si="1630"/>
        <v>46.85709027996225</v>
      </c>
      <c r="CJ49" s="200">
        <f t="shared" ref="CJ49:CK49" si="1631">CJ48/CJ22</f>
        <v>53.811207128446533</v>
      </c>
      <c r="CK49" s="200">
        <f t="shared" si="1631"/>
        <v>53.860165542611888</v>
      </c>
      <c r="CL49" s="131">
        <f>CL48/CL22</f>
        <v>46.482366052653703</v>
      </c>
      <c r="CM49" s="149">
        <f>CM48/CM22</f>
        <v>46.482366052653703</v>
      </c>
      <c r="CN49" s="200">
        <f t="shared" ref="CN49:CO49" si="1632">CN48/CN22</f>
        <v>47.354446773469078</v>
      </c>
      <c r="CO49" s="82">
        <f t="shared" si="1632"/>
        <v>44.764912354508489</v>
      </c>
      <c r="CP49" s="81">
        <f t="shared" ref="CP49:CQ49" si="1633">CP48/CP22</f>
        <v>43.649801067442986</v>
      </c>
      <c r="CQ49" s="82">
        <f t="shared" si="1633"/>
        <v>46.795800081710475</v>
      </c>
      <c r="CR49" s="81">
        <f t="shared" ref="CR49:CS49" si="1634">CR48/CR22</f>
        <v>52.599493482923613</v>
      </c>
      <c r="CS49" s="82">
        <f t="shared" si="1634"/>
        <v>52.290948290104076</v>
      </c>
      <c r="CT49" s="200">
        <f t="shared" ref="CT49:CU49" si="1635">CT48/CT22</f>
        <v>42.092769385699903</v>
      </c>
      <c r="CU49" s="82">
        <f t="shared" si="1635"/>
        <v>56.78474939246658</v>
      </c>
      <c r="CV49" s="200">
        <f t="shared" ref="CV49:CW49" si="1636">CV48/CV22</f>
        <v>56.512062773014073</v>
      </c>
      <c r="CW49" s="967">
        <f t="shared" si="1636"/>
        <v>64.85097790585975</v>
      </c>
      <c r="CX49" s="200">
        <f t="shared" ref="CX49:CY49" si="1637">CX48/CX22</f>
        <v>64.217366197183097</v>
      </c>
      <c r="CY49" s="82">
        <f t="shared" si="1637"/>
        <v>64.477084245076583</v>
      </c>
      <c r="CZ49" s="131">
        <f>CZ48/CZ22</f>
        <v>52.372871648904479</v>
      </c>
      <c r="DA49" s="149">
        <f>DA48/DA22</f>
        <v>52.372871648904479</v>
      </c>
      <c r="DB49" s="200">
        <f t="shared" ref="DB49:DC49" si="1638">DB48/DB22</f>
        <v>65.554007476635519</v>
      </c>
      <c r="DC49" s="82">
        <f t="shared" si="1638"/>
        <v>59.200106259339186</v>
      </c>
      <c r="DD49" s="81">
        <f t="shared" ref="DD49:DE49" si="1639">DD48/DD22</f>
        <v>69.808054418985279</v>
      </c>
      <c r="DE49" s="82">
        <f t="shared" si="1639"/>
        <v>62.186054227613276</v>
      </c>
      <c r="DF49" s="81">
        <f t="shared" ref="DF49:DG49" si="1640">DF48/DF22</f>
        <v>70.712440464074902</v>
      </c>
      <c r="DG49" s="82">
        <f t="shared" si="1640"/>
        <v>75.337243337702063</v>
      </c>
      <c r="DH49" s="200">
        <f t="shared" ref="DH49:DI49" si="1641">DH48/DH22</f>
        <v>56.537362310211371</v>
      </c>
      <c r="DI49" s="82">
        <f t="shared" si="1641"/>
        <v>60.672750039625932</v>
      </c>
      <c r="DJ49" s="200">
        <f t="shared" ref="DJ49:DK49" si="1642">DJ48/DJ22</f>
        <v>64.759733732734233</v>
      </c>
      <c r="DK49" s="82">
        <f t="shared" si="1642"/>
        <v>57.063871234690495</v>
      </c>
      <c r="DL49" s="200">
        <f t="shared" ref="DL49:DM49" si="1643">DL48/DL22</f>
        <v>72.735463387777571</v>
      </c>
      <c r="DM49" s="82">
        <f t="shared" si="1643"/>
        <v>56.125583294806589</v>
      </c>
      <c r="DN49" s="131">
        <f>DN48/DN22</f>
        <v>63.569120864656163</v>
      </c>
      <c r="DO49" s="149">
        <f>DO48/DO22</f>
        <v>63.569120864656163</v>
      </c>
      <c r="DP49" s="200">
        <f t="shared" ref="DP49:DQ49" si="1644">DP48/DP22</f>
        <v>63.056378488767876</v>
      </c>
      <c r="DQ49" s="82">
        <f t="shared" si="1644"/>
        <v>64.747800166527895</v>
      </c>
      <c r="DR49" s="81">
        <f t="shared" ref="DR49:DS49" si="1645">DR48/DR22</f>
        <v>81.687146012812022</v>
      </c>
      <c r="DS49" s="82">
        <f t="shared" si="1645"/>
        <v>55.822275124303147</v>
      </c>
      <c r="DT49" s="81">
        <f t="shared" ref="DT49:DU49" si="1646">DT48/DT22</f>
        <v>66.882562737642587</v>
      </c>
      <c r="DU49" s="82">
        <f t="shared" si="1646"/>
        <v>75.566786595394731</v>
      </c>
      <c r="DV49" s="200">
        <f t="shared" ref="DV49:DW49" si="1647">DV48/DV22</f>
        <v>51.792566457898403</v>
      </c>
      <c r="DW49" s="82">
        <f t="shared" si="1647"/>
        <v>62.620955803639703</v>
      </c>
      <c r="DX49" s="200">
        <f t="shared" ref="DX49:DY49" si="1648">DX48/DX22</f>
        <v>58.121888836552046</v>
      </c>
      <c r="DY49" s="82">
        <f t="shared" si="1648"/>
        <v>69.382695338148395</v>
      </c>
      <c r="DZ49" s="200">
        <f t="shared" ref="DZ49:EA49" si="1649">DZ48/DZ22</f>
        <v>66.565158099275749</v>
      </c>
      <c r="EA49" s="82">
        <f t="shared" si="1649"/>
        <v>64.764311314125095</v>
      </c>
      <c r="EB49" s="131">
        <f>EB48/EB22</f>
        <v>64.193200531771964</v>
      </c>
      <c r="EC49" s="149">
        <f>EC48/EC22</f>
        <v>64.19320053177195</v>
      </c>
      <c r="ED49" s="200">
        <f t="shared" ref="ED49" si="1650">ED48/ED22</f>
        <v>59.431000841042888</v>
      </c>
      <c r="EE49" s="82">
        <f t="shared" ref="EE49:EF49" si="1651">EE48/EE22</f>
        <v>64.27368107302533</v>
      </c>
      <c r="EF49" s="81">
        <f t="shared" si="1651"/>
        <v>78.186436007348433</v>
      </c>
      <c r="EG49" s="82">
        <f t="shared" ref="EG49:EH49" si="1652">EG48/EG22</f>
        <v>62.748522299838797</v>
      </c>
      <c r="EH49" s="81">
        <f t="shared" si="1652"/>
        <v>69.331465330976229</v>
      </c>
      <c r="EI49" s="82">
        <f t="shared" ref="EI49:EJ49" si="1653">EI48/EI22</f>
        <v>74.341957726246662</v>
      </c>
      <c r="EJ49" s="200">
        <f t="shared" si="1653"/>
        <v>51.86660975956751</v>
      </c>
      <c r="EK49" s="82">
        <f t="shared" ref="EK49:EL49" si="1654">EK48/EK22</f>
        <v>58.595981497542645</v>
      </c>
      <c r="EL49" s="200">
        <f t="shared" si="1654"/>
        <v>60.109189903140596</v>
      </c>
      <c r="EM49" s="82">
        <f t="shared" ref="EM49:EN49" si="1655">EM48/EM22</f>
        <v>60.058359082777685</v>
      </c>
      <c r="EN49" s="200">
        <f t="shared" si="1655"/>
        <v>69.491929113924044</v>
      </c>
      <c r="EO49" s="82">
        <f t="shared" ref="EO49" si="1656">EO48/EO22</f>
        <v>50.964892627547535</v>
      </c>
      <c r="EP49" s="131">
        <f>EP48/EP22</f>
        <v>62.305790974202075</v>
      </c>
      <c r="EQ49" s="149">
        <f>EQ48/EQ22</f>
        <v>62.305790974202083</v>
      </c>
      <c r="ER49" s="200">
        <f t="shared" ref="ER49:ES49" si="1657">ER48/ER22</f>
        <v>47.490845764854619</v>
      </c>
      <c r="ES49" s="82">
        <f t="shared" si="1657"/>
        <v>47.845022292158404</v>
      </c>
      <c r="ET49" s="81">
        <f t="shared" ref="ET49:EU49" si="1658">ET48/ET22</f>
        <v>46.064444444444447</v>
      </c>
      <c r="EU49" s="82">
        <f t="shared" si="1658"/>
        <v>43.126323904474845</v>
      </c>
      <c r="EV49" s="81">
        <f t="shared" ref="EV49" si="1659">EV48/EV22</f>
        <v>67.034557949479947</v>
      </c>
      <c r="EW49" s="82">
        <f t="shared" ref="EW49:EX49" si="1660">EW48/EW22</f>
        <v>65.140569464033845</v>
      </c>
      <c r="EX49" s="200">
        <f t="shared" si="1660"/>
        <v>60.363105413105409</v>
      </c>
      <c r="EY49" s="82"/>
      <c r="EZ49" s="200"/>
      <c r="FA49" s="82"/>
      <c r="FB49" s="200"/>
      <c r="FC49" s="82"/>
      <c r="FD49" s="131">
        <f>FD48/FD22</f>
        <v>52.368095479424284</v>
      </c>
      <c r="FE49" s="149">
        <f>FE48/FE22</f>
        <v>52.368095479424291</v>
      </c>
      <c r="FF49" s="599">
        <f t="shared" si="1306"/>
        <v>-12.367404990419082</v>
      </c>
      <c r="FG49" s="367">
        <f t="shared" si="1307"/>
        <v>-0.22739939921894733</v>
      </c>
      <c r="FH49" s="599">
        <f t="shared" si="1308"/>
        <v>1.5853489791482787</v>
      </c>
      <c r="FI49" s="367">
        <f t="shared" si="1309"/>
        <v>3.7729457968706435E-2</v>
      </c>
      <c r="FJ49" s="599">
        <f t="shared" si="1310"/>
        <v>-4.1008631621020868</v>
      </c>
      <c r="FK49" s="367">
        <f t="shared" si="1311"/>
        <v>-9.4047406021554092E-2</v>
      </c>
      <c r="FL49" s="599">
        <f t="shared" si="1312"/>
        <v>-16.719889426117486</v>
      </c>
      <c r="FM49" s="367">
        <f t="shared" si="1313"/>
        <v>-0.42325244123418482</v>
      </c>
      <c r="FN49" s="599">
        <f t="shared" si="1314"/>
        <v>12.072755061061951</v>
      </c>
      <c r="FO49" s="367">
        <f t="shared" si="1315"/>
        <v>0.52989118552041647</v>
      </c>
      <c r="FP49" s="599">
        <f t="shared" si="1316"/>
        <v>11.12022267965159</v>
      </c>
      <c r="FQ49" s="367">
        <f t="shared" si="1317"/>
        <v>0.31903126602917709</v>
      </c>
      <c r="FR49" s="599">
        <f t="shared" si="1318"/>
        <v>-10.342544507233271</v>
      </c>
      <c r="FS49" s="367">
        <f t="shared" si="1319"/>
        <v>-0.22495314627065052</v>
      </c>
      <c r="FT49" s="599">
        <f t="shared" si="1320"/>
        <v>17.398322047760978</v>
      </c>
      <c r="FU49" s="367">
        <f t="shared" si="1321"/>
        <v>0.48825205644128811</v>
      </c>
      <c r="FV49" s="599">
        <f t="shared" si="1322"/>
        <v>-4.9678652338232823</v>
      </c>
      <c r="FW49" s="367">
        <f t="shared" si="1323"/>
        <v>-9.3676365039854784E-2</v>
      </c>
      <c r="FX49" s="599">
        <f t="shared" si="1324"/>
        <v>3.1862118250104174</v>
      </c>
      <c r="FY49" s="100">
        <f t="shared" si="1325"/>
        <v>6.6290541074566792E-2</v>
      </c>
      <c r="FZ49" s="599">
        <f t="shared" si="1326"/>
        <v>-8.2154808915799222</v>
      </c>
      <c r="GA49" s="367">
        <f t="shared" si="1327"/>
        <v>-0.16030030620001778</v>
      </c>
      <c r="GB49" s="599">
        <f t="shared" si="1328"/>
        <v>6.2879196114825149</v>
      </c>
      <c r="GC49" s="367">
        <f t="shared" si="1329"/>
        <v>0.14611148275347152</v>
      </c>
      <c r="GD49" s="599">
        <f t="shared" si="1330"/>
        <v>-10.358544278781949</v>
      </c>
      <c r="GE49" s="367">
        <f t="shared" si="1331"/>
        <v>-0.21001447566861181</v>
      </c>
      <c r="GF49" s="303">
        <f t="shared" si="1332"/>
        <v>4.7730107886784552</v>
      </c>
      <c r="GG49" s="370">
        <f t="shared" si="1333"/>
        <v>0.12249652992821487</v>
      </c>
      <c r="GH49" s="303">
        <f t="shared" si="1334"/>
        <v>-2.9929998602431169</v>
      </c>
      <c r="GI49" s="370">
        <f t="shared" si="1335"/>
        <v>-6.8431027282289392E-2</v>
      </c>
      <c r="GJ49" s="303">
        <f t="shared" si="1336"/>
        <v>-19.52513016301921</v>
      </c>
      <c r="GK49" s="370">
        <f t="shared" si="1337"/>
        <v>-0.47920935269358461</v>
      </c>
      <c r="GL49" s="303">
        <f t="shared" si="1338"/>
        <v>24.1798310114897</v>
      </c>
      <c r="GM49" s="370">
        <f t="shared" si="1339"/>
        <v>1.1395186378245992</v>
      </c>
      <c r="GN49" s="303">
        <f t="shared" si="1340"/>
        <v>-1.4264205174968652</v>
      </c>
      <c r="GO49" s="370">
        <f t="shared" si="1341"/>
        <v>-3.1419529297870806E-2</v>
      </c>
      <c r="GP49" s="303">
        <f t="shared" si="1342"/>
        <v>-8.9122890591184927</v>
      </c>
      <c r="GQ49" s="370">
        <f t="shared" si="1343"/>
        <v>-0.20267755339426743</v>
      </c>
      <c r="GR49" s="303">
        <f t="shared" si="1344"/>
        <v>13.151555650119782</v>
      </c>
      <c r="GS49" s="370">
        <f t="shared" si="1345"/>
        <v>0.37511076301344487</v>
      </c>
      <c r="GT49" s="303">
        <f t="shared" si="1346"/>
        <v>-6.1779397976151103</v>
      </c>
      <c r="GU49" s="370">
        <f t="shared" si="1347"/>
        <v>-0.12814108268284677</v>
      </c>
      <c r="GV49" s="303">
        <f t="shared" si="1348"/>
        <v>-6.4346483006724142</v>
      </c>
      <c r="GW49" s="370">
        <f t="shared" si="1349"/>
        <v>-0.15308171460996287</v>
      </c>
      <c r="GX49" s="303">
        <f t="shared" si="1350"/>
        <v>9.4704701990452236</v>
      </c>
      <c r="GY49" s="370">
        <f t="shared" si="1351"/>
        <v>0.26602872655840987</v>
      </c>
      <c r="GZ49" s="303">
        <f t="shared" si="1352"/>
        <v>-5.0330009961571704</v>
      </c>
      <c r="HA49" s="370">
        <f t="shared" si="1353"/>
        <v>-0.11167101152574783</v>
      </c>
      <c r="HB49" s="303">
        <f t="shared" si="1354"/>
        <v>0.50496176108870827</v>
      </c>
      <c r="HC49" s="370">
        <f t="shared" si="1355"/>
        <v>1.2612410313868481E-2</v>
      </c>
      <c r="HD49" s="303">
        <f t="shared" si="1356"/>
        <v>3.2817573662013544</v>
      </c>
      <c r="HE49" s="370">
        <f t="shared" si="1357"/>
        <v>8.0947384770731629E-2</v>
      </c>
      <c r="HF49" s="303">
        <f t="shared" si="1358"/>
        <v>7.9985497767168567E-2</v>
      </c>
      <c r="HG49" s="370">
        <f t="shared" si="1359"/>
        <v>1.8251688589337922E-3</v>
      </c>
      <c r="HH49" s="303">
        <f t="shared" si="1360"/>
        <v>1.0069892222757275</v>
      </c>
      <c r="HI49" s="370">
        <f t="shared" si="1361"/>
        <v>2.29363698202967E-2</v>
      </c>
      <c r="HJ49" s="303">
        <f t="shared" si="1362"/>
        <v>-0.79841292377087569</v>
      </c>
      <c r="HK49" s="370">
        <f t="shared" si="1363"/>
        <v>-1.7777832021684932E-2</v>
      </c>
      <c r="HL49" s="303">
        <f t="shared" si="1364"/>
        <v>8.0048383104220946</v>
      </c>
      <c r="HM49" s="370">
        <f t="shared" si="1365"/>
        <v>0.18146550122171479</v>
      </c>
      <c r="HN49" s="303">
        <f t="shared" si="1366"/>
        <v>-4.5503961099415235</v>
      </c>
      <c r="HO49" s="370">
        <f t="shared" si="1367"/>
        <v>-8.7311141712386825E-2</v>
      </c>
      <c r="HP49" s="303">
        <f t="shared" si="1368"/>
        <v>1.3714730115174376</v>
      </c>
      <c r="HQ49" s="370">
        <f t="shared" si="1369"/>
        <v>2.883267792391412E-2</v>
      </c>
      <c r="HR49" s="303">
        <f t="shared" si="1370"/>
        <v>-9.8568133144619381</v>
      </c>
      <c r="HS49" s="370">
        <f t="shared" si="1371"/>
        <v>-0.20141392660959484</v>
      </c>
      <c r="HT49" s="303">
        <f t="shared" si="1372"/>
        <v>7.7758113761655068</v>
      </c>
      <c r="HU49" s="370">
        <f t="shared" si="1373"/>
        <v>0.19896512075018322</v>
      </c>
      <c r="HV49" s="303">
        <f t="shared" si="1374"/>
        <v>6.9541168484842828</v>
      </c>
      <c r="HW49" s="370">
        <f t="shared" si="1375"/>
        <v>0.14841119683136</v>
      </c>
      <c r="HX49" s="303">
        <f t="shared" si="1376"/>
        <v>4.895841416535518E-2</v>
      </c>
      <c r="HY49" s="370">
        <f t="shared" si="1377"/>
        <v>9.098181731640435E-4</v>
      </c>
      <c r="HZ49" s="303">
        <f t="shared" si="1378"/>
        <v>-6.5057187691428098</v>
      </c>
      <c r="IA49" s="370">
        <f t="shared" si="1379"/>
        <v>-0.1207890600335374</v>
      </c>
      <c r="IB49" s="303">
        <f t="shared" si="1380"/>
        <v>-2.5895344189605893</v>
      </c>
      <c r="IC49" s="370">
        <f t="shared" si="1381"/>
        <v>-5.468408133555492E-2</v>
      </c>
      <c r="ID49" s="303">
        <f t="shared" si="1382"/>
        <v>-1.1151112870655027</v>
      </c>
      <c r="IE49" s="370">
        <f t="shared" si="1383"/>
        <v>-2.4910386917203344E-2</v>
      </c>
      <c r="IF49" s="303">
        <f t="shared" si="1384"/>
        <v>3.1459990142674883</v>
      </c>
      <c r="IG49" s="370">
        <f t="shared" si="1385"/>
        <v>7.2073616312858524E-2</v>
      </c>
      <c r="IH49" s="303">
        <f t="shared" si="1386"/>
        <v>5.8036934012131383</v>
      </c>
      <c r="II49" s="370">
        <f t="shared" si="1387"/>
        <v>0.12402167269454242</v>
      </c>
      <c r="IJ49" s="303">
        <f t="shared" si="1388"/>
        <v>-0.30854519281953685</v>
      </c>
      <c r="IK49" s="370">
        <f t="shared" si="1389"/>
        <v>-5.8659346771030374E-3</v>
      </c>
      <c r="IL49" s="303">
        <f t="shared" si="1390"/>
        <v>-10.198178904404173</v>
      </c>
      <c r="IM49" s="370">
        <f t="shared" si="1391"/>
        <v>-0.19502761448933509</v>
      </c>
      <c r="IN49" s="303">
        <f t="shared" si="1392"/>
        <v>14.691980006766677</v>
      </c>
      <c r="IO49" s="370">
        <f t="shared" si="1393"/>
        <v>0.34903809421857512</v>
      </c>
      <c r="IP49" s="303">
        <f t="shared" si="1394"/>
        <v>-0.27268661945250727</v>
      </c>
      <c r="IQ49" s="370">
        <f t="shared" si="1395"/>
        <v>-4.8021101153029582E-3</v>
      </c>
      <c r="IR49" s="303">
        <f t="shared" si="1396"/>
        <v>8.3389151328456776</v>
      </c>
      <c r="IS49" s="370">
        <f t="shared" si="1397"/>
        <v>0.14755991417867192</v>
      </c>
      <c r="IT49" s="303">
        <f t="shared" si="1398"/>
        <v>-0.63361170867665351</v>
      </c>
      <c r="IU49" s="370">
        <f t="shared" si="1399"/>
        <v>-9.7702722323852915E-3</v>
      </c>
      <c r="IV49" s="303">
        <f t="shared" si="1400"/>
        <v>0.25971804789348596</v>
      </c>
      <c r="IW49" s="370">
        <f t="shared" si="1401"/>
        <v>4.0443584543160306E-3</v>
      </c>
      <c r="IX49" s="303">
        <f t="shared" si="1402"/>
        <v>1.0769232315589363</v>
      </c>
      <c r="IY49" s="370">
        <f t="shared" si="1403"/>
        <v>1.6702418295864073E-2</v>
      </c>
      <c r="IZ49" s="303">
        <f t="shared" si="1404"/>
        <v>-6.3539012172963325</v>
      </c>
      <c r="JA49" s="370">
        <f t="shared" si="1405"/>
        <v>-9.6926205763407575E-2</v>
      </c>
      <c r="JB49" s="303">
        <f t="shared" si="1406"/>
        <v>10.607948159646092</v>
      </c>
      <c r="JC49" s="370">
        <f t="shared" si="1407"/>
        <v>0.15195879971066939</v>
      </c>
      <c r="JD49" s="303">
        <f t="shared" si="1408"/>
        <v>-7.6220001913720026</v>
      </c>
      <c r="JE49" s="370">
        <f t="shared" si="1409"/>
        <v>-0.10918511129998049</v>
      </c>
      <c r="JF49" s="303">
        <f t="shared" si="1410"/>
        <v>8.5263862364616259</v>
      </c>
      <c r="JG49" s="370">
        <f t="shared" si="1411"/>
        <v>0.13412779853625784</v>
      </c>
      <c r="JH49" s="303">
        <f t="shared" si="1412"/>
        <v>4.6248028736271607</v>
      </c>
      <c r="JI49" s="370">
        <f t="shared" si="1413"/>
        <v>6.5402959412449752E-2</v>
      </c>
      <c r="JJ49" s="303">
        <f t="shared" si="1414"/>
        <v>-18.799881027490692</v>
      </c>
      <c r="JK49" s="370">
        <f t="shared" si="1415"/>
        <v>-0.24954299088459486</v>
      </c>
      <c r="JL49" s="303">
        <f t="shared" si="1416"/>
        <v>4.1353877294145605</v>
      </c>
      <c r="JM49" s="370">
        <f t="shared" si="1417"/>
        <v>7.3144334302763472E-2</v>
      </c>
      <c r="JN49" s="303">
        <f t="shared" si="1418"/>
        <v>4.0869836931083015</v>
      </c>
      <c r="JO49" s="370">
        <f t="shared" si="1419"/>
        <v>6.7361108412574922E-2</v>
      </c>
      <c r="JP49" s="303">
        <f t="shared" si="1420"/>
        <v>-7.6958624980437378</v>
      </c>
      <c r="JQ49" s="370">
        <f t="shared" si="1421"/>
        <v>-0.11883715473267449</v>
      </c>
      <c r="JR49" s="303">
        <f t="shared" si="1422"/>
        <v>15.671592153087076</v>
      </c>
      <c r="JS49" s="370">
        <f t="shared" si="1423"/>
        <v>0.27463247434849702</v>
      </c>
      <c r="JT49" s="303">
        <f t="shared" si="1424"/>
        <v>-16.609880092970982</v>
      </c>
      <c r="JU49" s="370">
        <f t="shared" si="1425"/>
        <v>-0.22836013299892027</v>
      </c>
      <c r="JV49" s="303">
        <f t="shared" si="1426"/>
        <v>6.9307951939612877</v>
      </c>
      <c r="JW49" s="370">
        <f t="shared" si="1427"/>
        <v>0.12348727241829142</v>
      </c>
      <c r="JX49" s="303">
        <f t="shared" si="1428"/>
        <v>1.6914216777600188</v>
      </c>
      <c r="JY49" s="370">
        <f t="shared" si="1429"/>
        <v>2.6823958468552216E-2</v>
      </c>
      <c r="JZ49" s="303">
        <f t="shared" si="1430"/>
        <v>16.939345846284127</v>
      </c>
      <c r="KA49" s="370">
        <f t="shared" si="1431"/>
        <v>0.26162040722182112</v>
      </c>
      <c r="KB49" s="303">
        <f t="shared" si="1432"/>
        <v>-25.864870888508875</v>
      </c>
      <c r="KC49" s="370">
        <f t="shared" si="1433"/>
        <v>-0.31663330341412788</v>
      </c>
      <c r="KD49" s="303">
        <f t="shared" si="1434"/>
        <v>11.06028761333944</v>
      </c>
      <c r="KE49" s="370">
        <f t="shared" si="1435"/>
        <v>0.19813394543147458</v>
      </c>
      <c r="KF49" s="303">
        <f t="shared" si="1436"/>
        <v>8.6842238577521442</v>
      </c>
      <c r="KG49" s="370">
        <f t="shared" si="1437"/>
        <v>0.12984286938611164</v>
      </c>
      <c r="KH49" s="303">
        <f t="shared" si="1438"/>
        <v>-23.774220137496329</v>
      </c>
      <c r="KI49" s="370">
        <f t="shared" si="1439"/>
        <v>-0.31461203008128441</v>
      </c>
      <c r="KJ49" s="303">
        <f t="shared" si="1440"/>
        <v>10.8283893457413</v>
      </c>
      <c r="KK49" s="370">
        <f t="shared" si="1441"/>
        <v>0.20907226820944616</v>
      </c>
      <c r="KL49" s="303">
        <f t="shared" si="1442"/>
        <v>-4.4990669670876571</v>
      </c>
      <c r="KM49" s="370">
        <f t="shared" si="1443"/>
        <v>-7.1846028367809719E-2</v>
      </c>
      <c r="KN49" s="303">
        <f t="shared" si="1444"/>
        <v>11.260806501596349</v>
      </c>
      <c r="KO49" s="370">
        <f t="shared" si="1445"/>
        <v>0.19374467566364748</v>
      </c>
      <c r="KP49" s="303">
        <f t="shared" si="1446"/>
        <v>-2.8175372388726458</v>
      </c>
      <c r="KQ49" s="370">
        <f t="shared" si="1447"/>
        <v>-4.0608644924226389E-2</v>
      </c>
      <c r="KR49" s="303">
        <f t="shared" si="1448"/>
        <v>-1.8008467851506538</v>
      </c>
      <c r="KS49" s="370">
        <f t="shared" si="1449"/>
        <v>-2.7053894808825633E-2</v>
      </c>
      <c r="KT49" s="303">
        <f t="shared" si="1450"/>
        <v>-5.3333104730822072</v>
      </c>
      <c r="KU49" s="375">
        <f t="shared" si="1451"/>
        <v>-8.2349528079039613E-2</v>
      </c>
      <c r="KV49" s="303">
        <f t="shared" si="1452"/>
        <v>4.8426802319824418</v>
      </c>
      <c r="KW49" s="370">
        <f t="shared" si="1453"/>
        <v>8.1484076718393403E-2</v>
      </c>
      <c r="KX49" s="303">
        <f t="shared" si="1454"/>
        <v>13.912754934323104</v>
      </c>
      <c r="KY49" s="370">
        <f t="shared" si="1455"/>
        <v>0.21646115022595264</v>
      </c>
      <c r="KZ49" s="303">
        <f t="shared" si="1456"/>
        <v>-15.437913707509637</v>
      </c>
      <c r="LA49" s="370">
        <f t="shared" si="1457"/>
        <v>-0.19745002452930183</v>
      </c>
      <c r="LB49" s="303">
        <f t="shared" si="1458"/>
        <v>6.5829430311374324</v>
      </c>
      <c r="LC49" s="370">
        <f t="shared" si="1459"/>
        <v>0.10490992918815467</v>
      </c>
      <c r="LD49" s="303">
        <f t="shared" si="1460"/>
        <v>5.0104923952704326</v>
      </c>
      <c r="LE49" s="370">
        <f t="shared" si="1461"/>
        <v>7.2268664326525081E-2</v>
      </c>
      <c r="LF49" s="303">
        <f t="shared" si="1462"/>
        <v>-22.475347966679152</v>
      </c>
      <c r="LG49" s="370">
        <f t="shared" si="1463"/>
        <v>-0.30232386466659</v>
      </c>
      <c r="LH49" s="303">
        <f t="shared" si="1464"/>
        <v>6.7293717379751357</v>
      </c>
      <c r="LI49" s="370">
        <f t="shared" si="1465"/>
        <v>0.1297438133930435</v>
      </c>
      <c r="LJ49" s="303">
        <f t="shared" si="1466"/>
        <v>1.5132084055979504</v>
      </c>
      <c r="LK49" s="370">
        <f t="shared" si="1467"/>
        <v>2.5824439951763763E-2</v>
      </c>
      <c r="LL49" s="303">
        <f t="shared" si="1468"/>
        <v>-5.0830820362911311E-2</v>
      </c>
      <c r="LM49" s="370">
        <f t="shared" si="1469"/>
        <v>-8.4564141431317963E-4</v>
      </c>
      <c r="LN49" s="303">
        <f t="shared" si="1470"/>
        <v>9.4335700311463597</v>
      </c>
      <c r="LO49" s="370">
        <f t="shared" si="1471"/>
        <v>0.15707338953673688</v>
      </c>
      <c r="LP49" s="303">
        <f t="shared" si="1472"/>
        <v>-18.52703648637651</v>
      </c>
      <c r="LQ49" s="370">
        <f t="shared" si="1473"/>
        <v>-0.26660702505471617</v>
      </c>
      <c r="LR49" s="303">
        <f t="shared" si="1474"/>
        <v>-3.4740468626929157</v>
      </c>
      <c r="LS49" s="1195">
        <f t="shared" si="1475"/>
        <v>-6.8165489684856598E-2</v>
      </c>
      <c r="LT49" s="303">
        <f t="shared" si="1476"/>
        <v>0.35417652730378535</v>
      </c>
      <c r="LU49" s="1191">
        <f t="shared" si="1477"/>
        <v>7.4577852131218949E-3</v>
      </c>
      <c r="LV49" s="303">
        <f t="shared" si="1478"/>
        <v>-1.7805778477139569</v>
      </c>
      <c r="LW49" s="1191">
        <f t="shared" si="1479"/>
        <v>-3.7215529691701825E-2</v>
      </c>
      <c r="LX49" s="303">
        <f t="shared" si="1480"/>
        <v>-2.9381205399696029</v>
      </c>
      <c r="LY49" s="1191">
        <f t="shared" si="1481"/>
        <v>-6.3782828066299452E-2</v>
      </c>
      <c r="LZ49" s="303">
        <f t="shared" si="1482"/>
        <v>23.908234045005102</v>
      </c>
      <c r="MA49" s="1191">
        <f t="shared" si="1483"/>
        <v>0.5543768139840074</v>
      </c>
      <c r="MB49" s="303">
        <f t="shared" si="1484"/>
        <v>-1.8939884854461013</v>
      </c>
      <c r="MC49" s="1191">
        <f t="shared" si="1485"/>
        <v>-2.8253911764041025E-2</v>
      </c>
      <c r="MD49" s="303">
        <f t="shared" si="1486"/>
        <v>-4.7774640509284367</v>
      </c>
      <c r="ME49" s="1249">
        <f t="shared" si="1487"/>
        <v>-7.3340839514248107E-2</v>
      </c>
      <c r="MF49" s="303">
        <f t="shared" si="1488"/>
        <v>-60.363105413105409</v>
      </c>
      <c r="MG49" s="1191">
        <f t="shared" si="1489"/>
        <v>-1</v>
      </c>
      <c r="MH49" s="303">
        <f t="shared" si="1490"/>
        <v>0</v>
      </c>
      <c r="MI49" s="1191" t="e">
        <f t="shared" si="1491"/>
        <v>#DIV/0!</v>
      </c>
      <c r="MJ49" s="303">
        <f t="shared" si="1492"/>
        <v>0</v>
      </c>
      <c r="MK49" s="1191" t="e">
        <f t="shared" si="1493"/>
        <v>#DIV/0!</v>
      </c>
      <c r="ML49" s="303">
        <f t="shared" si="1494"/>
        <v>0</v>
      </c>
      <c r="MM49" s="1191" t="e">
        <f t="shared" si="1495"/>
        <v>#DIV/0!</v>
      </c>
      <c r="MN49" s="303">
        <f t="shared" si="1496"/>
        <v>0</v>
      </c>
      <c r="MO49" s="1191" t="e">
        <f t="shared" si="1497"/>
        <v>#DIV/0!</v>
      </c>
      <c r="MP49" s="200">
        <f t="shared" si="1498"/>
        <v>51.86660975956751</v>
      </c>
      <c r="MQ49" s="967">
        <f t="shared" si="1499"/>
        <v>60.363105413105409</v>
      </c>
      <c r="MR49" s="621">
        <f>MQ49-MP49</f>
        <v>8.4964956535378988</v>
      </c>
      <c r="MS49" s="105">
        <f t="shared" si="1500"/>
        <v>0.16381436328543922</v>
      </c>
      <c r="MT49" s="614"/>
      <c r="MU49" s="614"/>
      <c r="MV49" s="614"/>
      <c r="MW49" s="80" t="str">
        <f t="shared" si="1501"/>
        <v>Service Center Costs Per Ticket</v>
      </c>
      <c r="MX49" s="272" t="e">
        <f>#REF!</f>
        <v>#REF!</v>
      </c>
      <c r="MY49" s="272" t="e">
        <f>#REF!</f>
        <v>#REF!</v>
      </c>
      <c r="MZ49" s="272" t="e">
        <f>#REF!</f>
        <v>#REF!</v>
      </c>
      <c r="NA49" s="272" t="e">
        <f>#REF!</f>
        <v>#REF!</v>
      </c>
      <c r="NB49" s="272" t="e">
        <f>#REF!</f>
        <v>#REF!</v>
      </c>
      <c r="NC49" s="272" t="e">
        <f>#REF!</f>
        <v>#REF!</v>
      </c>
      <c r="ND49" s="272" t="e">
        <f>#REF!</f>
        <v>#REF!</v>
      </c>
      <c r="NE49" s="272" t="e">
        <f>#REF!</f>
        <v>#REF!</v>
      </c>
      <c r="NF49" s="272" t="e">
        <f>#REF!</f>
        <v>#REF!</v>
      </c>
      <c r="NG49" s="272" t="e">
        <f>#REF!</f>
        <v>#REF!</v>
      </c>
      <c r="NH49" s="272" t="e">
        <f>#REF!</f>
        <v>#REF!</v>
      </c>
      <c r="NI49" s="273">
        <f t="shared" si="1502"/>
        <v>43.265963356973991</v>
      </c>
      <c r="NJ49" s="273">
        <f t="shared" si="1502"/>
        <v>40.006065620952647</v>
      </c>
      <c r="NK49" s="273">
        <f t="shared" si="1502"/>
        <v>53.277193638914881</v>
      </c>
      <c r="NL49" s="273">
        <f t="shared" si="1502"/>
        <v>33.583963468309861</v>
      </c>
      <c r="NM49" s="273">
        <f t="shared" si="1502"/>
        <v>47.840799163852708</v>
      </c>
      <c r="NN49" s="273">
        <f t="shared" si="1502"/>
        <v>53.898932584269666</v>
      </c>
      <c r="NO49" s="273">
        <f t="shared" si="1502"/>
        <v>45.301547425474254</v>
      </c>
      <c r="NP49" s="273">
        <f t="shared" si="1502"/>
        <v>51.637844827586207</v>
      </c>
      <c r="NQ49" s="273">
        <f t="shared" si="1502"/>
        <v>49.989050830728736</v>
      </c>
      <c r="NR49" s="273">
        <f t="shared" si="1502"/>
        <v>45.174164524421592</v>
      </c>
      <c r="NS49" s="273">
        <f t="shared" si="1502"/>
        <v>36.597701190905809</v>
      </c>
      <c r="NT49" s="273">
        <f t="shared" si="1502"/>
        <v>54.386269413629158</v>
      </c>
      <c r="NU49" s="273">
        <f t="shared" si="1503"/>
        <v>42.018864423210076</v>
      </c>
      <c r="NV49" s="273">
        <f t="shared" si="1503"/>
        <v>43.604213402358354</v>
      </c>
      <c r="NW49" s="273">
        <f t="shared" si="1503"/>
        <v>39.503350240256268</v>
      </c>
      <c r="NX49" s="273">
        <f t="shared" si="1503"/>
        <v>22.783460814138781</v>
      </c>
      <c r="NY49" s="273">
        <f t="shared" si="1503"/>
        <v>34.856215875200732</v>
      </c>
      <c r="NZ49" s="273">
        <f t="shared" si="1503"/>
        <v>45.976438554852322</v>
      </c>
      <c r="OA49" s="273">
        <f t="shared" si="1503"/>
        <v>35.633894047619052</v>
      </c>
      <c r="OB49" s="273">
        <f t="shared" si="1503"/>
        <v>53.032216095380029</v>
      </c>
      <c r="OC49" s="273">
        <f t="shared" si="1503"/>
        <v>48.064350861556747</v>
      </c>
      <c r="OD49" s="273">
        <f t="shared" si="1503"/>
        <v>51.250562686567164</v>
      </c>
      <c r="OE49" s="273">
        <f t="shared" si="1503"/>
        <v>43.035081794987242</v>
      </c>
      <c r="OF49" s="273">
        <f t="shared" si="1503"/>
        <v>49.323001406469757</v>
      </c>
      <c r="OG49" s="713">
        <f t="shared" si="1504"/>
        <v>38.964457127687808</v>
      </c>
      <c r="OH49" s="713">
        <f t="shared" si="1504"/>
        <v>43.737467916366263</v>
      </c>
      <c r="OI49" s="713">
        <f t="shared" si="1504"/>
        <v>40.744468056123146</v>
      </c>
      <c r="OJ49" s="713">
        <f t="shared" si="1504"/>
        <v>21.219337893103937</v>
      </c>
      <c r="OK49" s="713">
        <f t="shared" si="1504"/>
        <v>45.399168904593637</v>
      </c>
      <c r="OL49" s="713">
        <f t="shared" si="1504"/>
        <v>43.972748387096772</v>
      </c>
      <c r="OM49" s="713">
        <f t="shared" si="1504"/>
        <v>35.060459327978279</v>
      </c>
      <c r="ON49" s="713">
        <f t="shared" si="1504"/>
        <v>48.212014978098061</v>
      </c>
      <c r="OO49" s="713">
        <f t="shared" si="1504"/>
        <v>42.034075180482951</v>
      </c>
      <c r="OP49" s="713">
        <f t="shared" si="1504"/>
        <v>35.599426879810537</v>
      </c>
      <c r="OQ49" s="713">
        <f t="shared" si="1504"/>
        <v>45.06989707885576</v>
      </c>
      <c r="OR49" s="713">
        <f t="shared" si="1504"/>
        <v>40.03689608269859</v>
      </c>
      <c r="OS49" s="816">
        <f t="shared" si="1505"/>
        <v>40.541857843787298</v>
      </c>
      <c r="OT49" s="816">
        <f t="shared" si="1505"/>
        <v>43.823615209988652</v>
      </c>
      <c r="OU49" s="816">
        <f t="shared" si="1505"/>
        <v>43.903600707755821</v>
      </c>
      <c r="OV49" s="816">
        <f t="shared" si="1505"/>
        <v>44.910589930031549</v>
      </c>
      <c r="OW49" s="816">
        <f t="shared" si="1505"/>
        <v>44.112177006260673</v>
      </c>
      <c r="OX49" s="816">
        <f t="shared" si="1505"/>
        <v>52.117015316682767</v>
      </c>
      <c r="OY49" s="816">
        <f t="shared" si="1505"/>
        <v>47.566619206741244</v>
      </c>
      <c r="OZ49" s="816">
        <f t="shared" si="1505"/>
        <v>48.938092218258681</v>
      </c>
      <c r="PA49" s="816">
        <f t="shared" si="1505"/>
        <v>39.081278903796743</v>
      </c>
      <c r="PB49" s="816">
        <f t="shared" si="1505"/>
        <v>46.85709027996225</v>
      </c>
      <c r="PC49" s="816">
        <f t="shared" si="1505"/>
        <v>53.811207128446533</v>
      </c>
      <c r="PD49" s="816">
        <f t="shared" si="1505"/>
        <v>53.860165542611888</v>
      </c>
      <c r="PE49" s="869">
        <f t="shared" si="1506"/>
        <v>47.354446773469078</v>
      </c>
      <c r="PF49" s="869">
        <f t="shared" si="1506"/>
        <v>44.764912354508489</v>
      </c>
      <c r="PG49" s="869">
        <f t="shared" si="1506"/>
        <v>43.649801067442986</v>
      </c>
      <c r="PH49" s="869">
        <f t="shared" si="1506"/>
        <v>46.795800081710475</v>
      </c>
      <c r="PI49" s="869">
        <f t="shared" si="1506"/>
        <v>52.599493482923613</v>
      </c>
      <c r="PJ49" s="869">
        <f t="shared" si="1506"/>
        <v>52.290948290104076</v>
      </c>
      <c r="PK49" s="869">
        <f t="shared" si="1506"/>
        <v>42.092769385699903</v>
      </c>
      <c r="PL49" s="869">
        <f t="shared" si="1506"/>
        <v>56.78474939246658</v>
      </c>
      <c r="PM49" s="869">
        <f t="shared" si="1506"/>
        <v>56.512062773014073</v>
      </c>
      <c r="PN49" s="869">
        <f t="shared" si="1506"/>
        <v>64.85097790585975</v>
      </c>
      <c r="PO49" s="869">
        <f t="shared" si="1506"/>
        <v>64.217366197183097</v>
      </c>
      <c r="PP49" s="869">
        <f t="shared" si="1506"/>
        <v>64.477084245076583</v>
      </c>
      <c r="PQ49" s="1055">
        <f t="shared" si="1507"/>
        <v>65.554007476635519</v>
      </c>
      <c r="PR49" s="1055">
        <f t="shared" si="1507"/>
        <v>59.200106259339186</v>
      </c>
      <c r="PS49" s="1055">
        <f t="shared" si="1507"/>
        <v>69.808054418985279</v>
      </c>
      <c r="PT49" s="1055">
        <f t="shared" si="1507"/>
        <v>62.186054227613276</v>
      </c>
      <c r="PU49" s="1055">
        <f t="shared" si="1507"/>
        <v>70.712440464074902</v>
      </c>
      <c r="PV49" s="1055">
        <f t="shared" si="1507"/>
        <v>75.337243337702063</v>
      </c>
      <c r="PW49" s="1055">
        <f t="shared" si="1507"/>
        <v>56.537362310211371</v>
      </c>
      <c r="PX49" s="1055">
        <f t="shared" si="1507"/>
        <v>60.672750039625932</v>
      </c>
      <c r="PY49" s="1055">
        <f t="shared" si="1507"/>
        <v>64.759733732734233</v>
      </c>
      <c r="PZ49" s="1055">
        <f t="shared" si="1507"/>
        <v>57.063871234690495</v>
      </c>
      <c r="QA49" s="1055">
        <f t="shared" si="1507"/>
        <v>72.735463387777571</v>
      </c>
      <c r="QB49" s="1055">
        <f t="shared" si="1507"/>
        <v>56.125583294806589</v>
      </c>
      <c r="QC49" s="1077">
        <f t="shared" si="1508"/>
        <v>63.056378488767876</v>
      </c>
      <c r="QD49" s="1077">
        <f t="shared" si="1508"/>
        <v>64.747800166527895</v>
      </c>
      <c r="QE49" s="1077">
        <f t="shared" si="1508"/>
        <v>81.687146012812022</v>
      </c>
      <c r="QF49" s="1077">
        <f t="shared" si="1508"/>
        <v>55.822275124303147</v>
      </c>
      <c r="QG49" s="1077">
        <f t="shared" si="1508"/>
        <v>66.882562737642587</v>
      </c>
      <c r="QH49" s="1077">
        <f t="shared" si="1508"/>
        <v>75.566786595394731</v>
      </c>
      <c r="QI49" s="1077">
        <f t="shared" si="1508"/>
        <v>51.792566457898403</v>
      </c>
      <c r="QJ49" s="1077">
        <f t="shared" si="1508"/>
        <v>62.620955803639703</v>
      </c>
      <c r="QK49" s="1077">
        <f t="shared" si="1508"/>
        <v>58.121888836552046</v>
      </c>
      <c r="QL49" s="1077">
        <f t="shared" si="1508"/>
        <v>69.382695338148395</v>
      </c>
      <c r="QM49" s="1077">
        <f t="shared" si="1508"/>
        <v>66.565158099275749</v>
      </c>
      <c r="QN49" s="1077">
        <f t="shared" si="1508"/>
        <v>64.764311314125095</v>
      </c>
      <c r="QO49" s="1134">
        <f t="shared" si="1509"/>
        <v>59.431000841042888</v>
      </c>
      <c r="QP49" s="1134">
        <f t="shared" si="1509"/>
        <v>64.27368107302533</v>
      </c>
      <c r="QQ49" s="1134">
        <f t="shared" si="1509"/>
        <v>78.186436007348433</v>
      </c>
      <c r="QR49" s="1134">
        <f t="shared" si="1509"/>
        <v>62.748522299838797</v>
      </c>
      <c r="QS49" s="1134">
        <f t="shared" si="1509"/>
        <v>69.331465330976229</v>
      </c>
      <c r="QT49" s="1134">
        <f t="shared" si="1509"/>
        <v>74.341957726246662</v>
      </c>
      <c r="QU49" s="1134">
        <f t="shared" si="1509"/>
        <v>51.86660975956751</v>
      </c>
      <c r="QV49" s="1134">
        <f t="shared" si="1509"/>
        <v>58.595981497542645</v>
      </c>
      <c r="QW49" s="1134">
        <f t="shared" si="1509"/>
        <v>60.109189903140596</v>
      </c>
      <c r="QX49" s="1134">
        <f t="shared" si="1509"/>
        <v>60.058359082777685</v>
      </c>
      <c r="QY49" s="1134">
        <f t="shared" si="1509"/>
        <v>69.491929113924044</v>
      </c>
      <c r="QZ49" s="1134">
        <f t="shared" si="1509"/>
        <v>50.964892627547535</v>
      </c>
      <c r="RA49" s="1226">
        <f t="shared" si="1510"/>
        <v>47.490845764854619</v>
      </c>
      <c r="RB49" s="1226">
        <f t="shared" si="1511"/>
        <v>47.845022292158404</v>
      </c>
      <c r="RC49" s="1226">
        <f t="shared" si="1512"/>
        <v>46.064444444444447</v>
      </c>
      <c r="RD49" s="1226">
        <f t="shared" si="1513"/>
        <v>43.126323904474845</v>
      </c>
      <c r="RE49" s="1226">
        <f t="shared" si="1514"/>
        <v>67.034557949479947</v>
      </c>
      <c r="RF49" s="1226">
        <f t="shared" si="1515"/>
        <v>65.140569464033845</v>
      </c>
      <c r="RG49" s="1226">
        <f t="shared" si="1516"/>
        <v>60.363105413105409</v>
      </c>
      <c r="RH49" s="1226">
        <f t="shared" si="1517"/>
        <v>0</v>
      </c>
      <c r="RI49" s="1226">
        <f t="shared" si="1518"/>
        <v>0</v>
      </c>
      <c r="RJ49" s="1226">
        <f t="shared" si="1519"/>
        <v>0</v>
      </c>
      <c r="RK49" s="1226">
        <f t="shared" si="1520"/>
        <v>0</v>
      </c>
      <c r="RL49" s="1226">
        <f t="shared" si="1521"/>
        <v>0</v>
      </c>
    </row>
    <row r="50" spans="1:480" s="1" customFormat="1" ht="15" thickBot="1" x14ac:dyDescent="0.35">
      <c r="A50" s="676"/>
      <c r="B50" s="51">
        <v>7.6</v>
      </c>
      <c r="C50" s="3"/>
      <c r="D50" s="3"/>
      <c r="E50" s="1273" t="s">
        <v>93</v>
      </c>
      <c r="F50" s="1273"/>
      <c r="G50" s="1274"/>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661">V48/V45</f>
        <v>0.36401053048971238</v>
      </c>
      <c r="W50" s="174">
        <f t="shared" si="1661"/>
        <v>0.38015061192897082</v>
      </c>
      <c r="X50" s="175">
        <f t="shared" si="1661"/>
        <v>0.33838657078358619</v>
      </c>
      <c r="Y50" s="174">
        <f t="shared" si="1661"/>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662">AJ48/AJ45</f>
        <v>0.34749772691299174</v>
      </c>
      <c r="AK50" s="174">
        <f t="shared" ref="AK50:AP50" si="1663">AK48/AK45</f>
        <v>0.38162622581033506</v>
      </c>
      <c r="AL50" s="175">
        <f t="shared" si="1663"/>
        <v>0.38120443324751174</v>
      </c>
      <c r="AM50" s="174">
        <f t="shared" si="1663"/>
        <v>0.41376357709130496</v>
      </c>
      <c r="AN50" s="175">
        <f t="shared" si="1663"/>
        <v>0.41007331280949383</v>
      </c>
      <c r="AO50" s="558">
        <f t="shared" si="1663"/>
        <v>0.1090027964615671</v>
      </c>
      <c r="AP50" s="566">
        <f t="shared" si="1663"/>
        <v>0.44854634205400062</v>
      </c>
      <c r="AQ50" s="558">
        <f t="shared" ref="AQ50:AW50" si="1664">AQ48/AQ45</f>
        <v>0.44414391013359522</v>
      </c>
      <c r="AR50" s="566">
        <f t="shared" si="1664"/>
        <v>0.39290583624576592</v>
      </c>
      <c r="AS50" s="558">
        <f t="shared" si="1664"/>
        <v>0.40433458044897463</v>
      </c>
      <c r="AT50" s="566">
        <f t="shared" si="1664"/>
        <v>0.39696153846555315</v>
      </c>
      <c r="AU50" s="558">
        <f t="shared" si="1664"/>
        <v>0.43682233655593361</v>
      </c>
      <c r="AV50" s="132">
        <f t="shared" si="1664"/>
        <v>0.33242937951128659</v>
      </c>
      <c r="AW50" s="146">
        <f t="shared" si="1664"/>
        <v>0.33242937951128659</v>
      </c>
      <c r="AX50" s="352">
        <f t="shared" ref="AX50:BC50" si="1665">AX48/AX45</f>
        <v>0.37469381055344114</v>
      </c>
      <c r="AY50" s="174">
        <f t="shared" si="1665"/>
        <v>0.36404995239386395</v>
      </c>
      <c r="AZ50" s="175">
        <f t="shared" si="1665"/>
        <v>0.39818682100942093</v>
      </c>
      <c r="BA50" s="174">
        <f t="shared" si="1665"/>
        <v>0.29480296428057762</v>
      </c>
      <c r="BB50" s="175">
        <f t="shared" si="1665"/>
        <v>0.34871368400754271</v>
      </c>
      <c r="BC50" s="558">
        <f t="shared" si="1665"/>
        <v>0.37168217445385709</v>
      </c>
      <c r="BD50" s="566">
        <f t="shared" ref="BD50:BK50" si="1666">BD48/BD45</f>
        <v>0.12839379839573162</v>
      </c>
      <c r="BE50" s="558">
        <f t="shared" si="1666"/>
        <v>0.37939499744213473</v>
      </c>
      <c r="BF50" s="566">
        <f t="shared" si="1666"/>
        <v>0.35122615916502953</v>
      </c>
      <c r="BG50" s="558">
        <f t="shared" si="1666"/>
        <v>0.42969549911936383</v>
      </c>
      <c r="BH50" s="566">
        <f t="shared" si="1666"/>
        <v>0.23592673769166653</v>
      </c>
      <c r="BI50" s="558">
        <f t="shared" si="1666"/>
        <v>0.29479459350006015</v>
      </c>
      <c r="BJ50" s="132">
        <f t="shared" si="1666"/>
        <v>0.30253884530149555</v>
      </c>
      <c r="BK50" s="146">
        <f t="shared" si="1666"/>
        <v>0.3025388453014955</v>
      </c>
      <c r="BL50" s="352">
        <f t="shared" ref="BL50:BM50" si="1667">BL48/BL45</f>
        <v>0.35177165543275707</v>
      </c>
      <c r="BM50" s="174">
        <f t="shared" si="1667"/>
        <v>0.36024328327478439</v>
      </c>
      <c r="BN50" s="175">
        <f t="shared" ref="BN50:BO50" si="1668">BN48/BN45</f>
        <v>0.35550300397847495</v>
      </c>
      <c r="BO50" s="174">
        <f t="shared" si="1668"/>
        <v>0.36231537435325778</v>
      </c>
      <c r="BP50" s="175">
        <f t="shared" ref="BP50:BQ50" si="1669">BP48/BP45</f>
        <v>0.37249069799926604</v>
      </c>
      <c r="BQ50" s="558">
        <f t="shared" si="1669"/>
        <v>0.34116868374782694</v>
      </c>
      <c r="BR50" s="566">
        <f t="shared" ref="BR50" si="1670">BR48/BR45</f>
        <v>0.1115973131895532</v>
      </c>
      <c r="BS50" s="558">
        <f t="shared" ref="BS50:BT50" si="1671">BS48/BS45</f>
        <v>0.38171752824395239</v>
      </c>
      <c r="BT50" s="566">
        <f t="shared" si="1671"/>
        <v>0.389465395389967</v>
      </c>
      <c r="BU50" s="566">
        <f t="shared" ref="BU50:BV50" si="1672">BU48/BU45</f>
        <v>0.34060676046681465</v>
      </c>
      <c r="BV50" s="566">
        <f t="shared" si="1672"/>
        <v>0.31898494172056546</v>
      </c>
      <c r="BW50" s="566">
        <f t="shared" ref="BW50" si="1673">BW48/BW45</f>
        <v>0.12629253376281391</v>
      </c>
      <c r="BX50" s="132">
        <f>BX48/BX45</f>
        <v>0.26868603832173082</v>
      </c>
      <c r="BY50" s="146">
        <f t="shared" si="1304"/>
        <v>0.31767976429666944</v>
      </c>
      <c r="BZ50" s="566">
        <f t="shared" ref="BZ50:CA50" si="1674">BZ48/BZ45</f>
        <v>0.35798199124050728</v>
      </c>
      <c r="CA50" s="174">
        <f t="shared" si="1674"/>
        <v>0.35009439447202656</v>
      </c>
      <c r="CB50" s="175">
        <f t="shared" ref="CB50:CC50" si="1675">CB48/CB45</f>
        <v>0.33994013462214884</v>
      </c>
      <c r="CC50" s="174">
        <f t="shared" si="1675"/>
        <v>0.32448055977057194</v>
      </c>
      <c r="CD50" s="175">
        <f t="shared" ref="CD50:CE50" si="1676">CD48/CD45</f>
        <v>0.33404561903349567</v>
      </c>
      <c r="CE50" s="558">
        <f t="shared" si="1676"/>
        <v>0.36945939073145784</v>
      </c>
      <c r="CF50" s="566">
        <f t="shared" ref="CF50:CG50" si="1677">CF48/CF45</f>
        <v>0.11228386714602694</v>
      </c>
      <c r="CG50" s="558">
        <f t="shared" si="1677"/>
        <v>0.36966738495900592</v>
      </c>
      <c r="CH50" s="566">
        <f t="shared" ref="CH50:CI50" si="1678">CH48/CH45</f>
        <v>0.30322151536271108</v>
      </c>
      <c r="CI50" s="566">
        <f t="shared" si="1678"/>
        <v>0.42644228818244767</v>
      </c>
      <c r="CJ50" s="566">
        <f t="shared" ref="CJ50:CK50" si="1679">CJ48/CJ45</f>
        <v>0.31651519886082274</v>
      </c>
      <c r="CK50" s="566">
        <f t="shared" si="1679"/>
        <v>0.3411468348179717</v>
      </c>
      <c r="CL50" s="132">
        <f>CL48/CL45</f>
        <v>0.29457684058561423</v>
      </c>
      <c r="CM50" s="146">
        <f t="shared" si="1305"/>
        <v>0.32877326493326614</v>
      </c>
      <c r="CN50" s="566">
        <f t="shared" ref="CN50:CO50" si="1680">CN48/CN45</f>
        <v>0.32412800767051542</v>
      </c>
      <c r="CO50" s="174">
        <f t="shared" si="1680"/>
        <v>0.33740128350247461</v>
      </c>
      <c r="CP50" s="175">
        <f t="shared" ref="CP50:CQ50" si="1681">CP48/CP45</f>
        <v>0.28345304343562916</v>
      </c>
      <c r="CQ50" s="174">
        <f t="shared" si="1681"/>
        <v>0.35148824297009063</v>
      </c>
      <c r="CR50" s="175">
        <f t="shared" ref="CR50:CS50" si="1682">CR48/CR45</f>
        <v>0.36962616301237411</v>
      </c>
      <c r="CS50" s="558">
        <f t="shared" si="1682"/>
        <v>0.37110329917386081</v>
      </c>
      <c r="CT50" s="566">
        <f t="shared" ref="CT50:CU50" si="1683">CT48/CT45</f>
        <v>0.38662676365100973</v>
      </c>
      <c r="CU50" s="558">
        <f t="shared" si="1683"/>
        <v>0.13634480257515244</v>
      </c>
      <c r="CV50" s="566">
        <f t="shared" ref="CV50:CW50" si="1684">CV48/CV45</f>
        <v>0.36945163960405486</v>
      </c>
      <c r="CW50" s="985">
        <f t="shared" si="1684"/>
        <v>0.44661576326373004</v>
      </c>
      <c r="CX50" s="566">
        <f t="shared" ref="CX50:CY50" si="1685">CX48/CX45</f>
        <v>0.45915847110167618</v>
      </c>
      <c r="CY50" s="174">
        <f t="shared" si="1685"/>
        <v>0.36436812749682207</v>
      </c>
      <c r="CZ50" s="132">
        <f>CZ48/CZ45</f>
        <v>0.31567030890447245</v>
      </c>
      <c r="DA50" s="146">
        <f>SUM(CN50:CY50)/$CZ$4</f>
        <v>0.34998046728811577</v>
      </c>
      <c r="DB50" s="566">
        <f t="shared" ref="DB50:DC50" si="1686">DB48/DB45</f>
        <v>0.47119438662790852</v>
      </c>
      <c r="DC50" s="174">
        <f t="shared" si="1686"/>
        <v>0.4684231372986411</v>
      </c>
      <c r="DD50" s="175">
        <f t="shared" ref="DD50:DE50" si="1687">DD48/DD45</f>
        <v>0.46324894477075407</v>
      </c>
      <c r="DE50" s="174">
        <f t="shared" si="1687"/>
        <v>0.46518658128774593</v>
      </c>
      <c r="DF50" s="175">
        <f t="shared" ref="DF50:DG50" si="1688">DF48/DF45</f>
        <v>0.45633835992194505</v>
      </c>
      <c r="DG50" s="558">
        <f t="shared" si="1688"/>
        <v>0.46416356998997155</v>
      </c>
      <c r="DH50" s="566">
        <f t="shared" ref="DH50:DI50" si="1689">DH48/DH45</f>
        <v>0.12932753237968911</v>
      </c>
      <c r="DI50" s="558">
        <f t="shared" si="1689"/>
        <v>0.48226899940847823</v>
      </c>
      <c r="DJ50" s="566">
        <f t="shared" ref="DJ50:DK50" si="1690">DJ48/DJ45</f>
        <v>0.49138708418786076</v>
      </c>
      <c r="DK50" s="558">
        <f t="shared" si="1690"/>
        <v>0.4526704246890752</v>
      </c>
      <c r="DL50" s="566">
        <f t="shared" ref="DL50:DM50" si="1691">DL48/DL45</f>
        <v>0.40620683734747492</v>
      </c>
      <c r="DM50" s="558">
        <f t="shared" si="1691"/>
        <v>0.43263746758119676</v>
      </c>
      <c r="DN50" s="132">
        <f>DN48/DN45</f>
        <v>0.37477632950481815</v>
      </c>
      <c r="DO50" s="146">
        <f>SUM(DB50:DM50)/$DN$4</f>
        <v>0.43192111045756176</v>
      </c>
      <c r="DP50" s="566">
        <f t="shared" ref="DP50:DQ50" si="1692">DP48/DP45</f>
        <v>0.46721604631737595</v>
      </c>
      <c r="DQ50" s="174">
        <f t="shared" si="1692"/>
        <v>0.48319851946419506</v>
      </c>
      <c r="DR50" s="175">
        <f t="shared" ref="DR50:DS50" si="1693">DR48/DR45</f>
        <v>0.46654206543665161</v>
      </c>
      <c r="DS50" s="174">
        <f t="shared" si="1693"/>
        <v>0.45790056624113634</v>
      </c>
      <c r="DT50" s="175">
        <f t="shared" ref="DT50:DU50" si="1694">DT48/DT45</f>
        <v>0.45196669630853525</v>
      </c>
      <c r="DU50" s="558">
        <f t="shared" si="1694"/>
        <v>0.47175424878947969</v>
      </c>
      <c r="DV50" s="566">
        <f t="shared" ref="DV50:DW50" si="1695">DV48/DV45</f>
        <v>0.40447416767715577</v>
      </c>
      <c r="DW50" s="558">
        <f t="shared" si="1695"/>
        <v>0.49925627623496749</v>
      </c>
      <c r="DX50" s="566">
        <f t="shared" ref="DX50:DY50" si="1696">DX48/DX45</f>
        <v>0.47792379751839209</v>
      </c>
      <c r="DY50" s="558">
        <f t="shared" si="1696"/>
        <v>0.19316887180429651</v>
      </c>
      <c r="DZ50" s="566">
        <f t="shared" ref="DZ50:EA50" si="1697">DZ48/DZ45</f>
        <v>0.38147960960659749</v>
      </c>
      <c r="EA50" s="558">
        <f t="shared" si="1697"/>
        <v>0.46519610879193535</v>
      </c>
      <c r="EB50" s="132">
        <f>EB48/EB45</f>
        <v>0.40381438073700254</v>
      </c>
      <c r="EC50" s="146">
        <f>SUM(DP50:EA50)/$EB$4</f>
        <v>0.43500641451589322</v>
      </c>
      <c r="ED50" s="566">
        <f t="shared" ref="ED50" si="1698">ED48/ED45</f>
        <v>0.45855246863060278</v>
      </c>
      <c r="EE50" s="174">
        <f t="shared" ref="EE50:EF50" si="1699">EE48/EE45</f>
        <v>0.45628312197785487</v>
      </c>
      <c r="EF50" s="175">
        <f t="shared" si="1699"/>
        <v>0.45772966841621565</v>
      </c>
      <c r="EG50" s="174">
        <f t="shared" ref="EG50:EH50" si="1700">EG48/EG45</f>
        <v>0.40510481208895438</v>
      </c>
      <c r="EH50" s="175">
        <f t="shared" si="1700"/>
        <v>0.43529678756606272</v>
      </c>
      <c r="EI50" s="558">
        <f t="shared" ref="EI50:EJ50" si="1701">EI48/EI45</f>
        <v>0.4360027569623674</v>
      </c>
      <c r="EJ50" s="566">
        <f t="shared" si="1701"/>
        <v>0.14344361417799739</v>
      </c>
      <c r="EK50" s="558">
        <f t="shared" ref="EK50:EL50" si="1702">EK48/EK45</f>
        <v>0.47521416858416854</v>
      </c>
      <c r="EL50" s="566">
        <f t="shared" si="1702"/>
        <v>0.47775907972172671</v>
      </c>
      <c r="EM50" s="558">
        <f t="shared" ref="EM50:EN50" si="1703">EM48/EM45</f>
        <v>0.39438543542119153</v>
      </c>
      <c r="EN50" s="566">
        <f t="shared" si="1703"/>
        <v>0.45981827928169389</v>
      </c>
      <c r="EO50" s="558">
        <f t="shared" ref="EO50" si="1704">EO48/EO45</f>
        <v>0.30496147733081375</v>
      </c>
      <c r="EP50" s="132">
        <f>EP48/EP45</f>
        <v>0.36795940041780589</v>
      </c>
      <c r="EQ50" s="146">
        <f>SUM(ED50:EO50)/$EP$4</f>
        <v>0.40871263917997086</v>
      </c>
      <c r="ER50" s="566">
        <f t="shared" ref="ER50:ES50" si="1705">ER48/ER45</f>
        <v>0.43326612228179284</v>
      </c>
      <c r="ES50" s="174">
        <f t="shared" si="1705"/>
        <v>0.43550802386695653</v>
      </c>
      <c r="ET50" s="175">
        <f t="shared" ref="ET50:EU50" si="1706">ET48/ET45</f>
        <v>0.43364474557666427</v>
      </c>
      <c r="EU50" s="174">
        <f t="shared" si="1706"/>
        <v>0.43231049694019957</v>
      </c>
      <c r="EV50" s="175">
        <f t="shared" ref="EV50" si="1707">EV48/EV45</f>
        <v>0.43884378590583273</v>
      </c>
      <c r="EW50" s="558">
        <f t="shared" ref="EW50:EX50" si="1708">EW48/EW45</f>
        <v>0.48470295690240706</v>
      </c>
      <c r="EX50" s="566">
        <f t="shared" si="1708"/>
        <v>0.42581317668656332</v>
      </c>
      <c r="EY50" s="558"/>
      <c r="EZ50" s="566"/>
      <c r="FA50" s="558"/>
      <c r="FB50" s="566"/>
      <c r="FC50" s="558"/>
      <c r="FD50" s="132">
        <f>FD48/FD45</f>
        <v>0.43981926931163845</v>
      </c>
      <c r="FE50" s="146">
        <f>SUM(ER50:FC50)/$FD$4</f>
        <v>0.44058418688005946</v>
      </c>
      <c r="FF50" s="602">
        <f t="shared" si="1306"/>
        <v>-6.2128526002492468E-2</v>
      </c>
      <c r="FG50" s="416">
        <f t="shared" si="1307"/>
        <v>-0.14222836334867028</v>
      </c>
      <c r="FH50" s="602">
        <f t="shared" si="1308"/>
        <v>-1.0643858159577191E-2</v>
      </c>
      <c r="FI50" s="416">
        <f t="shared" si="1309"/>
        <v>-2.8406816071649781E-2</v>
      </c>
      <c r="FJ50" s="602">
        <f t="shared" si="1310"/>
        <v>3.4136868615556981E-2</v>
      </c>
      <c r="FK50" s="416">
        <f t="shared" si="1311"/>
        <v>9.3769737891970559E-2</v>
      </c>
      <c r="FL50" s="602">
        <f t="shared" si="1312"/>
        <v>-0.10338385672884332</v>
      </c>
      <c r="FM50" s="416">
        <f t="shared" si="1313"/>
        <v>-0.25963656071479396</v>
      </c>
      <c r="FN50" s="602">
        <f t="shared" si="1314"/>
        <v>5.3910719726965095E-2</v>
      </c>
      <c r="FO50" s="416">
        <f t="shared" si="1315"/>
        <v>0.18287034480309963</v>
      </c>
      <c r="FP50" s="602">
        <f t="shared" si="1316"/>
        <v>2.2968490446314382E-2</v>
      </c>
      <c r="FQ50" s="416">
        <f t="shared" si="1317"/>
        <v>6.5866329598403633E-2</v>
      </c>
      <c r="FR50" s="602">
        <f t="shared" si="1318"/>
        <v>-0.24328837605812548</v>
      </c>
      <c r="FS50" s="416">
        <f t="shared" si="1319"/>
        <v>-0.6545602473823473</v>
      </c>
      <c r="FT50" s="602">
        <f t="shared" si="1320"/>
        <v>0.25100119904640311</v>
      </c>
      <c r="FU50" s="416">
        <f t="shared" si="1321"/>
        <v>1.9549324202776099</v>
      </c>
      <c r="FV50" s="602">
        <f t="shared" si="1322"/>
        <v>-2.8168838277105201E-2</v>
      </c>
      <c r="FW50" s="416">
        <f t="shared" si="1323"/>
        <v>-7.4246730892653656E-2</v>
      </c>
      <c r="FX50" s="602">
        <f t="shared" si="1324"/>
        <v>7.8469339954334305E-2</v>
      </c>
      <c r="FY50" s="101">
        <f t="shared" si="1325"/>
        <v>0.22341542025479988</v>
      </c>
      <c r="FZ50" s="602">
        <f t="shared" si="1326"/>
        <v>-0.19376876142769731</v>
      </c>
      <c r="GA50" s="416">
        <f t="shared" si="1327"/>
        <v>-0.45094435902823099</v>
      </c>
      <c r="GB50" s="602">
        <f t="shared" si="1328"/>
        <v>5.8867855808393627E-2</v>
      </c>
      <c r="GC50" s="416">
        <f t="shared" si="1329"/>
        <v>0.24951752558596488</v>
      </c>
      <c r="GD50" s="602">
        <f t="shared" si="1330"/>
        <v>5.6977061932696915E-2</v>
      </c>
      <c r="GE50" s="416">
        <f t="shared" si="1331"/>
        <v>0.19327716039909426</v>
      </c>
      <c r="GF50" s="366">
        <f t="shared" si="1332"/>
        <v>8.4716278420273183E-3</v>
      </c>
      <c r="GG50" s="371">
        <f t="shared" si="1333"/>
        <v>2.4082747177584105E-2</v>
      </c>
      <c r="GH50" s="366">
        <f t="shared" si="1334"/>
        <v>-4.7402792963094353E-3</v>
      </c>
      <c r="GI50" s="371">
        <f t="shared" si="1335"/>
        <v>-1.3158550114295042E-2</v>
      </c>
      <c r="GJ50" s="366">
        <f t="shared" si="1336"/>
        <v>6.8123703747828279E-3</v>
      </c>
      <c r="GK50" s="371">
        <f t="shared" si="1337"/>
        <v>1.9162623940008408E-2</v>
      </c>
      <c r="GL50" s="366">
        <f t="shared" si="1338"/>
        <v>1.0175323646008261E-2</v>
      </c>
      <c r="GM50" s="371">
        <f t="shared" si="1339"/>
        <v>2.8084161938122205E-2</v>
      </c>
      <c r="GN50" s="366">
        <f t="shared" si="1340"/>
        <v>-3.1322014251439101E-2</v>
      </c>
      <c r="GO50" s="371">
        <f t="shared" si="1341"/>
        <v>-8.4088044130167294E-2</v>
      </c>
      <c r="GP50" s="366">
        <f t="shared" si="1342"/>
        <v>-0.22957137055827376</v>
      </c>
      <c r="GQ50" s="371">
        <f t="shared" si="1343"/>
        <v>-0.67289696122273712</v>
      </c>
      <c r="GR50" s="366">
        <f t="shared" si="1344"/>
        <v>0.2701202150543992</v>
      </c>
      <c r="GS50" s="371">
        <f t="shared" si="1345"/>
        <v>2.4204903087190597</v>
      </c>
      <c r="GT50" s="366">
        <f t="shared" si="1346"/>
        <v>7.7478671460146087E-3</v>
      </c>
      <c r="GU50" s="371">
        <f t="shared" si="1347"/>
        <v>2.0297383726803904E-2</v>
      </c>
      <c r="GV50" s="366">
        <f t="shared" si="1348"/>
        <v>-4.8858634923152344E-2</v>
      </c>
      <c r="GW50" s="371">
        <f t="shared" si="1349"/>
        <v>-0.12545051627560078</v>
      </c>
      <c r="GX50" s="366">
        <f t="shared" si="1350"/>
        <v>-2.1621818746249188E-2</v>
      </c>
      <c r="GY50" s="371">
        <f t="shared" si="1351"/>
        <v>-6.3480298267173718E-2</v>
      </c>
      <c r="GZ50" s="366">
        <f t="shared" si="1352"/>
        <v>-0.19269240795775155</v>
      </c>
      <c r="HA50" s="371">
        <f t="shared" si="1353"/>
        <v>-0.60407995097948031</v>
      </c>
      <c r="HB50" s="366">
        <f t="shared" si="1354"/>
        <v>0.23168945747769337</v>
      </c>
      <c r="HC50" s="371">
        <f t="shared" si="1355"/>
        <v>1.8345459590890951</v>
      </c>
      <c r="HD50" s="366">
        <f t="shared" si="1356"/>
        <v>-7.8875967684807202E-3</v>
      </c>
      <c r="HE50" s="371">
        <f t="shared" si="1357"/>
        <v>-2.2033501576847487E-2</v>
      </c>
      <c r="HF50" s="366">
        <f t="shared" si="1358"/>
        <v>-1.0154259849877723E-2</v>
      </c>
      <c r="HG50" s="371">
        <f t="shared" si="1359"/>
        <v>-2.9004348570594078E-2</v>
      </c>
      <c r="HH50" s="366">
        <f t="shared" si="1360"/>
        <v>-1.5459574851576896E-2</v>
      </c>
      <c r="HI50" s="371">
        <f t="shared" si="1361"/>
        <v>-4.5477345205974469E-2</v>
      </c>
      <c r="HJ50" s="366">
        <f t="shared" si="1362"/>
        <v>9.5650592629237252E-3</v>
      </c>
      <c r="HK50" s="371">
        <f t="shared" si="1363"/>
        <v>2.9478065711199528E-2</v>
      </c>
      <c r="HL50" s="366">
        <f t="shared" si="1364"/>
        <v>3.5413771697962171E-2</v>
      </c>
      <c r="HM50" s="371">
        <f t="shared" si="1365"/>
        <v>0.10601477666561206</v>
      </c>
      <c r="HN50" s="366">
        <f t="shared" si="1366"/>
        <v>-0.25717552358543089</v>
      </c>
      <c r="HO50" s="371">
        <f t="shared" si="1367"/>
        <v>-0.69608603824164084</v>
      </c>
      <c r="HP50" s="366">
        <f t="shared" si="1368"/>
        <v>0.25738351781297897</v>
      </c>
      <c r="HQ50" s="371">
        <f t="shared" si="1369"/>
        <v>2.2922573327319378</v>
      </c>
      <c r="HR50" s="366">
        <f t="shared" si="1370"/>
        <v>-6.6445869596294838E-2</v>
      </c>
      <c r="HS50" s="371">
        <f t="shared" si="1371"/>
        <v>-0.17974501484263569</v>
      </c>
      <c r="HT50" s="366">
        <f t="shared" si="1372"/>
        <v>0.12322077281973659</v>
      </c>
      <c r="HU50" s="371">
        <f t="shared" si="1373"/>
        <v>0.40637212920838062</v>
      </c>
      <c r="HV50" s="366">
        <f t="shared" si="1374"/>
        <v>-0.10992708932162493</v>
      </c>
      <c r="HW50" s="371">
        <f t="shared" si="1375"/>
        <v>-0.2577771772826481</v>
      </c>
      <c r="HX50" s="366">
        <f t="shared" si="1376"/>
        <v>2.4631635957148956E-2</v>
      </c>
      <c r="HY50" s="371">
        <f t="shared" si="1377"/>
        <v>7.78213370030926E-2</v>
      </c>
      <c r="HZ50" s="366">
        <f t="shared" si="1378"/>
        <v>-1.7018827147456284E-2</v>
      </c>
      <c r="IA50" s="371">
        <f t="shared" si="1379"/>
        <v>-4.9887102591871173E-2</v>
      </c>
      <c r="IB50" s="366">
        <f t="shared" si="1380"/>
        <v>1.3273275831959197E-2</v>
      </c>
      <c r="IC50" s="371">
        <f t="shared" si="1381"/>
        <v>4.0950721683551114E-2</v>
      </c>
      <c r="ID50" s="366">
        <f t="shared" si="1382"/>
        <v>-5.3948240066845454E-2</v>
      </c>
      <c r="IE50" s="371">
        <f t="shared" si="1383"/>
        <v>-0.15989340498892851</v>
      </c>
      <c r="IF50" s="366">
        <f t="shared" si="1384"/>
        <v>6.8035199534461466E-2</v>
      </c>
      <c r="IG50" s="371">
        <f t="shared" si="1385"/>
        <v>0.24002282250997223</v>
      </c>
      <c r="IH50" s="366">
        <f t="shared" si="1386"/>
        <v>1.8137920042283484E-2</v>
      </c>
      <c r="II50" s="371">
        <f t="shared" si="1387"/>
        <v>5.1603205526925419E-2</v>
      </c>
      <c r="IJ50" s="366">
        <f t="shared" si="1388"/>
        <v>1.4771361614867029E-3</v>
      </c>
      <c r="IK50" s="371">
        <f t="shared" si="1389"/>
        <v>3.9962976360990235E-3</v>
      </c>
      <c r="IL50" s="366">
        <f t="shared" si="1390"/>
        <v>1.5523464477148918E-2</v>
      </c>
      <c r="IM50" s="371">
        <f t="shared" si="1391"/>
        <v>4.1830575237964192E-2</v>
      </c>
      <c r="IN50" s="366">
        <f t="shared" si="1392"/>
        <v>-0.25028196107585732</v>
      </c>
      <c r="IO50" s="371">
        <f t="shared" si="1393"/>
        <v>-0.6473477384555183</v>
      </c>
      <c r="IP50" s="366">
        <f t="shared" si="1394"/>
        <v>0.23310683702890242</v>
      </c>
      <c r="IQ50" s="371">
        <f t="shared" si="1395"/>
        <v>1.7096862705889748</v>
      </c>
      <c r="IR50" s="366">
        <f t="shared" si="1396"/>
        <v>7.7164123659675177E-2</v>
      </c>
      <c r="IS50" s="371">
        <f t="shared" si="1397"/>
        <v>0.20886122942199625</v>
      </c>
      <c r="IT50" s="366">
        <f t="shared" si="1398"/>
        <v>1.2542707837946143E-2</v>
      </c>
      <c r="IU50" s="371">
        <f t="shared" si="1399"/>
        <v>2.8083889709328458E-2</v>
      </c>
      <c r="IV50" s="366">
        <f t="shared" si="1400"/>
        <v>-9.479034360485411E-2</v>
      </c>
      <c r="IW50" s="371">
        <f t="shared" si="1401"/>
        <v>-0.2064436345417304</v>
      </c>
      <c r="IX50" s="366">
        <f t="shared" si="1402"/>
        <v>0.10682625913108645</v>
      </c>
      <c r="IY50" s="371">
        <f t="shared" si="1403"/>
        <v>0.29318222717495557</v>
      </c>
      <c r="IZ50" s="366">
        <f t="shared" si="1404"/>
        <v>-2.7712493292674223E-3</v>
      </c>
      <c r="JA50" s="371">
        <f t="shared" si="1405"/>
        <v>-5.8813292516063332E-3</v>
      </c>
      <c r="JB50" s="366">
        <f t="shared" si="1406"/>
        <v>-5.1741925278870338E-3</v>
      </c>
      <c r="JC50" s="371">
        <f t="shared" si="1407"/>
        <v>-1.1169356317579014E-2</v>
      </c>
      <c r="JD50" s="366">
        <f t="shared" si="1408"/>
        <v>1.9376365169918586E-3</v>
      </c>
      <c r="JE50" s="371">
        <f t="shared" si="1409"/>
        <v>4.1827111294354445E-3</v>
      </c>
      <c r="JF50" s="366">
        <f t="shared" si="1410"/>
        <v>-8.848221365800879E-3</v>
      </c>
      <c r="JG50" s="371">
        <f t="shared" si="1411"/>
        <v>-2.0485734898272025E-2</v>
      </c>
      <c r="JH50" s="366">
        <f t="shared" si="1412"/>
        <v>7.8252100680265002E-3</v>
      </c>
      <c r="JI50" s="371">
        <f t="shared" si="1413"/>
        <v>1.7147824411178084E-2</v>
      </c>
      <c r="JJ50" s="366">
        <f t="shared" si="1414"/>
        <v>-0.33483603761028247</v>
      </c>
      <c r="JK50" s="371">
        <f t="shared" si="1415"/>
        <v>-0.72137509115055443</v>
      </c>
      <c r="JL50" s="366">
        <f t="shared" si="1416"/>
        <v>0.35294146702878915</v>
      </c>
      <c r="JM50" s="371">
        <f t="shared" si="1417"/>
        <v>2.7290512741911606</v>
      </c>
      <c r="JN50" s="366">
        <f t="shared" si="1418"/>
        <v>9.1180847793825293E-3</v>
      </c>
      <c r="JO50" s="371">
        <f t="shared" si="1419"/>
        <v>1.8906636732956537E-2</v>
      </c>
      <c r="JP50" s="366">
        <f t="shared" si="1420"/>
        <v>-3.8716659498785555E-2</v>
      </c>
      <c r="JQ50" s="371">
        <f t="shared" si="1421"/>
        <v>-7.8790551776049336E-2</v>
      </c>
      <c r="JR50" s="366">
        <f t="shared" si="1422"/>
        <v>-4.6463587341600276E-2</v>
      </c>
      <c r="JS50" s="371">
        <f t="shared" si="1423"/>
        <v>-0.1026433025164271</v>
      </c>
      <c r="JT50" s="366">
        <f t="shared" si="1424"/>
        <v>2.643063023372183E-2</v>
      </c>
      <c r="JU50" s="371">
        <f t="shared" si="1425"/>
        <v>6.5066926018068738E-2</v>
      </c>
      <c r="JV50" s="366">
        <f t="shared" si="1426"/>
        <v>3.45785787361792E-2</v>
      </c>
      <c r="JW50" s="371">
        <f t="shared" si="1427"/>
        <v>7.9925067353741261E-2</v>
      </c>
      <c r="JX50" s="366">
        <f t="shared" si="1428"/>
        <v>1.5982473146819109E-2</v>
      </c>
      <c r="JY50" s="371">
        <f t="shared" si="1429"/>
        <v>3.4207885779595743E-2</v>
      </c>
      <c r="JZ50" s="366">
        <f t="shared" si="1430"/>
        <v>-1.6656454027543455E-2</v>
      </c>
      <c r="KA50" s="371">
        <f t="shared" si="1431"/>
        <v>-3.447124392271176E-2</v>
      </c>
      <c r="KB50" s="366">
        <f t="shared" si="1432"/>
        <v>-8.6414991955152676E-3</v>
      </c>
      <c r="KC50" s="371">
        <f t="shared" si="1433"/>
        <v>-1.8522443817423864E-2</v>
      </c>
      <c r="KD50" s="366">
        <f t="shared" si="1434"/>
        <v>-5.933869932601088E-3</v>
      </c>
      <c r="KE50" s="371">
        <f t="shared" si="1435"/>
        <v>-1.2958861311991117E-2</v>
      </c>
      <c r="KF50" s="366">
        <f t="shared" si="1436"/>
        <v>1.9787552480944437E-2</v>
      </c>
      <c r="KG50" s="371">
        <f t="shared" si="1437"/>
        <v>4.3780996791490265E-2</v>
      </c>
      <c r="KH50" s="366">
        <f t="shared" si="1438"/>
        <v>-6.728008111232392E-2</v>
      </c>
      <c r="KI50" s="371">
        <f t="shared" si="1439"/>
        <v>-0.14261679949881628</v>
      </c>
      <c r="KJ50" s="366">
        <f t="shared" si="1440"/>
        <v>9.4782108557811717E-2</v>
      </c>
      <c r="KK50" s="371">
        <f t="shared" si="1441"/>
        <v>0.23433414574318412</v>
      </c>
      <c r="KL50" s="366">
        <f t="shared" si="1442"/>
        <v>-2.1332478716575398E-2</v>
      </c>
      <c r="KM50" s="371">
        <f t="shared" si="1443"/>
        <v>-4.2728513855548579E-2</v>
      </c>
      <c r="KN50" s="366">
        <f t="shared" si="1444"/>
        <v>-0.28475492571409555</v>
      </c>
      <c r="KO50" s="371">
        <f t="shared" si="1445"/>
        <v>-0.59581658664556714</v>
      </c>
      <c r="KP50" s="366">
        <f t="shared" si="1446"/>
        <v>0.18831073780230098</v>
      </c>
      <c r="KQ50" s="371">
        <f t="shared" si="1447"/>
        <v>0.97485032678082106</v>
      </c>
      <c r="KR50" s="366">
        <f t="shared" si="1448"/>
        <v>8.3716499185337856E-2</v>
      </c>
      <c r="KS50" s="371">
        <f t="shared" si="1449"/>
        <v>0.21945209410188624</v>
      </c>
      <c r="KT50" s="366">
        <f t="shared" si="1450"/>
        <v>-6.6436401613325646E-3</v>
      </c>
      <c r="KU50" s="1108">
        <f t="shared" si="1451"/>
        <v>-1.4281375178707726E-2</v>
      </c>
      <c r="KV50" s="366">
        <f t="shared" si="1452"/>
        <v>-2.2693466527479167E-3</v>
      </c>
      <c r="KW50" s="371">
        <f t="shared" si="1453"/>
        <v>-4.9489356354900354E-3</v>
      </c>
      <c r="KX50" s="366">
        <f t="shared" si="1454"/>
        <v>1.4465464383607851E-3</v>
      </c>
      <c r="KY50" s="371">
        <f t="shared" si="1455"/>
        <v>3.170282591410408E-3</v>
      </c>
      <c r="KZ50" s="366">
        <f t="shared" si="1456"/>
        <v>-5.2624856327261271E-2</v>
      </c>
      <c r="LA50" s="371">
        <f t="shared" si="1457"/>
        <v>-0.11496929292205996</v>
      </c>
      <c r="LB50" s="366">
        <f t="shared" si="1458"/>
        <v>3.0191975477108335E-2</v>
      </c>
      <c r="LC50" s="371">
        <f t="shared" si="1459"/>
        <v>7.4528799896059178E-2</v>
      </c>
      <c r="LD50" s="366">
        <f t="shared" si="1460"/>
        <v>7.0596939630468425E-4</v>
      </c>
      <c r="LE50" s="371">
        <f t="shared" si="1461"/>
        <v>1.6218116385652006E-3</v>
      </c>
      <c r="LF50" s="366">
        <f t="shared" si="1462"/>
        <v>-0.29255914278437001</v>
      </c>
      <c r="LG50" s="371">
        <f t="shared" si="1463"/>
        <v>-0.6710029652624917</v>
      </c>
      <c r="LH50" s="366">
        <f t="shared" si="1464"/>
        <v>0.33177055440617115</v>
      </c>
      <c r="LI50" s="371">
        <f t="shared" si="1465"/>
        <v>2.3128987393923386</v>
      </c>
      <c r="LJ50" s="366">
        <f t="shared" si="1466"/>
        <v>2.5449111375581701E-3</v>
      </c>
      <c r="LK50" s="371">
        <f t="shared" si="1467"/>
        <v>5.3552930568976139E-3</v>
      </c>
      <c r="LL50" s="366">
        <f t="shared" si="1468"/>
        <v>-8.3373644300535177E-2</v>
      </c>
      <c r="LM50" s="371">
        <f t="shared" si="1469"/>
        <v>-0.17450980596558541</v>
      </c>
      <c r="LN50" s="366">
        <f t="shared" si="1470"/>
        <v>6.5432843860502354E-2</v>
      </c>
      <c r="LO50" s="371">
        <f t="shared" si="1471"/>
        <v>0.16591090335428357</v>
      </c>
      <c r="LP50" s="366">
        <f t="shared" si="1472"/>
        <v>-0.15485680195088014</v>
      </c>
      <c r="LQ50" s="371">
        <f t="shared" si="1473"/>
        <v>-0.3367782642151374</v>
      </c>
      <c r="LR50" s="366">
        <f t="shared" si="1474"/>
        <v>0.1283046449509791</v>
      </c>
      <c r="LS50" s="1203">
        <f t="shared" si="1475"/>
        <v>0.42072410611979616</v>
      </c>
      <c r="LT50" s="366">
        <f t="shared" si="1476"/>
        <v>2.2419015851636859E-3</v>
      </c>
      <c r="LU50" s="1192">
        <f t="shared" si="1477"/>
        <v>5.1744216080332516E-3</v>
      </c>
      <c r="LV50" s="366">
        <f t="shared" si="1478"/>
        <v>-1.8632782902922584E-3</v>
      </c>
      <c r="LW50" s="1192">
        <f t="shared" si="1479"/>
        <v>-4.2784017473383494E-3</v>
      </c>
      <c r="LX50" s="366">
        <f t="shared" si="1480"/>
        <v>-1.3342486364646966E-3</v>
      </c>
      <c r="LY50" s="1192">
        <f t="shared" si="1481"/>
        <v>-3.076824174798664E-3</v>
      </c>
      <c r="LZ50" s="366">
        <f t="shared" si="1482"/>
        <v>6.533288965633155E-3</v>
      </c>
      <c r="MA50" s="1192">
        <f t="shared" si="1483"/>
        <v>1.5112492090463602E-2</v>
      </c>
      <c r="MB50" s="366">
        <f t="shared" si="1484"/>
        <v>4.5859170996574328E-2</v>
      </c>
      <c r="MC50" s="1192">
        <f t="shared" si="1485"/>
        <v>0.10449998944821519</v>
      </c>
      <c r="MD50" s="366">
        <f t="shared" si="1486"/>
        <v>-5.8889780215843734E-2</v>
      </c>
      <c r="ME50" s="1250">
        <f t="shared" si="1487"/>
        <v>-0.12149663908013036</v>
      </c>
      <c r="MF50" s="366">
        <f t="shared" si="1488"/>
        <v>-0.42581317668656332</v>
      </c>
      <c r="MG50" s="1192">
        <f t="shared" si="1489"/>
        <v>-1</v>
      </c>
      <c r="MH50" s="366">
        <f t="shared" si="1490"/>
        <v>0</v>
      </c>
      <c r="MI50" s="1192" t="e">
        <f t="shared" si="1491"/>
        <v>#DIV/0!</v>
      </c>
      <c r="MJ50" s="366">
        <f t="shared" si="1492"/>
        <v>0</v>
      </c>
      <c r="MK50" s="1192" t="e">
        <f t="shared" si="1493"/>
        <v>#DIV/0!</v>
      </c>
      <c r="ML50" s="366">
        <f t="shared" si="1494"/>
        <v>0</v>
      </c>
      <c r="MM50" s="1192" t="e">
        <f t="shared" si="1495"/>
        <v>#DIV/0!</v>
      </c>
      <c r="MN50" s="366">
        <f t="shared" si="1496"/>
        <v>0</v>
      </c>
      <c r="MO50" s="1192" t="e">
        <f t="shared" si="1497"/>
        <v>#DIV/0!</v>
      </c>
      <c r="MP50" s="566">
        <f t="shared" si="1498"/>
        <v>0.14344361417799739</v>
      </c>
      <c r="MQ50" s="961">
        <f t="shared" si="1499"/>
        <v>0.42581317668656332</v>
      </c>
      <c r="MR50" s="602">
        <f>(MQ50-MP50)*100</f>
        <v>28.236956250856593</v>
      </c>
      <c r="MS50" s="101">
        <f>IF(ISERROR((MR50/MP50)/100),0,(MR50/MP50)/100)</f>
        <v>1.9685056328696311</v>
      </c>
      <c r="MT50" s="612"/>
      <c r="MU50" s="612"/>
      <c r="MV50" s="612"/>
      <c r="MW50" s="1" t="str">
        <f t="shared" si="1501"/>
        <v>Service Center Costs % of Total Costs</v>
      </c>
      <c r="MX50" s="264" t="e">
        <f>#REF!</f>
        <v>#REF!</v>
      </c>
      <c r="MY50" s="264" t="e">
        <f>#REF!</f>
        <v>#REF!</v>
      </c>
      <c r="MZ50" s="264" t="e">
        <f>#REF!</f>
        <v>#REF!</v>
      </c>
      <c r="NA50" s="264" t="e">
        <f>#REF!</f>
        <v>#REF!</v>
      </c>
      <c r="NB50" s="264" t="e">
        <f>#REF!</f>
        <v>#REF!</v>
      </c>
      <c r="NC50" s="264" t="e">
        <f>#REF!</f>
        <v>#REF!</v>
      </c>
      <c r="ND50" s="264" t="e">
        <f>#REF!</f>
        <v>#REF!</v>
      </c>
      <c r="NE50" s="264" t="e">
        <f>#REF!</f>
        <v>#REF!</v>
      </c>
      <c r="NF50" s="264" t="e">
        <f>#REF!</f>
        <v>#REF!</v>
      </c>
      <c r="NG50" s="264" t="e">
        <f>#REF!</f>
        <v>#REF!</v>
      </c>
      <c r="NH50" s="264" t="e">
        <f>#REF!</f>
        <v>#REF!</v>
      </c>
      <c r="NI50" s="265">
        <f t="shared" si="1502"/>
        <v>0.34749772691299174</v>
      </c>
      <c r="NJ50" s="265">
        <f t="shared" si="1502"/>
        <v>0.38162622581033506</v>
      </c>
      <c r="NK50" s="265">
        <f t="shared" si="1502"/>
        <v>0.38120443324751174</v>
      </c>
      <c r="NL50" s="265">
        <f t="shared" si="1502"/>
        <v>0.41376357709130496</v>
      </c>
      <c r="NM50" s="265">
        <f t="shared" si="1502"/>
        <v>0.41007331280949383</v>
      </c>
      <c r="NN50" s="265">
        <f t="shared" si="1502"/>
        <v>0.1090027964615671</v>
      </c>
      <c r="NO50" s="265">
        <f t="shared" si="1502"/>
        <v>0.44854634205400062</v>
      </c>
      <c r="NP50" s="265">
        <f t="shared" si="1502"/>
        <v>0.44414391013359522</v>
      </c>
      <c r="NQ50" s="265">
        <f t="shared" si="1502"/>
        <v>0.39290583624576592</v>
      </c>
      <c r="NR50" s="265">
        <f t="shared" si="1502"/>
        <v>0.40433458044897463</v>
      </c>
      <c r="NS50" s="265">
        <f t="shared" si="1502"/>
        <v>0.39696153846555315</v>
      </c>
      <c r="NT50" s="265">
        <f t="shared" si="1502"/>
        <v>0.43682233655593361</v>
      </c>
      <c r="NU50" s="265">
        <f t="shared" si="1503"/>
        <v>0.37469381055344114</v>
      </c>
      <c r="NV50" s="265">
        <f t="shared" si="1503"/>
        <v>0.36404995239386395</v>
      </c>
      <c r="NW50" s="265">
        <f t="shared" si="1503"/>
        <v>0.39818682100942093</v>
      </c>
      <c r="NX50" s="265">
        <f t="shared" si="1503"/>
        <v>0.29480296428057762</v>
      </c>
      <c r="NY50" s="265">
        <f t="shared" si="1503"/>
        <v>0.34871368400754271</v>
      </c>
      <c r="NZ50" s="265">
        <f t="shared" si="1503"/>
        <v>0.37168217445385709</v>
      </c>
      <c r="OA50" s="265">
        <f t="shared" si="1503"/>
        <v>0.12839379839573162</v>
      </c>
      <c r="OB50" s="265">
        <f t="shared" si="1503"/>
        <v>0.37939499744213473</v>
      </c>
      <c r="OC50" s="265">
        <f t="shared" si="1503"/>
        <v>0.35122615916502953</v>
      </c>
      <c r="OD50" s="265">
        <f t="shared" si="1503"/>
        <v>0.42969549911936383</v>
      </c>
      <c r="OE50" s="265">
        <f t="shared" si="1503"/>
        <v>0.23592673769166653</v>
      </c>
      <c r="OF50" s="265">
        <f t="shared" si="1503"/>
        <v>0.29479459350006015</v>
      </c>
      <c r="OG50" s="709">
        <f t="shared" si="1504"/>
        <v>0.35177165543275707</v>
      </c>
      <c r="OH50" s="709">
        <f t="shared" si="1504"/>
        <v>0.36024328327478439</v>
      </c>
      <c r="OI50" s="709">
        <f t="shared" si="1504"/>
        <v>0.35550300397847495</v>
      </c>
      <c r="OJ50" s="709">
        <f t="shared" si="1504"/>
        <v>0.36231537435325778</v>
      </c>
      <c r="OK50" s="709">
        <f t="shared" si="1504"/>
        <v>0.37249069799926604</v>
      </c>
      <c r="OL50" s="709">
        <f t="shared" si="1504"/>
        <v>0.34116868374782694</v>
      </c>
      <c r="OM50" s="709">
        <f t="shared" si="1504"/>
        <v>0.1115973131895532</v>
      </c>
      <c r="ON50" s="709">
        <f t="shared" si="1504"/>
        <v>0.38171752824395239</v>
      </c>
      <c r="OO50" s="709">
        <f t="shared" si="1504"/>
        <v>0.389465395389967</v>
      </c>
      <c r="OP50" s="709">
        <f t="shared" si="1504"/>
        <v>0.34060676046681465</v>
      </c>
      <c r="OQ50" s="709">
        <f t="shared" si="1504"/>
        <v>0.31898494172056546</v>
      </c>
      <c r="OR50" s="709">
        <f t="shared" si="1504"/>
        <v>0.12629253376281391</v>
      </c>
      <c r="OS50" s="812">
        <f t="shared" si="1505"/>
        <v>0.35798199124050728</v>
      </c>
      <c r="OT50" s="812">
        <f t="shared" si="1505"/>
        <v>0.35009439447202656</v>
      </c>
      <c r="OU50" s="812">
        <f t="shared" si="1505"/>
        <v>0.33994013462214884</v>
      </c>
      <c r="OV50" s="812">
        <f t="shared" si="1505"/>
        <v>0.32448055977057194</v>
      </c>
      <c r="OW50" s="812">
        <f t="shared" si="1505"/>
        <v>0.33404561903349567</v>
      </c>
      <c r="OX50" s="812">
        <f t="shared" si="1505"/>
        <v>0.36945939073145784</v>
      </c>
      <c r="OY50" s="812">
        <f t="shared" si="1505"/>
        <v>0.11228386714602694</v>
      </c>
      <c r="OZ50" s="812">
        <f t="shared" si="1505"/>
        <v>0.36966738495900592</v>
      </c>
      <c r="PA50" s="812">
        <f t="shared" si="1505"/>
        <v>0.30322151536271108</v>
      </c>
      <c r="PB50" s="812">
        <f t="shared" si="1505"/>
        <v>0.42644228818244767</v>
      </c>
      <c r="PC50" s="812">
        <f t="shared" si="1505"/>
        <v>0.31651519886082274</v>
      </c>
      <c r="PD50" s="812">
        <f t="shared" si="1505"/>
        <v>0.3411468348179717</v>
      </c>
      <c r="PE50" s="865">
        <f t="shared" si="1506"/>
        <v>0.32412800767051542</v>
      </c>
      <c r="PF50" s="865">
        <f t="shared" si="1506"/>
        <v>0.33740128350247461</v>
      </c>
      <c r="PG50" s="865">
        <f t="shared" si="1506"/>
        <v>0.28345304343562916</v>
      </c>
      <c r="PH50" s="865">
        <f t="shared" si="1506"/>
        <v>0.35148824297009063</v>
      </c>
      <c r="PI50" s="865">
        <f t="shared" si="1506"/>
        <v>0.36962616301237411</v>
      </c>
      <c r="PJ50" s="865">
        <f t="shared" si="1506"/>
        <v>0.37110329917386081</v>
      </c>
      <c r="PK50" s="865">
        <f t="shared" si="1506"/>
        <v>0.38662676365100973</v>
      </c>
      <c r="PL50" s="865">
        <f t="shared" si="1506"/>
        <v>0.13634480257515244</v>
      </c>
      <c r="PM50" s="865">
        <f t="shared" si="1506"/>
        <v>0.36945163960405486</v>
      </c>
      <c r="PN50" s="865">
        <f t="shared" si="1506"/>
        <v>0.44661576326373004</v>
      </c>
      <c r="PO50" s="865">
        <f t="shared" si="1506"/>
        <v>0.45915847110167618</v>
      </c>
      <c r="PP50" s="865">
        <f t="shared" si="1506"/>
        <v>0.36436812749682207</v>
      </c>
      <c r="PQ50" s="1051">
        <f t="shared" si="1507"/>
        <v>0.47119438662790852</v>
      </c>
      <c r="PR50" s="1051">
        <f t="shared" si="1507"/>
        <v>0.4684231372986411</v>
      </c>
      <c r="PS50" s="1051">
        <f t="shared" si="1507"/>
        <v>0.46324894477075407</v>
      </c>
      <c r="PT50" s="1051">
        <f t="shared" si="1507"/>
        <v>0.46518658128774593</v>
      </c>
      <c r="PU50" s="1051">
        <f t="shared" si="1507"/>
        <v>0.45633835992194505</v>
      </c>
      <c r="PV50" s="1051">
        <f t="shared" si="1507"/>
        <v>0.46416356998997155</v>
      </c>
      <c r="PW50" s="1051">
        <f t="shared" si="1507"/>
        <v>0.12932753237968911</v>
      </c>
      <c r="PX50" s="1051">
        <f t="shared" si="1507"/>
        <v>0.48226899940847823</v>
      </c>
      <c r="PY50" s="1051">
        <f t="shared" si="1507"/>
        <v>0.49138708418786076</v>
      </c>
      <c r="PZ50" s="1051">
        <f t="shared" si="1507"/>
        <v>0.4526704246890752</v>
      </c>
      <c r="QA50" s="1051">
        <f t="shared" si="1507"/>
        <v>0.40620683734747492</v>
      </c>
      <c r="QB50" s="1051">
        <f t="shared" si="1507"/>
        <v>0.43263746758119676</v>
      </c>
      <c r="QC50" s="1073">
        <f t="shared" si="1508"/>
        <v>0.46721604631737595</v>
      </c>
      <c r="QD50" s="1073">
        <f t="shared" si="1508"/>
        <v>0.48319851946419506</v>
      </c>
      <c r="QE50" s="1073">
        <f t="shared" si="1508"/>
        <v>0.46654206543665161</v>
      </c>
      <c r="QF50" s="1073">
        <f t="shared" si="1508"/>
        <v>0.45790056624113634</v>
      </c>
      <c r="QG50" s="1073">
        <f t="shared" si="1508"/>
        <v>0.45196669630853525</v>
      </c>
      <c r="QH50" s="1073">
        <f t="shared" si="1508"/>
        <v>0.47175424878947969</v>
      </c>
      <c r="QI50" s="1073">
        <f t="shared" si="1508"/>
        <v>0.40447416767715577</v>
      </c>
      <c r="QJ50" s="1073">
        <f t="shared" si="1508"/>
        <v>0.49925627623496749</v>
      </c>
      <c r="QK50" s="1073">
        <f t="shared" si="1508"/>
        <v>0.47792379751839209</v>
      </c>
      <c r="QL50" s="1073">
        <f t="shared" si="1508"/>
        <v>0.19316887180429651</v>
      </c>
      <c r="QM50" s="1073">
        <f t="shared" si="1508"/>
        <v>0.38147960960659749</v>
      </c>
      <c r="QN50" s="1073">
        <f t="shared" si="1508"/>
        <v>0.46519610879193535</v>
      </c>
      <c r="QO50" s="1130">
        <f t="shared" si="1509"/>
        <v>0.45855246863060278</v>
      </c>
      <c r="QP50" s="1130">
        <f t="shared" si="1509"/>
        <v>0.45628312197785487</v>
      </c>
      <c r="QQ50" s="1130">
        <f t="shared" si="1509"/>
        <v>0.45772966841621565</v>
      </c>
      <c r="QR50" s="1130">
        <f t="shared" si="1509"/>
        <v>0.40510481208895438</v>
      </c>
      <c r="QS50" s="1130">
        <f t="shared" si="1509"/>
        <v>0.43529678756606272</v>
      </c>
      <c r="QT50" s="1130">
        <f t="shared" si="1509"/>
        <v>0.4360027569623674</v>
      </c>
      <c r="QU50" s="1130">
        <f t="shared" si="1509"/>
        <v>0.14344361417799739</v>
      </c>
      <c r="QV50" s="1130">
        <f t="shared" si="1509"/>
        <v>0.47521416858416854</v>
      </c>
      <c r="QW50" s="1130">
        <f t="shared" si="1509"/>
        <v>0.47775907972172671</v>
      </c>
      <c r="QX50" s="1130">
        <f t="shared" si="1509"/>
        <v>0.39438543542119153</v>
      </c>
      <c r="QY50" s="1130">
        <f t="shared" si="1509"/>
        <v>0.45981827928169389</v>
      </c>
      <c r="QZ50" s="1130">
        <f t="shared" si="1509"/>
        <v>0.30496147733081375</v>
      </c>
      <c r="RA50" s="1222">
        <f t="shared" si="1510"/>
        <v>0.43326612228179284</v>
      </c>
      <c r="RB50" s="1222">
        <f t="shared" si="1511"/>
        <v>0.43550802386695653</v>
      </c>
      <c r="RC50" s="1222">
        <f t="shared" si="1512"/>
        <v>0.43364474557666427</v>
      </c>
      <c r="RD50" s="1222">
        <f t="shared" si="1513"/>
        <v>0.43231049694019957</v>
      </c>
      <c r="RE50" s="1222">
        <f t="shared" si="1514"/>
        <v>0.43884378590583273</v>
      </c>
      <c r="RF50" s="1222">
        <f t="shared" si="1515"/>
        <v>0.48470295690240706</v>
      </c>
      <c r="RG50" s="1222">
        <f t="shared" si="1516"/>
        <v>0.42581317668656332</v>
      </c>
      <c r="RH50" s="1222">
        <f t="shared" si="1517"/>
        <v>0</v>
      </c>
      <c r="RI50" s="1222">
        <f t="shared" si="1518"/>
        <v>0</v>
      </c>
      <c r="RJ50" s="1222">
        <f t="shared" si="1519"/>
        <v>0</v>
      </c>
      <c r="RK50" s="1222">
        <f t="shared" si="1520"/>
        <v>0</v>
      </c>
      <c r="RL50" s="1222">
        <f t="shared" si="1521"/>
        <v>0</v>
      </c>
    </row>
    <row r="51" spans="1:480" ht="15.75" customHeight="1" x14ac:dyDescent="0.3">
      <c r="A51" s="675">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955"/>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106"/>
      <c r="FG51" s="603"/>
      <c r="FH51" s="106"/>
      <c r="FI51" s="603"/>
      <c r="FJ51" s="106"/>
      <c r="FK51" s="603"/>
      <c r="FL51" s="106"/>
      <c r="FM51" s="603"/>
      <c r="FN51" s="106"/>
      <c r="FO51" s="603"/>
      <c r="FP51" s="106"/>
      <c r="FQ51" s="603"/>
      <c r="FR51" s="106"/>
      <c r="FS51" s="603"/>
      <c r="FT51" s="106"/>
      <c r="FU51" s="603"/>
      <c r="FV51" s="106"/>
      <c r="FW51" s="603"/>
      <c r="FX51" s="106"/>
      <c r="FY51" s="107"/>
      <c r="FZ51" s="106"/>
      <c r="GA51" s="603"/>
      <c r="GB51" s="106"/>
      <c r="GC51" s="603"/>
      <c r="GD51" s="106"/>
      <c r="GE51" s="603"/>
      <c r="GF51" s="305"/>
      <c r="GG51" s="375"/>
      <c r="GH51" s="305"/>
      <c r="GI51" s="375"/>
      <c r="GJ51" s="305"/>
      <c r="GK51" s="375"/>
      <c r="GL51" s="305"/>
      <c r="GM51" s="375"/>
      <c r="GN51" s="305"/>
      <c r="GO51" s="375"/>
      <c r="GP51" s="305"/>
      <c r="GQ51" s="375"/>
      <c r="GR51" s="305"/>
      <c r="GS51" s="375"/>
      <c r="GT51" s="305"/>
      <c r="GU51" s="375"/>
      <c r="GV51" s="305"/>
      <c r="GW51" s="375"/>
      <c r="GX51" s="305"/>
      <c r="GY51" s="375"/>
      <c r="GZ51" s="305"/>
      <c r="HA51" s="375"/>
      <c r="HB51" s="305"/>
      <c r="HC51" s="375"/>
      <c r="HD51" s="305"/>
      <c r="HE51" s="375"/>
      <c r="HF51" s="305"/>
      <c r="HG51" s="375"/>
      <c r="HH51" s="305"/>
      <c r="HI51" s="375"/>
      <c r="HJ51" s="305"/>
      <c r="HK51" s="375"/>
      <c r="HL51" s="305"/>
      <c r="HM51" s="375"/>
      <c r="HN51" s="305"/>
      <c r="HO51" s="375"/>
      <c r="HP51" s="305"/>
      <c r="HQ51" s="375"/>
      <c r="HR51" s="305"/>
      <c r="HS51" s="375"/>
      <c r="HT51" s="305"/>
      <c r="HU51" s="375"/>
      <c r="HV51" s="305"/>
      <c r="HW51" s="375"/>
      <c r="HX51" s="305"/>
      <c r="HY51" s="375"/>
      <c r="HZ51" s="305"/>
      <c r="IA51" s="375"/>
      <c r="IB51" s="305"/>
      <c r="IC51" s="375"/>
      <c r="ID51" s="305"/>
      <c r="IE51" s="375"/>
      <c r="IF51" s="305"/>
      <c r="IG51" s="375"/>
      <c r="IH51" s="305"/>
      <c r="II51" s="375"/>
      <c r="IJ51" s="305"/>
      <c r="IK51" s="375"/>
      <c r="IL51" s="305"/>
      <c r="IM51" s="375"/>
      <c r="IN51" s="305"/>
      <c r="IO51" s="375"/>
      <c r="IP51" s="305"/>
      <c r="IQ51" s="375"/>
      <c r="IR51" s="305"/>
      <c r="IS51" s="375"/>
      <c r="IT51" s="305"/>
      <c r="IU51" s="375"/>
      <c r="IV51" s="305"/>
      <c r="IW51" s="375"/>
      <c r="IX51" s="305"/>
      <c r="IY51" s="375"/>
      <c r="IZ51" s="305"/>
      <c r="JA51" s="375"/>
      <c r="JB51" s="305"/>
      <c r="JC51" s="375"/>
      <c r="JD51" s="305"/>
      <c r="JE51" s="375"/>
      <c r="JF51" s="305"/>
      <c r="JG51" s="375"/>
      <c r="JH51" s="305"/>
      <c r="JI51" s="375"/>
      <c r="JJ51" s="305"/>
      <c r="JK51" s="375"/>
      <c r="JL51" s="305"/>
      <c r="JM51" s="375"/>
      <c r="JN51" s="305"/>
      <c r="JO51" s="375"/>
      <c r="JP51" s="305"/>
      <c r="JQ51" s="375"/>
      <c r="JR51" s="305"/>
      <c r="JS51" s="375"/>
      <c r="JT51" s="305"/>
      <c r="JU51" s="375"/>
      <c r="JV51" s="305"/>
      <c r="JW51" s="375"/>
      <c r="JX51" s="305"/>
      <c r="JY51" s="375"/>
      <c r="JZ51" s="305"/>
      <c r="KA51" s="375"/>
      <c r="KB51" s="305"/>
      <c r="KC51" s="375"/>
      <c r="KD51" s="305"/>
      <c r="KE51" s="375"/>
      <c r="KF51" s="305"/>
      <c r="KG51" s="375"/>
      <c r="KH51" s="305"/>
      <c r="KI51" s="375"/>
      <c r="KJ51" s="305"/>
      <c r="KK51" s="375"/>
      <c r="KL51" s="305"/>
      <c r="KM51" s="375"/>
      <c r="KN51" s="305"/>
      <c r="KO51" s="375"/>
      <c r="KP51" s="305"/>
      <c r="KQ51" s="375"/>
      <c r="KR51" s="305"/>
      <c r="KS51" s="375"/>
      <c r="KT51" s="305"/>
      <c r="KU51" s="375"/>
      <c r="KV51" s="305"/>
      <c r="KW51" s="375"/>
      <c r="KX51" s="305"/>
      <c r="KY51" s="375"/>
      <c r="KZ51" s="305"/>
      <c r="LA51" s="375"/>
      <c r="LB51" s="305"/>
      <c r="LC51" s="375"/>
      <c r="LD51" s="305"/>
      <c r="LE51" s="375"/>
      <c r="LF51" s="305"/>
      <c r="LG51" s="375"/>
      <c r="LH51" s="305"/>
      <c r="LI51" s="375"/>
      <c r="LJ51" s="305"/>
      <c r="LK51" s="375"/>
      <c r="LL51" s="305"/>
      <c r="LM51" s="375"/>
      <c r="LN51" s="305"/>
      <c r="LO51" s="375"/>
      <c r="LP51" s="305"/>
      <c r="LQ51" s="375"/>
      <c r="LR51" s="305"/>
      <c r="LS51" s="1195"/>
      <c r="LT51" s="305"/>
      <c r="LU51" s="1195"/>
      <c r="LV51" s="305"/>
      <c r="LW51" s="1195"/>
      <c r="LX51" s="305"/>
      <c r="LY51" s="1195"/>
      <c r="LZ51" s="305"/>
      <c r="MA51" s="1195"/>
      <c r="MB51" s="305"/>
      <c r="MC51" s="1195"/>
      <c r="MD51" s="305"/>
      <c r="ME51" s="1253"/>
      <c r="MF51" s="305"/>
      <c r="MG51" s="1195"/>
      <c r="MH51" s="305"/>
      <c r="MI51" s="1195"/>
      <c r="MJ51" s="305"/>
      <c r="MK51" s="1195"/>
      <c r="ML51" s="305"/>
      <c r="MM51" s="1195"/>
      <c r="MN51" s="305"/>
      <c r="MO51" s="1195"/>
      <c r="MP51" s="23"/>
      <c r="MQ51" s="955"/>
      <c r="MR51" s="106"/>
      <c r="MS51" s="107"/>
      <c r="MT51" s="616"/>
      <c r="MU51" s="616"/>
      <c r="MV51" s="616"/>
      <c r="MW51" s="6"/>
      <c r="PE51" s="860"/>
      <c r="PF51" s="860"/>
      <c r="PG51" s="860"/>
      <c r="PH51" s="860"/>
      <c r="PI51" s="860"/>
      <c r="PJ51" s="860"/>
      <c r="PK51" s="860"/>
      <c r="PL51" s="860"/>
      <c r="PM51" s="860"/>
      <c r="PN51" s="860"/>
      <c r="PO51" s="860"/>
      <c r="PP51" s="860"/>
      <c r="PQ51" s="1046"/>
      <c r="PR51" s="1046"/>
      <c r="PS51" s="1046"/>
      <c r="PT51" s="1046"/>
      <c r="PU51" s="1046"/>
      <c r="PV51" s="1046"/>
      <c r="PW51" s="1046"/>
      <c r="PX51" s="1046"/>
      <c r="PY51" s="1046"/>
      <c r="PZ51" s="1046"/>
      <c r="QA51" s="1046"/>
      <c r="QB51" s="1046"/>
      <c r="QC51" s="1068"/>
      <c r="QD51" s="1068"/>
      <c r="QE51" s="1068"/>
      <c r="QF51" s="1068"/>
      <c r="QG51" s="1068"/>
      <c r="QH51" s="1068"/>
      <c r="QI51" s="1068"/>
      <c r="QJ51" s="1068"/>
      <c r="QK51" s="1068"/>
      <c r="QL51" s="1068"/>
      <c r="QM51" s="1068"/>
      <c r="QN51" s="1068"/>
      <c r="QO51" s="1125"/>
      <c r="QP51" s="1125"/>
      <c r="QQ51" s="1125"/>
      <c r="QR51" s="1125"/>
      <c r="QS51" s="1125"/>
      <c r="QT51" s="1125"/>
      <c r="QU51" s="1125"/>
      <c r="QV51" s="1125"/>
      <c r="QW51" s="1125"/>
      <c r="QX51" s="1125"/>
      <c r="QY51" s="1125"/>
      <c r="QZ51" s="1125"/>
      <c r="RA51" s="1217"/>
      <c r="RB51" s="1217"/>
      <c r="RC51" s="1217"/>
      <c r="RD51" s="1217"/>
      <c r="RE51" s="1217"/>
      <c r="RF51" s="1217"/>
      <c r="RG51" s="1217"/>
      <c r="RH51" s="1217"/>
      <c r="RI51" s="1217"/>
      <c r="RJ51" s="1217"/>
      <c r="RK51" s="1217"/>
      <c r="RL51" s="1217"/>
    </row>
    <row r="52" spans="1:480" x14ac:dyDescent="0.3">
      <c r="B52" s="50">
        <v>8.1</v>
      </c>
      <c r="E52" s="1271" t="s">
        <v>63</v>
      </c>
      <c r="F52" s="1271"/>
      <c r="G52" s="1272"/>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709">SUM(AN53:AN63)</f>
        <v>101</v>
      </c>
      <c r="AO52" s="70">
        <f t="shared" si="1709"/>
        <v>99</v>
      </c>
      <c r="AP52" s="563">
        <f t="shared" si="1709"/>
        <v>122</v>
      </c>
      <c r="AQ52" s="70">
        <f t="shared" si="1709"/>
        <v>119</v>
      </c>
      <c r="AR52" s="563">
        <f t="shared" si="1709"/>
        <v>116</v>
      </c>
      <c r="AS52" s="70">
        <f t="shared" si="1709"/>
        <v>151</v>
      </c>
      <c r="AT52" s="563">
        <f t="shared" si="1709"/>
        <v>117</v>
      </c>
      <c r="AU52" s="70">
        <f t="shared" si="1709"/>
        <v>99</v>
      </c>
      <c r="AV52" s="118">
        <f t="shared" ref="AV52:AV65" si="1710">SUM(AJ52:AU52)</f>
        <v>1337</v>
      </c>
      <c r="AW52" s="150">
        <f t="shared" ref="AW52:AW65" si="1711">SUM(AJ52:AU52)/$AV$4</f>
        <v>111.41666666666667</v>
      </c>
      <c r="AX52" s="345">
        <f t="shared" ref="AX52:BC52" si="1712">SUM(AX53:AX63)</f>
        <v>88</v>
      </c>
      <c r="AY52" s="70">
        <f t="shared" si="1712"/>
        <v>121</v>
      </c>
      <c r="AZ52" s="29">
        <f t="shared" si="1712"/>
        <v>93</v>
      </c>
      <c r="BA52" s="70">
        <f t="shared" si="1712"/>
        <v>17</v>
      </c>
      <c r="BB52" s="29">
        <f t="shared" si="1712"/>
        <v>9</v>
      </c>
      <c r="BC52" s="70">
        <f t="shared" si="1712"/>
        <v>17</v>
      </c>
      <c r="BD52" s="563">
        <f t="shared" ref="BD52:BI52" si="1713">SUM(BD53:BD63)</f>
        <v>10</v>
      </c>
      <c r="BE52" s="70">
        <f t="shared" si="1713"/>
        <v>20</v>
      </c>
      <c r="BF52" s="563">
        <f t="shared" si="1713"/>
        <v>23</v>
      </c>
      <c r="BG52" s="70">
        <f t="shared" si="1713"/>
        <v>23</v>
      </c>
      <c r="BH52" s="563">
        <f t="shared" si="1713"/>
        <v>15</v>
      </c>
      <c r="BI52" s="70">
        <f t="shared" si="1713"/>
        <v>14</v>
      </c>
      <c r="BJ52" s="118">
        <f t="shared" ref="BJ52:BJ65" si="1714">SUM(AX52:BI52)</f>
        <v>450</v>
      </c>
      <c r="BK52" s="150">
        <f t="shared" ref="BK52:BK65" si="1715">SUM(AX52:BI52)/$BJ$4</f>
        <v>37.5</v>
      </c>
      <c r="BL52" s="345">
        <f t="shared" ref="BL52:BP52" si="1716">SUM(BL53:BL63)</f>
        <v>20</v>
      </c>
      <c r="BM52" s="70">
        <f t="shared" ref="BM52:BN52" si="1717">SUM(BM53:BM63)</f>
        <v>22</v>
      </c>
      <c r="BN52" s="29">
        <f t="shared" si="1717"/>
        <v>20</v>
      </c>
      <c r="BO52" s="70">
        <f t="shared" si="1716"/>
        <v>16</v>
      </c>
      <c r="BP52" s="29">
        <f t="shared" si="1716"/>
        <v>19</v>
      </c>
      <c r="BQ52" s="70">
        <f t="shared" ref="BQ52:BR52" si="1718">SUM(BQ53:BQ63)</f>
        <v>14</v>
      </c>
      <c r="BR52" s="563">
        <f t="shared" si="1718"/>
        <v>17</v>
      </c>
      <c r="BS52" s="70">
        <f t="shared" ref="BS52:BT52" si="1719">SUM(BS53:BS63)</f>
        <v>28</v>
      </c>
      <c r="BT52" s="563">
        <f t="shared" si="1719"/>
        <v>33</v>
      </c>
      <c r="BU52" s="563">
        <f t="shared" ref="BU52" si="1720">SUM(BU53:BU63)</f>
        <v>31</v>
      </c>
      <c r="BV52" s="563">
        <f t="shared" ref="BV52:BW52" si="1721">SUM(BV53:BV63)</f>
        <v>43</v>
      </c>
      <c r="BW52" s="563">
        <f t="shared" si="1721"/>
        <v>33</v>
      </c>
      <c r="BX52" s="118">
        <f t="shared" ref="BX52:BX65" si="1722">SUM(BL52:BW52)</f>
        <v>296</v>
      </c>
      <c r="BY52" s="150">
        <f t="shared" ref="BY52:BY65" si="1723">SUM(BL52:BW52)/$BX$4</f>
        <v>24.666666666666668</v>
      </c>
      <c r="BZ52" s="563">
        <f t="shared" ref="BZ52:CA52" si="1724">SUM(BZ53:BZ63)</f>
        <v>29</v>
      </c>
      <c r="CA52" s="70">
        <f t="shared" si="1724"/>
        <v>25</v>
      </c>
      <c r="CB52" s="29">
        <f t="shared" ref="CB52:CC52" si="1725">SUM(CB53:CB63)</f>
        <v>20</v>
      </c>
      <c r="CC52" s="70">
        <f t="shared" si="1725"/>
        <v>19</v>
      </c>
      <c r="CD52" s="29">
        <f t="shared" ref="CD52:CE52" si="1726">SUM(CD53:CD63)</f>
        <v>18</v>
      </c>
      <c r="CE52" s="70">
        <f t="shared" si="1726"/>
        <v>18</v>
      </c>
      <c r="CF52" s="563">
        <f t="shared" ref="CF52:CG52" si="1727">SUM(CF53:CF63)</f>
        <v>18</v>
      </c>
      <c r="CG52" s="70">
        <f t="shared" si="1727"/>
        <v>24</v>
      </c>
      <c r="CH52" s="563">
        <f t="shared" ref="CH52:CI52" si="1728">SUM(CH53:CH63)</f>
        <v>30</v>
      </c>
      <c r="CI52" s="563">
        <f t="shared" si="1728"/>
        <v>20</v>
      </c>
      <c r="CJ52" s="563">
        <f t="shared" ref="CJ52:CK52" si="1729">SUM(CJ53:CJ63)</f>
        <v>19</v>
      </c>
      <c r="CK52" s="563">
        <f t="shared" si="1729"/>
        <v>14</v>
      </c>
      <c r="CL52" s="118">
        <f t="shared" ref="CL52:CL65" si="1730">SUM(BZ52:CK52)</f>
        <v>254</v>
      </c>
      <c r="CM52" s="150">
        <f t="shared" ref="CM52:CM65" si="1731">SUM(BZ52:CK52)/$CL$4</f>
        <v>21.166666666666668</v>
      </c>
      <c r="CN52" s="563">
        <f t="shared" ref="CN52:CO52" si="1732">SUM(CN53:CN63)</f>
        <v>19</v>
      </c>
      <c r="CO52" s="70">
        <f t="shared" si="1732"/>
        <v>23</v>
      </c>
      <c r="CP52" s="29">
        <f t="shared" ref="CP52:CQ52" si="1733">SUM(CP53:CP63)</f>
        <v>22</v>
      </c>
      <c r="CQ52" s="70">
        <f t="shared" si="1733"/>
        <v>17</v>
      </c>
      <c r="CR52" s="29">
        <f t="shared" ref="CR52:CS52" si="1734">SUM(CR53:CR63)</f>
        <v>14</v>
      </c>
      <c r="CS52" s="70">
        <f t="shared" si="1734"/>
        <v>9</v>
      </c>
      <c r="CT52" s="563">
        <f t="shared" ref="CT52:CU52" si="1735">SUM(CT53:CT63)</f>
        <v>18</v>
      </c>
      <c r="CU52" s="70">
        <f t="shared" si="1735"/>
        <v>26</v>
      </c>
      <c r="CV52" s="992">
        <f t="shared" ref="CV52:CX52" si="1736">SUM(CV53:CV63)</f>
        <v>17</v>
      </c>
      <c r="CW52" s="993">
        <f t="shared" si="1736"/>
        <v>20</v>
      </c>
      <c r="CX52" s="992">
        <f t="shared" si="1736"/>
        <v>18</v>
      </c>
      <c r="CY52" s="994">
        <f t="shared" ref="CY52" si="1737">SUM(CY53:CY63)</f>
        <v>10</v>
      </c>
      <c r="CZ52" s="995">
        <f t="shared" ref="CZ52:CZ65" si="1738">SUM(CN52:CY52)</f>
        <v>213</v>
      </c>
      <c r="DA52" s="996">
        <f t="shared" ref="DA52:DA65" si="1739">SUM(CN52:CY52)/$CZ$4</f>
        <v>17.75</v>
      </c>
      <c r="DB52" s="1012">
        <f t="shared" ref="DB52:DC52" si="1740">SUM(DB53:DB63)</f>
        <v>15</v>
      </c>
      <c r="DC52" s="1013">
        <f t="shared" si="1740"/>
        <v>14</v>
      </c>
      <c r="DD52" s="1014">
        <f t="shared" ref="DD52:DE52" si="1741">SUM(DD53:DD63)</f>
        <v>14</v>
      </c>
      <c r="DE52" s="1013">
        <f t="shared" si="1741"/>
        <v>13</v>
      </c>
      <c r="DF52" s="1014">
        <f t="shared" ref="DF52:DG52" si="1742">SUM(DF53:DF63)</f>
        <v>15</v>
      </c>
      <c r="DG52" s="1013">
        <f t="shared" si="1742"/>
        <v>5</v>
      </c>
      <c r="DH52" s="1012">
        <f t="shared" ref="DH52:DI52" si="1743">SUM(DH53:DH63)</f>
        <v>15</v>
      </c>
      <c r="DI52" s="1013">
        <f t="shared" si="1743"/>
        <v>12</v>
      </c>
      <c r="DJ52" s="1012">
        <f t="shared" ref="DJ52:DK52" si="1744">SUM(DJ53:DJ63)</f>
        <v>13</v>
      </c>
      <c r="DK52" s="1013">
        <f t="shared" si="1744"/>
        <v>12</v>
      </c>
      <c r="DL52" s="1012">
        <f t="shared" ref="DL52:DM52" si="1745">SUM(DL53:DL63)</f>
        <v>14</v>
      </c>
      <c r="DM52" s="1013">
        <f t="shared" si="1745"/>
        <v>17</v>
      </c>
      <c r="DN52" s="995">
        <f t="shared" ref="DN52:DN65" si="1746">SUM(DB52:DM52)</f>
        <v>159</v>
      </c>
      <c r="DO52" s="996">
        <f t="shared" ref="DO52:DO65" si="1747">SUM(DB52:DM52)/$DN$4</f>
        <v>13.25</v>
      </c>
      <c r="DP52" s="992">
        <f t="shared" ref="DP52:DQ52" si="1748">SUM(DP53:DP63)</f>
        <v>11</v>
      </c>
      <c r="DQ52" s="994">
        <f t="shared" si="1748"/>
        <v>21</v>
      </c>
      <c r="DR52" s="1139">
        <f t="shared" ref="DR52:DS52" si="1749">SUM(DR53:DR63)</f>
        <v>17</v>
      </c>
      <c r="DS52" s="994">
        <f t="shared" si="1749"/>
        <v>22</v>
      </c>
      <c r="DT52" s="1139">
        <f t="shared" ref="DT52:DU52" si="1750">SUM(DT53:DT63)</f>
        <v>11</v>
      </c>
      <c r="DU52" s="994">
        <f t="shared" si="1750"/>
        <v>6</v>
      </c>
      <c r="DV52" s="992">
        <f t="shared" ref="DV52:DW52" si="1751">SUM(DV53:DV63)</f>
        <v>15</v>
      </c>
      <c r="DW52" s="994">
        <f t="shared" si="1751"/>
        <v>12</v>
      </c>
      <c r="DX52" s="992">
        <f t="shared" ref="DX52:DY52" si="1752">SUM(DX53:DX63)</f>
        <v>13</v>
      </c>
      <c r="DY52" s="994">
        <f t="shared" si="1752"/>
        <v>14</v>
      </c>
      <c r="DZ52" s="992">
        <f t="shared" ref="DZ52:EA52" si="1753">SUM(DZ53:DZ63)</f>
        <v>15</v>
      </c>
      <c r="EA52" s="994">
        <f t="shared" si="1753"/>
        <v>5</v>
      </c>
      <c r="EB52" s="995">
        <f t="shared" ref="EB52:EB65" si="1754">SUM(DP52:EA52)</f>
        <v>162</v>
      </c>
      <c r="EC52" s="996">
        <f t="shared" ref="EC52:EC65" si="1755">SUM(DP52:EA52)/$EB$4</f>
        <v>13.5</v>
      </c>
      <c r="ED52" s="1012">
        <f t="shared" ref="ED52" si="1756">SUM(ED53:ED63)</f>
        <v>15</v>
      </c>
      <c r="EE52" s="1013">
        <f t="shared" ref="EE52:EF52" si="1757">SUM(EE53:EE63)</f>
        <v>15</v>
      </c>
      <c r="EF52" s="1014">
        <f t="shared" si="1757"/>
        <v>10</v>
      </c>
      <c r="EG52" s="1013">
        <f t="shared" ref="EG52:EH52" si="1758">SUM(EG53:EG63)</f>
        <v>13</v>
      </c>
      <c r="EH52" s="1014">
        <f t="shared" si="1758"/>
        <v>14</v>
      </c>
      <c r="EI52" s="1013">
        <f t="shared" ref="EI52:EJ52" si="1759">SUM(EI53:EI63)</f>
        <v>9</v>
      </c>
      <c r="EJ52" s="1012">
        <f t="shared" si="1759"/>
        <v>17</v>
      </c>
      <c r="EK52" s="1013">
        <f t="shared" ref="EK52:EL52" si="1760">SUM(EK53:EK63)</f>
        <v>21</v>
      </c>
      <c r="EL52" s="1012">
        <f t="shared" si="1760"/>
        <v>20</v>
      </c>
      <c r="EM52" s="1013">
        <f t="shared" ref="EM52:EN52" si="1761">SUM(EM53:EM63)</f>
        <v>17</v>
      </c>
      <c r="EN52" s="1012">
        <f t="shared" si="1761"/>
        <v>16</v>
      </c>
      <c r="EO52" s="1013">
        <f t="shared" ref="EO52" si="1762">SUM(EO53:EO63)</f>
        <v>8</v>
      </c>
      <c r="EP52" s="118">
        <f t="shared" ref="EP52:EP65" si="1763">SUM(ED52:EO52)</f>
        <v>175</v>
      </c>
      <c r="EQ52" s="150">
        <f t="shared" ref="EQ52:EQ65" si="1764">SUM(ED52:EO52)/$EP$4</f>
        <v>14.583333333333334</v>
      </c>
      <c r="ER52" s="1012">
        <f t="shared" ref="ER52:ES52" si="1765">SUM(ER53:ER63)</f>
        <v>15</v>
      </c>
      <c r="ES52" s="1013">
        <f t="shared" si="1765"/>
        <v>17</v>
      </c>
      <c r="ET52" s="1014">
        <f t="shared" ref="ET52:EU52" si="1766">SUM(ET53:ET63)</f>
        <v>19</v>
      </c>
      <c r="EU52" s="1013">
        <f t="shared" si="1766"/>
        <v>16</v>
      </c>
      <c r="EV52" s="1014">
        <f t="shared" ref="EV52" si="1767">SUM(EV53:EV63)</f>
        <v>16</v>
      </c>
      <c r="EW52" s="1013">
        <f t="shared" ref="EW52:EX52" si="1768">SUM(EW53:EW63)</f>
        <v>7</v>
      </c>
      <c r="EX52" s="1012">
        <f t="shared" si="1768"/>
        <v>15</v>
      </c>
      <c r="EY52" s="1013"/>
      <c r="EZ52" s="1012"/>
      <c r="FA52" s="1013"/>
      <c r="FB52" s="1012"/>
      <c r="FC52" s="1013"/>
      <c r="FD52" s="118">
        <f t="shared" ref="FD52:FD65" si="1769">SUM(ER52:FC52)</f>
        <v>105</v>
      </c>
      <c r="FE52" s="150">
        <f t="shared" ref="FE52:FE65" si="1770">SUM(ER52:FC52)/$FD$4</f>
        <v>15</v>
      </c>
      <c r="FF52" s="110">
        <f>AX52-AU52</f>
        <v>-11</v>
      </c>
      <c r="FG52" s="367">
        <f>FF52/AU52</f>
        <v>-0.1111111111111111</v>
      </c>
      <c r="FH52" s="110">
        <f>AY52-AX52</f>
        <v>33</v>
      </c>
      <c r="FI52" s="367">
        <f>FH52/AX52</f>
        <v>0.375</v>
      </c>
      <c r="FJ52" s="110">
        <f>AZ52-AY52</f>
        <v>-28</v>
      </c>
      <c r="FK52" s="367">
        <f>FJ52/AY52</f>
        <v>-0.23140495867768596</v>
      </c>
      <c r="FL52" s="110">
        <f>BA52-AZ52</f>
        <v>-76</v>
      </c>
      <c r="FM52" s="367">
        <f>FL52/AZ52</f>
        <v>-0.81720430107526887</v>
      </c>
      <c r="FN52" s="110">
        <f>BB52-BA52</f>
        <v>-8</v>
      </c>
      <c r="FO52" s="367">
        <f>FN52/BA52</f>
        <v>-0.47058823529411764</v>
      </c>
      <c r="FP52" s="110">
        <f>BC52-BB52</f>
        <v>8</v>
      </c>
      <c r="FQ52" s="367">
        <f>FP52/BB52</f>
        <v>0.88888888888888884</v>
      </c>
      <c r="FR52" s="110">
        <f>BD52-BC52</f>
        <v>-7</v>
      </c>
      <c r="FS52" s="367">
        <f>FR52/BC52</f>
        <v>-0.41176470588235292</v>
      </c>
      <c r="FT52" s="110">
        <f>BE52-BD52</f>
        <v>10</v>
      </c>
      <c r="FU52" s="367">
        <f>FT52/BD52</f>
        <v>1</v>
      </c>
      <c r="FV52" s="110">
        <f>BF52-BE52</f>
        <v>3</v>
      </c>
      <c r="FW52" s="367">
        <f>FV52/BE52</f>
        <v>0.15</v>
      </c>
      <c r="FX52" s="110">
        <f>BG52-BF52</f>
        <v>0</v>
      </c>
      <c r="FY52" s="100">
        <f>FX52/BF52</f>
        <v>0</v>
      </c>
      <c r="FZ52" s="110">
        <f>BH52-BG52</f>
        <v>-8</v>
      </c>
      <c r="GA52" s="367">
        <f>FZ52/BG52</f>
        <v>-0.34782608695652173</v>
      </c>
      <c r="GB52" s="110">
        <f>BI52-BH52</f>
        <v>-1</v>
      </c>
      <c r="GC52" s="367">
        <f>GB52/BH52</f>
        <v>-6.6666666666666666E-2</v>
      </c>
      <c r="GD52" s="110">
        <f>BL52-BI52</f>
        <v>6</v>
      </c>
      <c r="GE52" s="367">
        <f>GD52/BI52</f>
        <v>0.42857142857142855</v>
      </c>
      <c r="GF52" s="300">
        <f>BM52-BL52</f>
        <v>2</v>
      </c>
      <c r="GG52" s="370">
        <f>GF52/BL52</f>
        <v>0.1</v>
      </c>
      <c r="GH52" s="300">
        <f>BN52-BM52</f>
        <v>-2</v>
      </c>
      <c r="GI52" s="370">
        <f>GH52/BM52</f>
        <v>-9.0909090909090912E-2</v>
      </c>
      <c r="GJ52" s="300">
        <f>BO52-BN52</f>
        <v>-4</v>
      </c>
      <c r="GK52" s="370">
        <f>GJ52/BN52</f>
        <v>-0.2</v>
      </c>
      <c r="GL52" s="300">
        <f>BP52-BO52</f>
        <v>3</v>
      </c>
      <c r="GM52" s="370">
        <f>GL52/BO52</f>
        <v>0.1875</v>
      </c>
      <c r="GN52" s="300">
        <f t="shared" ref="GN52:GN65" si="1771">BQ52-BP52</f>
        <v>-5</v>
      </c>
      <c r="GO52" s="370">
        <f>GN52/BP52</f>
        <v>-0.26315789473684209</v>
      </c>
      <c r="GP52" s="300">
        <f t="shared" ref="GP52:GP65" si="1772">BR52-BQ52</f>
        <v>3</v>
      </c>
      <c r="GQ52" s="370">
        <f>GP52/BQ52</f>
        <v>0.21428571428571427</v>
      </c>
      <c r="GR52" s="300">
        <f t="shared" ref="GR52:GR65" si="1773">BS52-BR52</f>
        <v>11</v>
      </c>
      <c r="GS52" s="370">
        <f>GR52/BR52</f>
        <v>0.6470588235294118</v>
      </c>
      <c r="GT52" s="300">
        <f t="shared" ref="GT52:GT65" si="1774">BT52-BS52</f>
        <v>5</v>
      </c>
      <c r="GU52" s="370">
        <f>GT52/BS52</f>
        <v>0.17857142857142858</v>
      </c>
      <c r="GV52" s="300">
        <f t="shared" ref="GV52:GV65" si="1775">BU52-BT52</f>
        <v>-2</v>
      </c>
      <c r="GW52" s="370">
        <f>GV52/BT52</f>
        <v>-6.0606060606060608E-2</v>
      </c>
      <c r="GX52" s="300">
        <f t="shared" ref="GX52:GX65" si="1776">BV52-BU52</f>
        <v>12</v>
      </c>
      <c r="GY52" s="370">
        <f t="shared" ref="GY52:GY59" si="1777">GX52/BU52</f>
        <v>0.38709677419354838</v>
      </c>
      <c r="GZ52" s="300">
        <f t="shared" ref="GZ52:GZ65" si="1778">BW52-BV52</f>
        <v>-10</v>
      </c>
      <c r="HA52" s="370">
        <f>GZ52/BV52</f>
        <v>-0.23255813953488372</v>
      </c>
      <c r="HB52" s="300">
        <f t="shared" ref="HB52:HB65" si="1779">BZ52-BW52</f>
        <v>-4</v>
      </c>
      <c r="HC52" s="370">
        <f>HB52/BW52</f>
        <v>-0.12121212121212122</v>
      </c>
      <c r="HD52" s="300">
        <f t="shared" ref="HD52:HD65" si="1780">CA52-BZ52</f>
        <v>-4</v>
      </c>
      <c r="HE52" s="370">
        <f>HD52/BZ52</f>
        <v>-0.13793103448275862</v>
      </c>
      <c r="HF52" s="300">
        <f t="shared" ref="HF52:HF65" si="1781">CB52-CA52</f>
        <v>-5</v>
      </c>
      <c r="HG52" s="370">
        <f>HF52/CA52</f>
        <v>-0.2</v>
      </c>
      <c r="HH52" s="300">
        <f t="shared" ref="HH52:HH65" si="1782">CC52-CB52</f>
        <v>-1</v>
      </c>
      <c r="HI52" s="370">
        <f>HH52/CB52</f>
        <v>-0.05</v>
      </c>
      <c r="HJ52" s="300">
        <f t="shared" ref="HJ52:HJ65" si="1783">CD52-CC52</f>
        <v>-1</v>
      </c>
      <c r="HK52" s="370">
        <f>HJ52/CC52</f>
        <v>-5.2631578947368418E-2</v>
      </c>
      <c r="HL52" s="300">
        <f t="shared" ref="HL52:HL65" si="1784">CE52-CD52</f>
        <v>0</v>
      </c>
      <c r="HM52" s="370">
        <f>HL52/CD52</f>
        <v>0</v>
      </c>
      <c r="HN52" s="300">
        <f t="shared" ref="HN52:HN65" si="1785">CF52-CE52</f>
        <v>0</v>
      </c>
      <c r="HO52" s="370">
        <f>HN52/CE52</f>
        <v>0</v>
      </c>
      <c r="HP52" s="300">
        <f t="shared" ref="HP52:HP65" si="1786">CG52-CF52</f>
        <v>6</v>
      </c>
      <c r="HQ52" s="370">
        <f>HP52/CF52</f>
        <v>0.33333333333333331</v>
      </c>
      <c r="HR52" s="300">
        <f t="shared" ref="HR52:HR65" si="1787">CH52-CG52</f>
        <v>6</v>
      </c>
      <c r="HS52" s="370">
        <f>HR52/CG52</f>
        <v>0.25</v>
      </c>
      <c r="HT52" s="300">
        <f t="shared" ref="HT52:HT65" si="1788">CI52-CH52</f>
        <v>-10</v>
      </c>
      <c r="HU52" s="370">
        <f t="shared" ref="HU52:HU65" si="1789">HT52/CH52</f>
        <v>-0.33333333333333331</v>
      </c>
      <c r="HV52" s="300">
        <f t="shared" ref="HV52:HV65" si="1790">CJ52-CI52</f>
        <v>-1</v>
      </c>
      <c r="HW52" s="370">
        <f>HV52/CI52</f>
        <v>-0.05</v>
      </c>
      <c r="HX52" s="300">
        <f t="shared" ref="HX52:HX65" si="1791">CK52-CJ52</f>
        <v>-5</v>
      </c>
      <c r="HY52" s="370">
        <f t="shared" ref="HY52:HY65" si="1792">HX52/CJ52</f>
        <v>-0.26315789473684209</v>
      </c>
      <c r="HZ52" s="300">
        <f t="shared" ref="HZ52:HZ65" si="1793">CN52-CK52</f>
        <v>5</v>
      </c>
      <c r="IA52" s="370">
        <f>HZ52/CK52</f>
        <v>0.35714285714285715</v>
      </c>
      <c r="IB52" s="300">
        <f t="shared" ref="IB52:IB65" si="1794">CO52-CN52</f>
        <v>4</v>
      </c>
      <c r="IC52" s="370">
        <f>IB52/CN52</f>
        <v>0.21052631578947367</v>
      </c>
      <c r="ID52" s="300">
        <f t="shared" ref="ID52:ID65" si="1795">CP52-CO52</f>
        <v>-1</v>
      </c>
      <c r="IE52" s="370">
        <f>ID52/CO52</f>
        <v>-4.3478260869565216E-2</v>
      </c>
      <c r="IF52" s="300">
        <f t="shared" ref="IF52:IF65" si="1796">CQ52-CP52</f>
        <v>-5</v>
      </c>
      <c r="IG52" s="370">
        <f>IF52/CP52</f>
        <v>-0.22727272727272727</v>
      </c>
      <c r="IH52" s="300">
        <f t="shared" ref="IH52:IH65" si="1797">CR52-CQ52</f>
        <v>-3</v>
      </c>
      <c r="II52" s="370">
        <f>IH52/CQ52</f>
        <v>-0.17647058823529413</v>
      </c>
      <c r="IJ52" s="300">
        <f t="shared" ref="IJ52:IJ65" si="1798">CS52-CR52</f>
        <v>-5</v>
      </c>
      <c r="IK52" s="370">
        <f>IJ52/CR52</f>
        <v>-0.35714285714285715</v>
      </c>
      <c r="IL52" s="300">
        <f t="shared" ref="IL52:IL65" si="1799">CT52-CS52</f>
        <v>9</v>
      </c>
      <c r="IM52" s="370">
        <f>IL52/CS52</f>
        <v>1</v>
      </c>
      <c r="IN52" s="300">
        <f t="shared" ref="IN52:IN65" si="1800">CU52-CT52</f>
        <v>8</v>
      </c>
      <c r="IO52" s="370">
        <f>IN52/CT52</f>
        <v>0.44444444444444442</v>
      </c>
      <c r="IP52" s="300">
        <f t="shared" ref="IP52:IP65" si="1801">CV52-CU52</f>
        <v>-9</v>
      </c>
      <c r="IQ52" s="370">
        <f>IP52/CU52</f>
        <v>-0.34615384615384615</v>
      </c>
      <c r="IR52" s="300">
        <f t="shared" ref="IR52:IR65" si="1802">CW52-CV52</f>
        <v>3</v>
      </c>
      <c r="IS52" s="370">
        <f>IR52/CV52</f>
        <v>0.17647058823529413</v>
      </c>
      <c r="IT52" s="300">
        <f t="shared" ref="IT52:IT65" si="1803">CX52-CW52</f>
        <v>-2</v>
      </c>
      <c r="IU52" s="370">
        <f>IT52/CW52</f>
        <v>-0.1</v>
      </c>
      <c r="IV52" s="300">
        <f t="shared" ref="IV52:IV65" si="1804">CY52-CX52</f>
        <v>-8</v>
      </c>
      <c r="IW52" s="370">
        <f>IV52/CX52</f>
        <v>-0.44444444444444442</v>
      </c>
      <c r="IX52" s="300">
        <f t="shared" ref="IX52:IX65" si="1805">DB52-CY52</f>
        <v>5</v>
      </c>
      <c r="IY52" s="370">
        <f>IX52/CY52</f>
        <v>0.5</v>
      </c>
      <c r="IZ52" s="300">
        <f t="shared" ref="IZ52:IZ65" si="1806">DC52-DB52</f>
        <v>-1</v>
      </c>
      <c r="JA52" s="370">
        <f>IZ52/DB52</f>
        <v>-6.6666666666666666E-2</v>
      </c>
      <c r="JB52" s="300">
        <f t="shared" ref="JB52:JB65" si="1807">DD52-DC52</f>
        <v>0</v>
      </c>
      <c r="JC52" s="370">
        <f>JB52/DD52</f>
        <v>0</v>
      </c>
      <c r="JD52" s="300">
        <f t="shared" ref="JD52:JD65" si="1808">DE52-DD52</f>
        <v>-1</v>
      </c>
      <c r="JE52" s="370">
        <f>JD52/DD52</f>
        <v>-7.1428571428571425E-2</v>
      </c>
      <c r="JF52" s="300">
        <f t="shared" ref="JF52:JF65" si="1809">DF52-DE52</f>
        <v>2</v>
      </c>
      <c r="JG52" s="370">
        <f>JF52/DO52</f>
        <v>0.15094339622641509</v>
      </c>
      <c r="JH52" s="300">
        <f t="shared" ref="JH52:JH65" si="1810">DG52-DF52</f>
        <v>-10</v>
      </c>
      <c r="JI52" s="370">
        <f t="shared" ref="JI52:JI65" si="1811">JH52/DF52</f>
        <v>-0.66666666666666663</v>
      </c>
      <c r="JJ52" s="300">
        <f t="shared" ref="JJ52:JJ65" si="1812">DH52-DG52</f>
        <v>10</v>
      </c>
      <c r="JK52" s="370">
        <f>JJ52/DG52</f>
        <v>2</v>
      </c>
      <c r="JL52" s="300">
        <f t="shared" ref="JL52:JL65" si="1813">DI52-DH52</f>
        <v>-3</v>
      </c>
      <c r="JM52" s="370">
        <f>JL52/DH52</f>
        <v>-0.2</v>
      </c>
      <c r="JN52" s="300">
        <f t="shared" ref="JN52:JN65" si="1814">DJ52-DI52</f>
        <v>1</v>
      </c>
      <c r="JO52" s="370">
        <f>JN52/DI52</f>
        <v>8.3333333333333329E-2</v>
      </c>
      <c r="JP52" s="300">
        <f t="shared" ref="JP52:JP65" si="1815">DK52-DJ52</f>
        <v>-1</v>
      </c>
      <c r="JQ52" s="370">
        <f>JP52/DJ52</f>
        <v>-7.6923076923076927E-2</v>
      </c>
      <c r="JR52" s="300">
        <f t="shared" ref="JR52:JR65" si="1816">DL52-DK52</f>
        <v>2</v>
      </c>
      <c r="JS52" s="370">
        <f>JR52/DK52</f>
        <v>0.16666666666666666</v>
      </c>
      <c r="JT52" s="300">
        <f t="shared" ref="JT52:JT65" si="1817">DM52-DL52</f>
        <v>3</v>
      </c>
      <c r="JU52" s="370">
        <f>JT52/DL52</f>
        <v>0.21428571428571427</v>
      </c>
      <c r="JV52" s="300">
        <f t="shared" ref="JV52:JV65" si="1818">DP52-DM52</f>
        <v>-6</v>
      </c>
      <c r="JW52" s="370">
        <f>JV52/DM52</f>
        <v>-0.35294117647058826</v>
      </c>
      <c r="JX52" s="300">
        <f t="shared" ref="JX52:JX65" si="1819">DQ52-DP52</f>
        <v>10</v>
      </c>
      <c r="JY52" s="370">
        <f>JX52/DP52</f>
        <v>0.90909090909090906</v>
      </c>
      <c r="JZ52" s="300">
        <f t="shared" ref="JZ52:JZ65" si="1820">DR52-DQ52</f>
        <v>-4</v>
      </c>
      <c r="KA52" s="370">
        <f>JZ52/DQ52</f>
        <v>-0.19047619047619047</v>
      </c>
      <c r="KB52" s="300">
        <f t="shared" ref="KB52:KB65" si="1821">DS52-DR52</f>
        <v>5</v>
      </c>
      <c r="KC52" s="370">
        <f>KB52/DR52</f>
        <v>0.29411764705882354</v>
      </c>
      <c r="KD52" s="300">
        <f t="shared" ref="KD52:KD65" si="1822">DT52-DS52</f>
        <v>-11</v>
      </c>
      <c r="KE52" s="370">
        <f>KD52/DS52</f>
        <v>-0.5</v>
      </c>
      <c r="KF52" s="300">
        <f t="shared" ref="KF52:KF65" si="1823">DU52-DT52</f>
        <v>-5</v>
      </c>
      <c r="KG52" s="370">
        <f>KF52/DT52</f>
        <v>-0.45454545454545453</v>
      </c>
      <c r="KH52" s="300">
        <f t="shared" ref="KH52:KH65" si="1824">DV52-DU52</f>
        <v>9</v>
      </c>
      <c r="KI52" s="370">
        <f>KH52/DU52</f>
        <v>1.5</v>
      </c>
      <c r="KJ52" s="300">
        <f t="shared" ref="KJ52:KJ65" si="1825">DW52-DV52</f>
        <v>-3</v>
      </c>
      <c r="KK52" s="370">
        <f>KJ52/DV52</f>
        <v>-0.2</v>
      </c>
      <c r="KL52" s="300">
        <f t="shared" ref="KL52:KL65" si="1826">DX52-DW52</f>
        <v>1</v>
      </c>
      <c r="KM52" s="370">
        <f>KL52/DW52</f>
        <v>8.3333333333333329E-2</v>
      </c>
      <c r="KN52" s="300">
        <f t="shared" ref="KN52:KN65" si="1827">DY52-DX52</f>
        <v>1</v>
      </c>
      <c r="KO52" s="370">
        <f>KN52/DX52</f>
        <v>7.6923076923076927E-2</v>
      </c>
      <c r="KP52" s="300">
        <f t="shared" ref="KP52:KP65" si="1828">DZ52-DY52</f>
        <v>1</v>
      </c>
      <c r="KQ52" s="370">
        <f>KP52/DY52</f>
        <v>7.1428571428571425E-2</v>
      </c>
      <c r="KR52" s="300">
        <f t="shared" ref="KR52:KR65" si="1829">EA52-DZ52</f>
        <v>-10</v>
      </c>
      <c r="KS52" s="370">
        <f>KR52/DZ52</f>
        <v>-0.66666666666666663</v>
      </c>
      <c r="KT52" s="300">
        <f t="shared" ref="KT52:KT65" si="1830">ED52-EA52</f>
        <v>10</v>
      </c>
      <c r="KU52" s="375">
        <f>KT52/EA52</f>
        <v>2</v>
      </c>
      <c r="KV52" s="300">
        <f t="shared" ref="KV52:KV65" si="1831">EE52-ED52</f>
        <v>0</v>
      </c>
      <c r="KW52" s="370">
        <f>KV52/ED52</f>
        <v>0</v>
      </c>
      <c r="KX52" s="300">
        <f t="shared" ref="KX52:KX65" si="1832">EF52-EE52</f>
        <v>-5</v>
      </c>
      <c r="KY52" s="370">
        <f t="shared" ref="KY52:KY65" si="1833">IF(ISERROR(KX52/EE52),0,KX52/EE52)</f>
        <v>-0.33333333333333331</v>
      </c>
      <c r="KZ52" s="300">
        <f t="shared" ref="KZ52:KZ65" si="1834">EG52-EF52</f>
        <v>3</v>
      </c>
      <c r="LA52" s="370">
        <f t="shared" ref="LA52:LA65" si="1835">IF(ISERROR(KZ52/EF52),0,KZ52/EF52)</f>
        <v>0.3</v>
      </c>
      <c r="LB52" s="300">
        <f t="shared" ref="LB52:LB65" si="1836">EH52-EG52</f>
        <v>1</v>
      </c>
      <c r="LC52" s="370">
        <f t="shared" ref="LC52:LC65" si="1837">IF(ISERROR(LB52/EG52),0,LB52/EG52)</f>
        <v>7.6923076923076927E-2</v>
      </c>
      <c r="LD52" s="300">
        <f t="shared" ref="LD52:LD65" si="1838">EI52-EH52</f>
        <v>-5</v>
      </c>
      <c r="LE52" s="370">
        <f t="shared" ref="LE52:LE65" si="1839">IF(ISERROR(LD52/EH52),0,LD52/EH52)</f>
        <v>-0.35714285714285715</v>
      </c>
      <c r="LF52" s="300">
        <f t="shared" ref="LF52:LF65" si="1840">EJ52-EI52</f>
        <v>8</v>
      </c>
      <c r="LG52" s="370">
        <f t="shared" ref="LG52:LG65" si="1841">IF(ISERROR(LF52/EI52),0,LF52/EI52)</f>
        <v>0.88888888888888884</v>
      </c>
      <c r="LH52" s="300">
        <f t="shared" ref="LH52:LH65" si="1842">EK52-EJ52</f>
        <v>4</v>
      </c>
      <c r="LI52" s="370">
        <f t="shared" ref="LI52:LI65" si="1843">IF(ISERROR(LH52/EJ52),0,LH52/EJ52)</f>
        <v>0.23529411764705882</v>
      </c>
      <c r="LJ52" s="300">
        <f t="shared" ref="LJ52:LJ65" si="1844">EL52-EK52</f>
        <v>-1</v>
      </c>
      <c r="LK52" s="370">
        <f t="shared" ref="LK52:LK65" si="1845">IF(ISERROR(LJ52/EK52),0,LJ52/EK52)</f>
        <v>-4.7619047619047616E-2</v>
      </c>
      <c r="LL52" s="300">
        <f t="shared" ref="LL52:LL65" si="1846">EM52-EL52</f>
        <v>-3</v>
      </c>
      <c r="LM52" s="370">
        <f t="shared" ref="LM52:LM65" si="1847">IF(ISERROR(LL52/EL52),0,LL52/EL52)</f>
        <v>-0.15</v>
      </c>
      <c r="LN52" s="300">
        <f t="shared" ref="LN52:LN65" si="1848">EN52-EM52</f>
        <v>-1</v>
      </c>
      <c r="LO52" s="370">
        <f t="shared" ref="LO52:LO65" si="1849">IF(ISERROR(LN52/EM52),0,LN52/EM52)</f>
        <v>-5.8823529411764705E-2</v>
      </c>
      <c r="LP52" s="300">
        <f t="shared" ref="LP52:LP65" si="1850">EO52-EN52</f>
        <v>-8</v>
      </c>
      <c r="LQ52" s="370">
        <f t="shared" ref="LQ52:LQ65" si="1851">IF(ISERROR(LP52/EN52),0,LP52/EN52)</f>
        <v>-0.5</v>
      </c>
      <c r="LR52" s="300">
        <f t="shared" ref="LR52:LR65" si="1852">ER52-EO52</f>
        <v>7</v>
      </c>
      <c r="LS52" s="1195">
        <f>LR52/EO52</f>
        <v>0.875</v>
      </c>
      <c r="LT52" s="300">
        <f t="shared" ref="LT52:LT65" si="1853">ES52-ER52</f>
        <v>2</v>
      </c>
      <c r="LU52" s="1191">
        <f>LT52/ER52</f>
        <v>0.13333333333333333</v>
      </c>
      <c r="LV52" s="300">
        <f t="shared" ref="LV52:LV65" si="1854">ET52-ES52</f>
        <v>2</v>
      </c>
      <c r="LW52" s="1191">
        <f t="shared" ref="LW52:LW65" si="1855">IF(ISERROR(LV52/ES52),0,LV52/ES52)</f>
        <v>0.11764705882352941</v>
      </c>
      <c r="LX52" s="300">
        <f t="shared" ref="LX52:LX65" si="1856">EU52-ET52</f>
        <v>-3</v>
      </c>
      <c r="LY52" s="1191">
        <f t="shared" ref="LY52:LY65" si="1857">IF(ISERROR(LX52/ET52),0,LX52/ET52)</f>
        <v>-0.15789473684210525</v>
      </c>
      <c r="LZ52" s="300">
        <f t="shared" ref="LZ52:LZ65" si="1858">EV52-EU52</f>
        <v>0</v>
      </c>
      <c r="MA52" s="1191">
        <f t="shared" ref="MA52:MA65" si="1859">IF(ISERROR(LZ52/EU52),0,LZ52/EU52)</f>
        <v>0</v>
      </c>
      <c r="MB52" s="300">
        <f t="shared" ref="MB52:MB65" si="1860">EW52-EV52</f>
        <v>-9</v>
      </c>
      <c r="MC52" s="1191">
        <f t="shared" ref="MC52:MC65" si="1861">IF(ISERROR(MB52/EV52),0,MB52/EV52)</f>
        <v>-0.5625</v>
      </c>
      <c r="MD52" s="300">
        <f t="shared" ref="MD52:MD65" si="1862">EX52-EW52</f>
        <v>8</v>
      </c>
      <c r="ME52" s="1249">
        <f t="shared" ref="ME52:ME65" si="1863">IF(ISERROR(MD52/EW52),0,MD52/EW52)</f>
        <v>1.1428571428571428</v>
      </c>
      <c r="MF52" s="300">
        <f t="shared" ref="MF52:MF65" si="1864">EY52-EX52</f>
        <v>-15</v>
      </c>
      <c r="MG52" s="1191">
        <f t="shared" ref="MG52:MG65" si="1865">IF(ISERROR(MF52/EX52),0,MF52/EX52)</f>
        <v>-1</v>
      </c>
      <c r="MH52" s="300">
        <f t="shared" ref="MH52:MH65" si="1866">EZ52-EY52</f>
        <v>0</v>
      </c>
      <c r="MI52" s="1191">
        <f t="shared" ref="MI52:MI65" si="1867">IF(ISERROR(MH52/EY52),0,MH52/EY52)</f>
        <v>0</v>
      </c>
      <c r="MJ52" s="300">
        <f t="shared" ref="MJ52:MJ65" si="1868">FA52-EZ52</f>
        <v>0</v>
      </c>
      <c r="MK52" s="1191">
        <f t="shared" ref="MK52:MK65" si="1869">IF(ISERROR(MJ52/EZ52),0,MJ52/EZ52)</f>
        <v>0</v>
      </c>
      <c r="ML52" s="300">
        <f t="shared" ref="ML52:ML65" si="1870">FB52-FA52</f>
        <v>0</v>
      </c>
      <c r="MM52" s="1191">
        <f t="shared" ref="MM52:MM65" si="1871">IF(ISERROR(ML52/FA52),0,ML52/FA52)</f>
        <v>0</v>
      </c>
      <c r="MN52" s="300">
        <f t="shared" ref="MN52:MN65" si="1872">FC52-FB52</f>
        <v>0</v>
      </c>
      <c r="MO52" s="1191">
        <f t="shared" ref="MO52:MO65" si="1873">IF(ISERROR(MN52/FB52),0,MN52/FB52)</f>
        <v>0</v>
      </c>
      <c r="MP52" s="563">
        <f t="shared" ref="MP52:MP65" si="1874">EJ52</f>
        <v>17</v>
      </c>
      <c r="MQ52" s="950">
        <f t="shared" ref="MQ52:MQ65" si="1875">EX52</f>
        <v>15</v>
      </c>
      <c r="MR52" s="110">
        <f t="shared" ref="MR52:MR65" si="1876">MQ52-MP52</f>
        <v>-2</v>
      </c>
      <c r="MS52" s="100">
        <f t="shared" ref="MS52:MS65" si="1877">IF(ISERROR(MR52/MP52),0,MR52/MP52)</f>
        <v>-0.11764705882352941</v>
      </c>
      <c r="MT52" s="614"/>
      <c r="MU52" s="614"/>
      <c r="MV52" s="614"/>
      <c r="MW52" t="str">
        <f t="shared" ref="MW52:MW65" si="1878">E52</f>
        <v>Number of Classes Offered</v>
      </c>
      <c r="MX52" s="240" t="e">
        <f>#REF!</f>
        <v>#REF!</v>
      </c>
      <c r="MY52" s="240" t="e">
        <f>#REF!</f>
        <v>#REF!</v>
      </c>
      <c r="MZ52" s="240" t="e">
        <f>#REF!</f>
        <v>#REF!</v>
      </c>
      <c r="NA52" s="240" t="e">
        <f>#REF!</f>
        <v>#REF!</v>
      </c>
      <c r="NB52" s="240" t="e">
        <f>#REF!</f>
        <v>#REF!</v>
      </c>
      <c r="NC52" s="240" t="e">
        <f>#REF!</f>
        <v>#REF!</v>
      </c>
      <c r="ND52" s="240" t="e">
        <f>#REF!</f>
        <v>#REF!</v>
      </c>
      <c r="NE52" s="240" t="e">
        <f>#REF!</f>
        <v>#REF!</v>
      </c>
      <c r="NF52" s="240" t="e">
        <f>#REF!</f>
        <v>#REF!</v>
      </c>
      <c r="NG52" s="240" t="e">
        <f>#REF!</f>
        <v>#REF!</v>
      </c>
      <c r="NH52" s="240" t="e">
        <f>#REF!</f>
        <v>#REF!</v>
      </c>
      <c r="NI52" s="241">
        <f t="shared" ref="NI52:NT55" si="1879">AJ52</f>
        <v>90</v>
      </c>
      <c r="NJ52" s="241">
        <f t="shared" si="1879"/>
        <v>111</v>
      </c>
      <c r="NK52" s="241">
        <f t="shared" si="1879"/>
        <v>94</v>
      </c>
      <c r="NL52" s="241">
        <f t="shared" si="1879"/>
        <v>118</v>
      </c>
      <c r="NM52" s="241">
        <f t="shared" si="1879"/>
        <v>101</v>
      </c>
      <c r="NN52" s="241">
        <f t="shared" si="1879"/>
        <v>99</v>
      </c>
      <c r="NO52" s="241">
        <f t="shared" si="1879"/>
        <v>122</v>
      </c>
      <c r="NP52" s="241">
        <f t="shared" si="1879"/>
        <v>119</v>
      </c>
      <c r="NQ52" s="241">
        <f t="shared" si="1879"/>
        <v>116</v>
      </c>
      <c r="NR52" s="241">
        <f t="shared" si="1879"/>
        <v>151</v>
      </c>
      <c r="NS52" s="241">
        <f t="shared" si="1879"/>
        <v>117</v>
      </c>
      <c r="NT52" s="241">
        <f t="shared" si="1879"/>
        <v>99</v>
      </c>
      <c r="NU52" s="241">
        <f t="shared" ref="NU52:OF55" si="1880">AX52</f>
        <v>88</v>
      </c>
      <c r="NV52" s="241">
        <f t="shared" si="1880"/>
        <v>121</v>
      </c>
      <c r="NW52" s="241">
        <f t="shared" si="1880"/>
        <v>93</v>
      </c>
      <c r="NX52" s="241">
        <f t="shared" si="1880"/>
        <v>17</v>
      </c>
      <c r="NY52" s="241">
        <f t="shared" si="1880"/>
        <v>9</v>
      </c>
      <c r="NZ52" s="241">
        <f t="shared" si="1880"/>
        <v>17</v>
      </c>
      <c r="OA52" s="241">
        <f t="shared" si="1880"/>
        <v>10</v>
      </c>
      <c r="OB52" s="241">
        <f t="shared" si="1880"/>
        <v>20</v>
      </c>
      <c r="OC52" s="241">
        <f t="shared" si="1880"/>
        <v>23</v>
      </c>
      <c r="OD52" s="241">
        <f t="shared" si="1880"/>
        <v>23</v>
      </c>
      <c r="OE52" s="241">
        <f t="shared" si="1880"/>
        <v>15</v>
      </c>
      <c r="OF52" s="241">
        <f t="shared" si="1880"/>
        <v>14</v>
      </c>
      <c r="OG52" s="697">
        <f t="shared" ref="OG52:OR55" si="1881">BL52</f>
        <v>20</v>
      </c>
      <c r="OH52" s="697">
        <f t="shared" si="1881"/>
        <v>22</v>
      </c>
      <c r="OI52" s="697">
        <f t="shared" si="1881"/>
        <v>20</v>
      </c>
      <c r="OJ52" s="697">
        <f t="shared" si="1881"/>
        <v>16</v>
      </c>
      <c r="OK52" s="697">
        <f t="shared" si="1881"/>
        <v>19</v>
      </c>
      <c r="OL52" s="697">
        <f t="shared" si="1881"/>
        <v>14</v>
      </c>
      <c r="OM52" s="697">
        <f t="shared" si="1881"/>
        <v>17</v>
      </c>
      <c r="ON52" s="697">
        <f t="shared" si="1881"/>
        <v>28</v>
      </c>
      <c r="OO52" s="697">
        <f t="shared" si="1881"/>
        <v>33</v>
      </c>
      <c r="OP52" s="697">
        <f t="shared" si="1881"/>
        <v>31</v>
      </c>
      <c r="OQ52" s="697">
        <f t="shared" si="1881"/>
        <v>43</v>
      </c>
      <c r="OR52" s="697">
        <f t="shared" si="1881"/>
        <v>33</v>
      </c>
      <c r="OS52" s="800">
        <f t="shared" ref="OS52:PD55" si="1882">BZ52</f>
        <v>29</v>
      </c>
      <c r="OT52" s="800">
        <f t="shared" si="1882"/>
        <v>25</v>
      </c>
      <c r="OU52" s="800">
        <f t="shared" si="1882"/>
        <v>20</v>
      </c>
      <c r="OV52" s="800">
        <f t="shared" si="1882"/>
        <v>19</v>
      </c>
      <c r="OW52" s="800">
        <f t="shared" si="1882"/>
        <v>18</v>
      </c>
      <c r="OX52" s="800">
        <f t="shared" si="1882"/>
        <v>18</v>
      </c>
      <c r="OY52" s="800">
        <f t="shared" si="1882"/>
        <v>18</v>
      </c>
      <c r="OZ52" s="800">
        <f t="shared" si="1882"/>
        <v>24</v>
      </c>
      <c r="PA52" s="800">
        <f t="shared" si="1882"/>
        <v>30</v>
      </c>
      <c r="PB52" s="800">
        <f t="shared" si="1882"/>
        <v>20</v>
      </c>
      <c r="PC52" s="800">
        <f t="shared" si="1882"/>
        <v>19</v>
      </c>
      <c r="PD52" s="800">
        <f t="shared" si="1882"/>
        <v>14</v>
      </c>
      <c r="PE52" s="853">
        <f t="shared" ref="PE52:PP55" si="1883">CN52</f>
        <v>19</v>
      </c>
      <c r="PF52" s="853">
        <f t="shared" si="1883"/>
        <v>23</v>
      </c>
      <c r="PG52" s="853">
        <f t="shared" si="1883"/>
        <v>22</v>
      </c>
      <c r="PH52" s="853">
        <f t="shared" si="1883"/>
        <v>17</v>
      </c>
      <c r="PI52" s="853">
        <f t="shared" si="1883"/>
        <v>14</v>
      </c>
      <c r="PJ52" s="853">
        <f t="shared" si="1883"/>
        <v>9</v>
      </c>
      <c r="PK52" s="853">
        <f t="shared" si="1883"/>
        <v>18</v>
      </c>
      <c r="PL52" s="853">
        <f t="shared" si="1883"/>
        <v>26</v>
      </c>
      <c r="PM52" s="853">
        <f t="shared" si="1883"/>
        <v>17</v>
      </c>
      <c r="PN52" s="853">
        <f t="shared" si="1883"/>
        <v>20</v>
      </c>
      <c r="PO52" s="853">
        <f t="shared" si="1883"/>
        <v>18</v>
      </c>
      <c r="PP52" s="853">
        <f t="shared" si="1883"/>
        <v>10</v>
      </c>
      <c r="PQ52" s="1039">
        <f t="shared" ref="PQ52:PQ65" si="1884">DB52</f>
        <v>15</v>
      </c>
      <c r="PR52" s="1039">
        <f t="shared" ref="PR52:PR65" si="1885">DC52</f>
        <v>14</v>
      </c>
      <c r="PS52" s="1039">
        <f t="shared" ref="PS52:PS65" si="1886">DD52</f>
        <v>14</v>
      </c>
      <c r="PT52" s="1039">
        <f t="shared" ref="PT52:PT65" si="1887">DE52</f>
        <v>13</v>
      </c>
      <c r="PU52" s="1039">
        <f t="shared" ref="PU52:PU65" si="1888">DF52</f>
        <v>15</v>
      </c>
      <c r="PV52" s="1039">
        <f t="shared" ref="PV52:PV65" si="1889">DG52</f>
        <v>5</v>
      </c>
      <c r="PW52" s="1039">
        <f t="shared" ref="PW52:PW65" si="1890">DH52</f>
        <v>15</v>
      </c>
      <c r="PX52" s="1039">
        <f t="shared" ref="PX52:PX65" si="1891">DI52</f>
        <v>12</v>
      </c>
      <c r="PY52" s="1039">
        <f t="shared" ref="PY52:PY65" si="1892">DJ52</f>
        <v>13</v>
      </c>
      <c r="PZ52" s="1039">
        <f t="shared" ref="PZ52:PZ65" si="1893">DK52</f>
        <v>12</v>
      </c>
      <c r="QA52" s="1039">
        <f t="shared" ref="QA52:QA65" si="1894">DL52</f>
        <v>14</v>
      </c>
      <c r="QB52" s="1039">
        <f t="shared" ref="QB52:QB65" si="1895">DM52</f>
        <v>17</v>
      </c>
      <c r="QC52" s="1061">
        <f t="shared" ref="QC52:QC65" si="1896">DP52</f>
        <v>11</v>
      </c>
      <c r="QD52" s="1061">
        <f t="shared" ref="QD52:QD65" si="1897">DQ52</f>
        <v>21</v>
      </c>
      <c r="QE52" s="1061">
        <f t="shared" ref="QE52:QE65" si="1898">DR52</f>
        <v>17</v>
      </c>
      <c r="QF52" s="1061">
        <f t="shared" ref="QF52:QF65" si="1899">DS52</f>
        <v>22</v>
      </c>
      <c r="QG52" s="1061">
        <f t="shared" ref="QG52:QG65" si="1900">DT52</f>
        <v>11</v>
      </c>
      <c r="QH52" s="1061">
        <f t="shared" ref="QH52:QH65" si="1901">DU52</f>
        <v>6</v>
      </c>
      <c r="QI52" s="1061">
        <f t="shared" ref="QI52:QI65" si="1902">DV52</f>
        <v>15</v>
      </c>
      <c r="QJ52" s="1061">
        <f t="shared" ref="QJ52:QJ65" si="1903">DW52</f>
        <v>12</v>
      </c>
      <c r="QK52" s="1061">
        <f t="shared" ref="QK52:QK65" si="1904">DX52</f>
        <v>13</v>
      </c>
      <c r="QL52" s="1061">
        <f t="shared" ref="QL52:QL65" si="1905">DY52</f>
        <v>14</v>
      </c>
      <c r="QM52" s="1061">
        <f t="shared" ref="QM52:QM65" si="1906">DZ52</f>
        <v>15</v>
      </c>
      <c r="QN52" s="1061">
        <f t="shared" ref="QN52:QN65" si="1907">EA52</f>
        <v>5</v>
      </c>
      <c r="QO52" s="1118">
        <f t="shared" ref="QO52:QZ57" si="1908">ED52</f>
        <v>15</v>
      </c>
      <c r="QP52" s="1118">
        <f t="shared" si="1908"/>
        <v>15</v>
      </c>
      <c r="QQ52" s="1118">
        <f t="shared" si="1908"/>
        <v>10</v>
      </c>
      <c r="QR52" s="1118">
        <f t="shared" si="1908"/>
        <v>13</v>
      </c>
      <c r="QS52" s="1118">
        <f t="shared" si="1908"/>
        <v>14</v>
      </c>
      <c r="QT52" s="1118">
        <f t="shared" si="1908"/>
        <v>9</v>
      </c>
      <c r="QU52" s="1118">
        <f t="shared" si="1908"/>
        <v>17</v>
      </c>
      <c r="QV52" s="1118">
        <f t="shared" si="1908"/>
        <v>21</v>
      </c>
      <c r="QW52" s="1118">
        <f t="shared" si="1908"/>
        <v>20</v>
      </c>
      <c r="QX52" s="1118">
        <f t="shared" si="1908"/>
        <v>17</v>
      </c>
      <c r="QY52" s="1118">
        <f t="shared" si="1908"/>
        <v>16</v>
      </c>
      <c r="QZ52" s="1118">
        <f t="shared" si="1908"/>
        <v>8</v>
      </c>
      <c r="RA52" s="1210">
        <f t="shared" ref="RA52:RA57" si="1909">ER52</f>
        <v>15</v>
      </c>
      <c r="RB52" s="1210">
        <f t="shared" ref="RB52:RB57" si="1910">ES52</f>
        <v>17</v>
      </c>
      <c r="RC52" s="1210">
        <f t="shared" ref="RC52:RC57" si="1911">ET52</f>
        <v>19</v>
      </c>
      <c r="RD52" s="1210">
        <f t="shared" ref="RD52:RD57" si="1912">EU52</f>
        <v>16</v>
      </c>
      <c r="RE52" s="1210">
        <f t="shared" ref="RE52:RE57" si="1913">EV52</f>
        <v>16</v>
      </c>
      <c r="RF52" s="1210">
        <f t="shared" ref="RF52:RF57" si="1914">EW52</f>
        <v>7</v>
      </c>
      <c r="RG52" s="1210">
        <f t="shared" ref="RG52:RG57" si="1915">EX52</f>
        <v>15</v>
      </c>
      <c r="RH52" s="1210">
        <f t="shared" ref="RH52:RH55" si="1916">EY52</f>
        <v>0</v>
      </c>
      <c r="RI52" s="1210">
        <f t="shared" ref="RI52:RI55" si="1917">EZ52</f>
        <v>0</v>
      </c>
      <c r="RJ52" s="1210">
        <f t="shared" ref="RJ52:RJ55" si="1918">FA52</f>
        <v>0</v>
      </c>
      <c r="RK52" s="1210">
        <f t="shared" ref="RK52:RK55" si="1919">FB52</f>
        <v>0</v>
      </c>
      <c r="RL52" s="1210">
        <f t="shared" ref="RL52:RL55" si="1920">FC52</f>
        <v>0</v>
      </c>
    </row>
    <row r="53" spans="1:480" x14ac:dyDescent="0.3">
      <c r="A53" s="675"/>
      <c r="B53" s="50">
        <v>8.1999999999999993</v>
      </c>
      <c r="E53" s="1299" t="s">
        <v>6</v>
      </c>
      <c r="F53" s="1299"/>
      <c r="G53" s="1300"/>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710"/>
        <v>13</v>
      </c>
      <c r="AW53" s="150">
        <f t="shared" si="1711"/>
        <v>1.0833333333333333</v>
      </c>
      <c r="AX53" s="338">
        <v>0</v>
      </c>
      <c r="AY53" s="64">
        <v>2</v>
      </c>
      <c r="AZ53" s="20">
        <v>0</v>
      </c>
      <c r="BA53" s="64">
        <v>2</v>
      </c>
      <c r="BB53" s="20">
        <v>0</v>
      </c>
      <c r="BC53" s="64">
        <v>0</v>
      </c>
      <c r="BD53" s="187">
        <v>0</v>
      </c>
      <c r="BE53" s="64">
        <v>1</v>
      </c>
      <c r="BF53" s="187">
        <v>1</v>
      </c>
      <c r="BG53" s="64">
        <v>3</v>
      </c>
      <c r="BH53" s="187">
        <v>0</v>
      </c>
      <c r="BI53" s="64">
        <v>0</v>
      </c>
      <c r="BJ53" s="118">
        <f t="shared" si="1714"/>
        <v>9</v>
      </c>
      <c r="BK53" s="150">
        <f t="shared" si="1715"/>
        <v>0.75</v>
      </c>
      <c r="BL53" s="338">
        <v>1</v>
      </c>
      <c r="BM53" s="64">
        <v>1</v>
      </c>
      <c r="BN53" s="20">
        <v>1</v>
      </c>
      <c r="BO53" s="64">
        <v>1</v>
      </c>
      <c r="BP53" s="20">
        <v>1</v>
      </c>
      <c r="BQ53" s="64">
        <v>1</v>
      </c>
      <c r="BR53" s="187">
        <v>1</v>
      </c>
      <c r="BS53" s="64">
        <v>0</v>
      </c>
      <c r="BT53" s="187">
        <v>1</v>
      </c>
      <c r="BU53" s="187">
        <v>1</v>
      </c>
      <c r="BV53" s="187">
        <v>1</v>
      </c>
      <c r="BW53" s="187">
        <v>1</v>
      </c>
      <c r="BX53" s="118">
        <f t="shared" si="1722"/>
        <v>11</v>
      </c>
      <c r="BY53" s="150">
        <f t="shared" si="1723"/>
        <v>0.91666666666666663</v>
      </c>
      <c r="BZ53" s="187">
        <v>0</v>
      </c>
      <c r="CA53" s="64">
        <v>0</v>
      </c>
      <c r="CB53" s="20">
        <v>2</v>
      </c>
      <c r="CC53" s="64">
        <v>1</v>
      </c>
      <c r="CD53" s="20">
        <v>0</v>
      </c>
      <c r="CE53" s="64">
        <v>1</v>
      </c>
      <c r="CF53" s="187">
        <v>1</v>
      </c>
      <c r="CG53" s="64">
        <v>1</v>
      </c>
      <c r="CH53" s="187">
        <v>1</v>
      </c>
      <c r="CI53" s="187">
        <v>1</v>
      </c>
      <c r="CJ53" s="846">
        <v>0</v>
      </c>
      <c r="CK53" s="187">
        <v>1</v>
      </c>
      <c r="CL53" s="118">
        <f t="shared" si="1730"/>
        <v>9</v>
      </c>
      <c r="CM53" s="150">
        <f t="shared" si="1731"/>
        <v>0.75</v>
      </c>
      <c r="CN53" s="187">
        <v>1</v>
      </c>
      <c r="CO53" s="64">
        <v>0</v>
      </c>
      <c r="CP53" s="20">
        <v>1</v>
      </c>
      <c r="CQ53" s="64">
        <v>0</v>
      </c>
      <c r="CR53" s="907">
        <v>1</v>
      </c>
      <c r="CS53" s="908">
        <v>0</v>
      </c>
      <c r="CT53" s="909">
        <v>1</v>
      </c>
      <c r="CU53" s="908">
        <v>1</v>
      </c>
      <c r="CV53" s="997">
        <v>1</v>
      </c>
      <c r="CW53" s="998">
        <v>1</v>
      </c>
      <c r="CX53" s="997">
        <v>0</v>
      </c>
      <c r="CY53" s="999">
        <v>0</v>
      </c>
      <c r="CZ53" s="995">
        <f t="shared" si="1738"/>
        <v>7</v>
      </c>
      <c r="DA53" s="996">
        <f t="shared" si="1739"/>
        <v>0.58333333333333337</v>
      </c>
      <c r="DB53" s="909">
        <v>1</v>
      </c>
      <c r="DC53" s="908">
        <v>1</v>
      </c>
      <c r="DD53" s="907">
        <v>0</v>
      </c>
      <c r="DE53" s="908">
        <v>0</v>
      </c>
      <c r="DF53" s="907">
        <v>1</v>
      </c>
      <c r="DG53" s="908">
        <v>0</v>
      </c>
      <c r="DH53" s="909">
        <v>1</v>
      </c>
      <c r="DI53" s="908">
        <v>0</v>
      </c>
      <c r="DJ53" s="909">
        <v>1</v>
      </c>
      <c r="DK53" s="908">
        <v>0</v>
      </c>
      <c r="DL53" s="909">
        <v>0</v>
      </c>
      <c r="DM53" s="908">
        <v>1</v>
      </c>
      <c r="DN53" s="995">
        <f t="shared" si="1746"/>
        <v>6</v>
      </c>
      <c r="DO53" s="996">
        <f t="shared" si="1747"/>
        <v>0.5</v>
      </c>
      <c r="DP53" s="997">
        <v>0</v>
      </c>
      <c r="DQ53" s="999">
        <v>0</v>
      </c>
      <c r="DR53" s="1140">
        <v>1</v>
      </c>
      <c r="DS53" s="999">
        <v>0</v>
      </c>
      <c r="DT53" s="1140">
        <v>0</v>
      </c>
      <c r="DU53" s="999">
        <v>0</v>
      </c>
      <c r="DV53" s="997">
        <v>0</v>
      </c>
      <c r="DW53" s="999">
        <v>1</v>
      </c>
      <c r="DX53" s="997">
        <v>0</v>
      </c>
      <c r="DY53" s="999">
        <v>0</v>
      </c>
      <c r="DZ53" s="997">
        <v>1</v>
      </c>
      <c r="EA53" s="999">
        <v>0</v>
      </c>
      <c r="EB53" s="995">
        <f t="shared" si="1754"/>
        <v>3</v>
      </c>
      <c r="EC53" s="996">
        <f t="shared" si="1755"/>
        <v>0.25</v>
      </c>
      <c r="ED53" s="909">
        <v>0</v>
      </c>
      <c r="EE53" s="908">
        <v>0</v>
      </c>
      <c r="EF53" s="907">
        <v>1</v>
      </c>
      <c r="EG53" s="908">
        <v>0</v>
      </c>
      <c r="EH53" s="907">
        <v>1</v>
      </c>
      <c r="EI53" s="908">
        <v>0</v>
      </c>
      <c r="EJ53" s="909">
        <v>1</v>
      </c>
      <c r="EK53" s="908">
        <v>1</v>
      </c>
      <c r="EL53" s="909">
        <v>1</v>
      </c>
      <c r="EM53" s="908">
        <v>1</v>
      </c>
      <c r="EN53" s="909">
        <v>1</v>
      </c>
      <c r="EO53" s="908">
        <v>0</v>
      </c>
      <c r="EP53" s="910">
        <f t="shared" si="1763"/>
        <v>7</v>
      </c>
      <c r="EQ53" s="150">
        <f t="shared" si="1764"/>
        <v>0.58333333333333337</v>
      </c>
      <c r="ER53" s="909">
        <v>1</v>
      </c>
      <c r="ES53" s="908">
        <v>1</v>
      </c>
      <c r="ET53" s="907">
        <v>1</v>
      </c>
      <c r="EU53" s="908">
        <v>1</v>
      </c>
      <c r="EV53" s="907">
        <v>1</v>
      </c>
      <c r="EW53" s="908">
        <v>0</v>
      </c>
      <c r="EX53" s="909">
        <v>1</v>
      </c>
      <c r="EY53" s="908"/>
      <c r="EZ53" s="909"/>
      <c r="FA53" s="908"/>
      <c r="FB53" s="909"/>
      <c r="FC53" s="908"/>
      <c r="FD53" s="910">
        <f t="shared" si="1769"/>
        <v>6</v>
      </c>
      <c r="FE53" s="150">
        <f t="shared" si="1770"/>
        <v>0.8571428571428571</v>
      </c>
      <c r="FF53" s="110">
        <f>AX53-AU53</f>
        <v>-2</v>
      </c>
      <c r="FG53" s="367">
        <f>FF53/AU53</f>
        <v>-1</v>
      </c>
      <c r="FH53" s="110">
        <f>AY53-AX53</f>
        <v>2</v>
      </c>
      <c r="FI53" s="421">
        <v>-1</v>
      </c>
      <c r="FJ53" s="110">
        <f>AZ53-AY53</f>
        <v>-2</v>
      </c>
      <c r="FK53" s="367">
        <f>FJ53/AY53</f>
        <v>-1</v>
      </c>
      <c r="FL53" s="110">
        <f>BA53-AZ53</f>
        <v>2</v>
      </c>
      <c r="FM53" s="421">
        <v>1</v>
      </c>
      <c r="FN53" s="110">
        <f>BB53-BA53</f>
        <v>-2</v>
      </c>
      <c r="FO53" s="367">
        <f>FN53/BA53</f>
        <v>-1</v>
      </c>
      <c r="FP53" s="110">
        <f>BC53-BB53</f>
        <v>0</v>
      </c>
      <c r="FQ53" s="421">
        <v>0</v>
      </c>
      <c r="FR53" s="110">
        <f>BD53-BC53</f>
        <v>0</v>
      </c>
      <c r="FS53" s="661">
        <v>0</v>
      </c>
      <c r="FT53" s="110">
        <f>BE53-BD53</f>
        <v>1</v>
      </c>
      <c r="FU53" s="367">
        <v>1</v>
      </c>
      <c r="FV53" s="110">
        <f>BF53-BE53</f>
        <v>0</v>
      </c>
      <c r="FW53" s="367">
        <f>FV53/BE53</f>
        <v>0</v>
      </c>
      <c r="FX53" s="110">
        <f>BG53-BF53</f>
        <v>2</v>
      </c>
      <c r="FY53" s="100">
        <f>FX53/BF53</f>
        <v>2</v>
      </c>
      <c r="FZ53" s="110">
        <f>BH53-BG53</f>
        <v>-3</v>
      </c>
      <c r="GA53" s="367">
        <f>FZ53/BG53</f>
        <v>-1</v>
      </c>
      <c r="GB53" s="110">
        <f>BI53-BH53</f>
        <v>0</v>
      </c>
      <c r="GC53" s="367">
        <v>0</v>
      </c>
      <c r="GD53" s="110">
        <f>BL53-BI53</f>
        <v>1</v>
      </c>
      <c r="GE53" s="367" t="e">
        <f>GD53/BI53</f>
        <v>#DIV/0!</v>
      </c>
      <c r="GF53" s="300">
        <f>BM53-BL53</f>
        <v>0</v>
      </c>
      <c r="GG53" s="370">
        <f>GF53/BL53</f>
        <v>0</v>
      </c>
      <c r="GH53" s="300">
        <f>BN53-BM53</f>
        <v>0</v>
      </c>
      <c r="GI53" s="370">
        <f>GH53/BM53</f>
        <v>0</v>
      </c>
      <c r="GJ53" s="300">
        <f>BO53-BN53</f>
        <v>0</v>
      </c>
      <c r="GK53" s="370">
        <f>GJ53/BN53</f>
        <v>0</v>
      </c>
      <c r="GL53" s="300">
        <f>BP53-BO53</f>
        <v>0</v>
      </c>
      <c r="GM53" s="370">
        <f>GL53/BO53</f>
        <v>0</v>
      </c>
      <c r="GN53" s="300">
        <f t="shared" si="1771"/>
        <v>0</v>
      </c>
      <c r="GO53" s="370">
        <f>GN53/BP53</f>
        <v>0</v>
      </c>
      <c r="GP53" s="300">
        <f t="shared" si="1772"/>
        <v>0</v>
      </c>
      <c r="GQ53" s="370">
        <f>GP53/BQ53</f>
        <v>0</v>
      </c>
      <c r="GR53" s="300">
        <f t="shared" si="1773"/>
        <v>-1</v>
      </c>
      <c r="GS53" s="370">
        <f>GR53/BR53</f>
        <v>-1</v>
      </c>
      <c r="GT53" s="300">
        <f t="shared" si="1774"/>
        <v>1</v>
      </c>
      <c r="GU53" s="370">
        <v>1</v>
      </c>
      <c r="GV53" s="300">
        <f t="shared" si="1775"/>
        <v>0</v>
      </c>
      <c r="GW53" s="370">
        <f>GV53/BT53</f>
        <v>0</v>
      </c>
      <c r="GX53" s="300">
        <f t="shared" si="1776"/>
        <v>0</v>
      </c>
      <c r="GY53" s="370">
        <f t="shared" si="1777"/>
        <v>0</v>
      </c>
      <c r="GZ53" s="300">
        <f t="shared" si="1778"/>
        <v>0</v>
      </c>
      <c r="HA53" s="370">
        <f>GZ53/BV53</f>
        <v>0</v>
      </c>
      <c r="HB53" s="300">
        <f t="shared" si="1779"/>
        <v>-1</v>
      </c>
      <c r="HC53" s="370">
        <f>HB53/BW53</f>
        <v>-1</v>
      </c>
      <c r="HD53" s="300">
        <f t="shared" si="1780"/>
        <v>0</v>
      </c>
      <c r="HE53" s="370">
        <v>0</v>
      </c>
      <c r="HF53" s="300">
        <f t="shared" si="1781"/>
        <v>2</v>
      </c>
      <c r="HG53" s="370">
        <v>1</v>
      </c>
      <c r="HH53" s="300">
        <f t="shared" si="1782"/>
        <v>-1</v>
      </c>
      <c r="HI53" s="370">
        <f>HH53/CB53</f>
        <v>-0.5</v>
      </c>
      <c r="HJ53" s="300">
        <f t="shared" si="1783"/>
        <v>-1</v>
      </c>
      <c r="HK53" s="370">
        <f>HJ53/CC53</f>
        <v>-1</v>
      </c>
      <c r="HL53" s="300">
        <f t="shared" si="1784"/>
        <v>1</v>
      </c>
      <c r="HM53" s="370">
        <v>0</v>
      </c>
      <c r="HN53" s="300">
        <f t="shared" si="1785"/>
        <v>0</v>
      </c>
      <c r="HO53" s="370">
        <f>HN53/CE53</f>
        <v>0</v>
      </c>
      <c r="HP53" s="300">
        <f t="shared" si="1786"/>
        <v>0</v>
      </c>
      <c r="HQ53" s="370">
        <f>HP53/CF53</f>
        <v>0</v>
      </c>
      <c r="HR53" s="300">
        <f t="shared" si="1787"/>
        <v>0</v>
      </c>
      <c r="HS53" s="370">
        <f>HR53/CG53</f>
        <v>0</v>
      </c>
      <c r="HT53" s="300">
        <f t="shared" si="1788"/>
        <v>0</v>
      </c>
      <c r="HU53" s="370">
        <f t="shared" si="1789"/>
        <v>0</v>
      </c>
      <c r="HV53" s="300">
        <f t="shared" si="1790"/>
        <v>-1</v>
      </c>
      <c r="HW53" s="370">
        <f>HV53/CI53</f>
        <v>-1</v>
      </c>
      <c r="HX53" s="300">
        <f t="shared" si="1791"/>
        <v>1</v>
      </c>
      <c r="HY53" s="370" t="e">
        <f t="shared" si="1792"/>
        <v>#DIV/0!</v>
      </c>
      <c r="HZ53" s="300">
        <f t="shared" si="1793"/>
        <v>0</v>
      </c>
      <c r="IA53" s="370">
        <f>HZ53/CK53</f>
        <v>0</v>
      </c>
      <c r="IB53" s="300">
        <f t="shared" si="1794"/>
        <v>-1</v>
      </c>
      <c r="IC53" s="370">
        <f>IB53/CN53</f>
        <v>-1</v>
      </c>
      <c r="ID53" s="300">
        <f t="shared" si="1795"/>
        <v>1</v>
      </c>
      <c r="IE53" s="370">
        <v>0</v>
      </c>
      <c r="IF53" s="300">
        <f t="shared" si="1796"/>
        <v>-1</v>
      </c>
      <c r="IG53" s="370">
        <f>IF53/CP53</f>
        <v>-1</v>
      </c>
      <c r="IH53" s="300">
        <f t="shared" si="1797"/>
        <v>1</v>
      </c>
      <c r="II53" s="370">
        <v>0</v>
      </c>
      <c r="IJ53" s="300">
        <f t="shared" si="1798"/>
        <v>-1</v>
      </c>
      <c r="IK53" s="370">
        <f>IJ53/CR53</f>
        <v>-1</v>
      </c>
      <c r="IL53" s="300">
        <f t="shared" si="1799"/>
        <v>1</v>
      </c>
      <c r="IM53" s="370">
        <v>0</v>
      </c>
      <c r="IN53" s="300">
        <f t="shared" si="1800"/>
        <v>0</v>
      </c>
      <c r="IO53" s="370">
        <f>IN53/CT53</f>
        <v>0</v>
      </c>
      <c r="IP53" s="300">
        <f t="shared" si="1801"/>
        <v>0</v>
      </c>
      <c r="IQ53" s="370">
        <f>IP53/CU53</f>
        <v>0</v>
      </c>
      <c r="IR53" s="300">
        <f t="shared" si="1802"/>
        <v>0</v>
      </c>
      <c r="IS53" s="370">
        <f>IR53/CV53</f>
        <v>0</v>
      </c>
      <c r="IT53" s="300">
        <f t="shared" si="1803"/>
        <v>-1</v>
      </c>
      <c r="IU53" s="370">
        <f>IT53/CW53</f>
        <v>-1</v>
      </c>
      <c r="IV53" s="300">
        <f t="shared" si="1804"/>
        <v>0</v>
      </c>
      <c r="IW53" s="370">
        <v>0</v>
      </c>
      <c r="IX53" s="300">
        <f t="shared" si="1805"/>
        <v>1</v>
      </c>
      <c r="IY53" s="370">
        <v>0</v>
      </c>
      <c r="IZ53" s="300">
        <f t="shared" si="1806"/>
        <v>0</v>
      </c>
      <c r="JA53" s="370">
        <f>IZ53/DB53</f>
        <v>0</v>
      </c>
      <c r="JB53" s="300">
        <f t="shared" si="1807"/>
        <v>-1</v>
      </c>
      <c r="JC53" s="370">
        <v>0</v>
      </c>
      <c r="JD53" s="300">
        <f t="shared" si="1808"/>
        <v>0</v>
      </c>
      <c r="JE53" s="370">
        <v>0</v>
      </c>
      <c r="JF53" s="300">
        <f t="shared" si="1809"/>
        <v>1</v>
      </c>
      <c r="JG53" s="370">
        <f>JF53/DO53</f>
        <v>2</v>
      </c>
      <c r="JH53" s="300">
        <f t="shared" si="1810"/>
        <v>-1</v>
      </c>
      <c r="JI53" s="370">
        <f t="shared" si="1811"/>
        <v>-1</v>
      </c>
      <c r="JJ53" s="300">
        <f t="shared" si="1812"/>
        <v>1</v>
      </c>
      <c r="JK53" s="370">
        <v>0</v>
      </c>
      <c r="JL53" s="300">
        <f t="shared" si="1813"/>
        <v>-1</v>
      </c>
      <c r="JM53" s="370">
        <f>JL53/DH53</f>
        <v>-1</v>
      </c>
      <c r="JN53" s="300">
        <f t="shared" si="1814"/>
        <v>1</v>
      </c>
      <c r="JO53" s="370">
        <v>0</v>
      </c>
      <c r="JP53" s="300">
        <f t="shared" si="1815"/>
        <v>-1</v>
      </c>
      <c r="JQ53" s="370">
        <f>JP53/DJ53</f>
        <v>-1</v>
      </c>
      <c r="JR53" s="300">
        <f t="shared" si="1816"/>
        <v>0</v>
      </c>
      <c r="JS53" s="370">
        <v>0</v>
      </c>
      <c r="JT53" s="300">
        <f t="shared" si="1817"/>
        <v>1</v>
      </c>
      <c r="JU53" s="370">
        <v>0</v>
      </c>
      <c r="JV53" s="300">
        <f t="shared" si="1818"/>
        <v>-1</v>
      </c>
      <c r="JW53" s="370">
        <f>JV53/DM53</f>
        <v>-1</v>
      </c>
      <c r="JX53" s="300">
        <f t="shared" si="1819"/>
        <v>0</v>
      </c>
      <c r="JY53" s="370">
        <v>0</v>
      </c>
      <c r="JZ53" s="300">
        <f t="shared" si="1820"/>
        <v>1</v>
      </c>
      <c r="KA53" s="370">
        <v>0</v>
      </c>
      <c r="KB53" s="300">
        <f t="shared" si="1821"/>
        <v>-1</v>
      </c>
      <c r="KC53" s="370">
        <f>KB53/DR53</f>
        <v>-1</v>
      </c>
      <c r="KD53" s="300">
        <f t="shared" si="1822"/>
        <v>0</v>
      </c>
      <c r="KE53" s="370">
        <v>0</v>
      </c>
      <c r="KF53" s="300">
        <f t="shared" si="1823"/>
        <v>0</v>
      </c>
      <c r="KG53" s="370">
        <v>0</v>
      </c>
      <c r="KH53" s="300">
        <f t="shared" si="1824"/>
        <v>0</v>
      </c>
      <c r="KI53" s="370">
        <v>0</v>
      </c>
      <c r="KJ53" s="300">
        <f t="shared" si="1825"/>
        <v>1</v>
      </c>
      <c r="KK53" s="370">
        <v>0</v>
      </c>
      <c r="KL53" s="300">
        <f t="shared" si="1826"/>
        <v>-1</v>
      </c>
      <c r="KM53" s="370">
        <f>KL53/DW53</f>
        <v>-1</v>
      </c>
      <c r="KN53" s="300">
        <f t="shared" si="1827"/>
        <v>0</v>
      </c>
      <c r="KO53" s="370">
        <v>0</v>
      </c>
      <c r="KP53" s="300">
        <f t="shared" si="1828"/>
        <v>1</v>
      </c>
      <c r="KQ53" s="370">
        <v>0</v>
      </c>
      <c r="KR53" s="300">
        <f t="shared" si="1829"/>
        <v>-1</v>
      </c>
      <c r="KS53" s="370">
        <f>KR53/DZ53</f>
        <v>-1</v>
      </c>
      <c r="KT53" s="300">
        <f t="shared" si="1830"/>
        <v>0</v>
      </c>
      <c r="KU53" s="375">
        <v>0</v>
      </c>
      <c r="KV53" s="300">
        <f t="shared" si="1831"/>
        <v>0</v>
      </c>
      <c r="KW53" s="370">
        <v>0</v>
      </c>
      <c r="KX53" s="300">
        <f t="shared" si="1832"/>
        <v>1</v>
      </c>
      <c r="KY53" s="370">
        <f t="shared" si="1833"/>
        <v>0</v>
      </c>
      <c r="KZ53" s="300">
        <f t="shared" si="1834"/>
        <v>-1</v>
      </c>
      <c r="LA53" s="370">
        <f t="shared" si="1835"/>
        <v>-1</v>
      </c>
      <c r="LB53" s="300">
        <f t="shared" si="1836"/>
        <v>1</v>
      </c>
      <c r="LC53" s="370">
        <f t="shared" si="1837"/>
        <v>0</v>
      </c>
      <c r="LD53" s="300">
        <f t="shared" si="1838"/>
        <v>-1</v>
      </c>
      <c r="LE53" s="370">
        <f t="shared" si="1839"/>
        <v>-1</v>
      </c>
      <c r="LF53" s="300">
        <f t="shared" si="1840"/>
        <v>1</v>
      </c>
      <c r="LG53" s="370">
        <f t="shared" si="1841"/>
        <v>0</v>
      </c>
      <c r="LH53" s="300">
        <f t="shared" si="1842"/>
        <v>0</v>
      </c>
      <c r="LI53" s="370">
        <f t="shared" si="1843"/>
        <v>0</v>
      </c>
      <c r="LJ53" s="300">
        <f t="shared" si="1844"/>
        <v>0</v>
      </c>
      <c r="LK53" s="370">
        <f t="shared" si="1845"/>
        <v>0</v>
      </c>
      <c r="LL53" s="300">
        <f t="shared" si="1846"/>
        <v>0</v>
      </c>
      <c r="LM53" s="370">
        <f t="shared" si="1847"/>
        <v>0</v>
      </c>
      <c r="LN53" s="300">
        <f t="shared" si="1848"/>
        <v>0</v>
      </c>
      <c r="LO53" s="370">
        <f t="shared" si="1849"/>
        <v>0</v>
      </c>
      <c r="LP53" s="300">
        <f t="shared" si="1850"/>
        <v>-1</v>
      </c>
      <c r="LQ53" s="370">
        <f t="shared" si="1851"/>
        <v>-1</v>
      </c>
      <c r="LR53" s="300">
        <f t="shared" si="1852"/>
        <v>1</v>
      </c>
      <c r="LS53" s="1195">
        <v>0</v>
      </c>
      <c r="LT53" s="300">
        <f t="shared" si="1853"/>
        <v>0</v>
      </c>
      <c r="LU53" s="1191">
        <v>0</v>
      </c>
      <c r="LV53" s="300">
        <f t="shared" si="1854"/>
        <v>0</v>
      </c>
      <c r="LW53" s="1191">
        <f t="shared" si="1855"/>
        <v>0</v>
      </c>
      <c r="LX53" s="300">
        <f t="shared" si="1856"/>
        <v>0</v>
      </c>
      <c r="LY53" s="1191">
        <f t="shared" si="1857"/>
        <v>0</v>
      </c>
      <c r="LZ53" s="300">
        <f t="shared" si="1858"/>
        <v>0</v>
      </c>
      <c r="MA53" s="1191">
        <f t="shared" si="1859"/>
        <v>0</v>
      </c>
      <c r="MB53" s="300">
        <f t="shared" si="1860"/>
        <v>-1</v>
      </c>
      <c r="MC53" s="1191">
        <f t="shared" si="1861"/>
        <v>-1</v>
      </c>
      <c r="MD53" s="300">
        <f t="shared" si="1862"/>
        <v>1</v>
      </c>
      <c r="ME53" s="1249">
        <f t="shared" si="1863"/>
        <v>0</v>
      </c>
      <c r="MF53" s="300">
        <f t="shared" si="1864"/>
        <v>-1</v>
      </c>
      <c r="MG53" s="1191">
        <f t="shared" si="1865"/>
        <v>-1</v>
      </c>
      <c r="MH53" s="300">
        <f t="shared" si="1866"/>
        <v>0</v>
      </c>
      <c r="MI53" s="1191">
        <f t="shared" si="1867"/>
        <v>0</v>
      </c>
      <c r="MJ53" s="300">
        <f t="shared" si="1868"/>
        <v>0</v>
      </c>
      <c r="MK53" s="1191">
        <f t="shared" si="1869"/>
        <v>0</v>
      </c>
      <c r="ML53" s="300">
        <f t="shared" si="1870"/>
        <v>0</v>
      </c>
      <c r="MM53" s="1191">
        <f t="shared" si="1871"/>
        <v>0</v>
      </c>
      <c r="MN53" s="300">
        <f t="shared" si="1872"/>
        <v>0</v>
      </c>
      <c r="MO53" s="1191">
        <f t="shared" si="1873"/>
        <v>0</v>
      </c>
      <c r="MP53" s="846">
        <f t="shared" si="1874"/>
        <v>1</v>
      </c>
      <c r="MQ53" s="968">
        <f t="shared" si="1875"/>
        <v>1</v>
      </c>
      <c r="MR53" s="110">
        <f t="shared" si="1876"/>
        <v>0</v>
      </c>
      <c r="MS53" s="100">
        <f t="shared" si="1877"/>
        <v>0</v>
      </c>
      <c r="MT53" s="614"/>
      <c r="MU53" s="614"/>
      <c r="MV53" s="614"/>
      <c r="MW53" t="str">
        <f t="shared" si="1878"/>
        <v>Benefits</v>
      </c>
      <c r="MX53" s="240" t="e">
        <f>#REF!</f>
        <v>#REF!</v>
      </c>
      <c r="MY53" s="240" t="e">
        <f>#REF!</f>
        <v>#REF!</v>
      </c>
      <c r="MZ53" s="240" t="e">
        <f>#REF!</f>
        <v>#REF!</v>
      </c>
      <c r="NA53" s="240" t="e">
        <f>#REF!</f>
        <v>#REF!</v>
      </c>
      <c r="NB53" s="240" t="e">
        <f>#REF!</f>
        <v>#REF!</v>
      </c>
      <c r="NC53" s="240" t="e">
        <f>#REF!</f>
        <v>#REF!</v>
      </c>
      <c r="ND53" s="240" t="e">
        <f>#REF!</f>
        <v>#REF!</v>
      </c>
      <c r="NE53" s="240" t="e">
        <f>#REF!</f>
        <v>#REF!</v>
      </c>
      <c r="NF53" s="240" t="e">
        <f>#REF!</f>
        <v>#REF!</v>
      </c>
      <c r="NG53" s="240" t="e">
        <f>#REF!</f>
        <v>#REF!</v>
      </c>
      <c r="NH53" s="240" t="e">
        <f>#REF!</f>
        <v>#REF!</v>
      </c>
      <c r="NI53" s="241">
        <f t="shared" si="1879"/>
        <v>1</v>
      </c>
      <c r="NJ53" s="241">
        <f t="shared" si="1879"/>
        <v>1</v>
      </c>
      <c r="NK53" s="241">
        <f t="shared" si="1879"/>
        <v>1</v>
      </c>
      <c r="NL53" s="241">
        <f t="shared" si="1879"/>
        <v>1</v>
      </c>
      <c r="NM53" s="241">
        <f t="shared" si="1879"/>
        <v>1</v>
      </c>
      <c r="NN53" s="241">
        <f t="shared" si="1879"/>
        <v>1</v>
      </c>
      <c r="NO53" s="241">
        <f t="shared" si="1879"/>
        <v>1</v>
      </c>
      <c r="NP53" s="241">
        <f t="shared" si="1879"/>
        <v>1</v>
      </c>
      <c r="NQ53" s="241">
        <f t="shared" si="1879"/>
        <v>1</v>
      </c>
      <c r="NR53" s="241">
        <f t="shared" si="1879"/>
        <v>0</v>
      </c>
      <c r="NS53" s="241">
        <f t="shared" si="1879"/>
        <v>2</v>
      </c>
      <c r="NT53" s="241">
        <f t="shared" si="1879"/>
        <v>2</v>
      </c>
      <c r="NU53" s="241">
        <f t="shared" si="1880"/>
        <v>0</v>
      </c>
      <c r="NV53" s="241">
        <f t="shared" si="1880"/>
        <v>2</v>
      </c>
      <c r="NW53" s="241">
        <f t="shared" si="1880"/>
        <v>0</v>
      </c>
      <c r="NX53" s="241">
        <f t="shared" si="1880"/>
        <v>2</v>
      </c>
      <c r="NY53" s="241">
        <f t="shared" si="1880"/>
        <v>0</v>
      </c>
      <c r="NZ53" s="241">
        <f t="shared" si="1880"/>
        <v>0</v>
      </c>
      <c r="OA53" s="241">
        <f t="shared" si="1880"/>
        <v>0</v>
      </c>
      <c r="OB53" s="241">
        <f t="shared" si="1880"/>
        <v>1</v>
      </c>
      <c r="OC53" s="241">
        <f t="shared" si="1880"/>
        <v>1</v>
      </c>
      <c r="OD53" s="241">
        <f t="shared" si="1880"/>
        <v>3</v>
      </c>
      <c r="OE53" s="241">
        <f t="shared" si="1880"/>
        <v>0</v>
      </c>
      <c r="OF53" s="241">
        <f t="shared" si="1880"/>
        <v>0</v>
      </c>
      <c r="OG53" s="697">
        <f t="shared" si="1881"/>
        <v>1</v>
      </c>
      <c r="OH53" s="697">
        <f t="shared" si="1881"/>
        <v>1</v>
      </c>
      <c r="OI53" s="697">
        <f t="shared" si="1881"/>
        <v>1</v>
      </c>
      <c r="OJ53" s="697">
        <f t="shared" si="1881"/>
        <v>1</v>
      </c>
      <c r="OK53" s="697">
        <f t="shared" si="1881"/>
        <v>1</v>
      </c>
      <c r="OL53" s="697">
        <f t="shared" si="1881"/>
        <v>1</v>
      </c>
      <c r="OM53" s="697">
        <f t="shared" si="1881"/>
        <v>1</v>
      </c>
      <c r="ON53" s="697">
        <f t="shared" si="1881"/>
        <v>0</v>
      </c>
      <c r="OO53" s="697">
        <f t="shared" si="1881"/>
        <v>1</v>
      </c>
      <c r="OP53" s="697">
        <f t="shared" si="1881"/>
        <v>1</v>
      </c>
      <c r="OQ53" s="697">
        <f t="shared" si="1881"/>
        <v>1</v>
      </c>
      <c r="OR53" s="697">
        <f t="shared" si="1881"/>
        <v>1</v>
      </c>
      <c r="OS53" s="800">
        <f t="shared" si="1882"/>
        <v>0</v>
      </c>
      <c r="OT53" s="800">
        <f t="shared" si="1882"/>
        <v>0</v>
      </c>
      <c r="OU53" s="800">
        <f t="shared" si="1882"/>
        <v>2</v>
      </c>
      <c r="OV53" s="800">
        <f t="shared" si="1882"/>
        <v>1</v>
      </c>
      <c r="OW53" s="800">
        <f t="shared" si="1882"/>
        <v>0</v>
      </c>
      <c r="OX53" s="800">
        <f t="shared" si="1882"/>
        <v>1</v>
      </c>
      <c r="OY53" s="800">
        <f t="shared" si="1882"/>
        <v>1</v>
      </c>
      <c r="OZ53" s="800">
        <f t="shared" si="1882"/>
        <v>1</v>
      </c>
      <c r="PA53" s="800">
        <f t="shared" si="1882"/>
        <v>1</v>
      </c>
      <c r="PB53" s="800">
        <f t="shared" si="1882"/>
        <v>1</v>
      </c>
      <c r="PC53" s="800">
        <f t="shared" si="1882"/>
        <v>0</v>
      </c>
      <c r="PD53" s="800">
        <f t="shared" si="1882"/>
        <v>1</v>
      </c>
      <c r="PE53" s="853">
        <f t="shared" si="1883"/>
        <v>1</v>
      </c>
      <c r="PF53" s="853">
        <f t="shared" si="1883"/>
        <v>0</v>
      </c>
      <c r="PG53" s="853">
        <f t="shared" si="1883"/>
        <v>1</v>
      </c>
      <c r="PH53" s="853">
        <f t="shared" si="1883"/>
        <v>0</v>
      </c>
      <c r="PI53" s="853">
        <f t="shared" si="1883"/>
        <v>1</v>
      </c>
      <c r="PJ53" s="853">
        <f t="shared" si="1883"/>
        <v>0</v>
      </c>
      <c r="PK53" s="853">
        <f t="shared" si="1883"/>
        <v>1</v>
      </c>
      <c r="PL53" s="853">
        <f t="shared" si="1883"/>
        <v>1</v>
      </c>
      <c r="PM53" s="853">
        <f t="shared" si="1883"/>
        <v>1</v>
      </c>
      <c r="PN53" s="853">
        <f t="shared" si="1883"/>
        <v>1</v>
      </c>
      <c r="PO53" s="853">
        <f t="shared" si="1883"/>
        <v>0</v>
      </c>
      <c r="PP53" s="853">
        <f t="shared" si="1883"/>
        <v>0</v>
      </c>
      <c r="PQ53" s="1039">
        <f t="shared" si="1884"/>
        <v>1</v>
      </c>
      <c r="PR53" s="1039">
        <f t="shared" si="1885"/>
        <v>1</v>
      </c>
      <c r="PS53" s="1039">
        <f t="shared" si="1886"/>
        <v>0</v>
      </c>
      <c r="PT53" s="1039">
        <f t="shared" si="1887"/>
        <v>0</v>
      </c>
      <c r="PU53" s="1039">
        <f t="shared" si="1888"/>
        <v>1</v>
      </c>
      <c r="PV53" s="1039">
        <f t="shared" si="1889"/>
        <v>0</v>
      </c>
      <c r="PW53" s="1039">
        <f t="shared" si="1890"/>
        <v>1</v>
      </c>
      <c r="PX53" s="1039">
        <f t="shared" si="1891"/>
        <v>0</v>
      </c>
      <c r="PY53" s="1039">
        <f t="shared" si="1892"/>
        <v>1</v>
      </c>
      <c r="PZ53" s="1039">
        <f t="shared" si="1893"/>
        <v>0</v>
      </c>
      <c r="QA53" s="1039">
        <f t="shared" si="1894"/>
        <v>0</v>
      </c>
      <c r="QB53" s="1039">
        <f t="shared" si="1895"/>
        <v>1</v>
      </c>
      <c r="QC53" s="1061">
        <f t="shared" si="1896"/>
        <v>0</v>
      </c>
      <c r="QD53" s="1061">
        <f t="shared" si="1897"/>
        <v>0</v>
      </c>
      <c r="QE53" s="1061">
        <f t="shared" si="1898"/>
        <v>1</v>
      </c>
      <c r="QF53" s="1061">
        <f t="shared" si="1899"/>
        <v>0</v>
      </c>
      <c r="QG53" s="1061">
        <f t="shared" si="1900"/>
        <v>0</v>
      </c>
      <c r="QH53" s="1061">
        <f t="shared" si="1901"/>
        <v>0</v>
      </c>
      <c r="QI53" s="1061">
        <f t="shared" si="1902"/>
        <v>0</v>
      </c>
      <c r="QJ53" s="1061">
        <f t="shared" si="1903"/>
        <v>1</v>
      </c>
      <c r="QK53" s="1061">
        <f t="shared" si="1904"/>
        <v>0</v>
      </c>
      <c r="QL53" s="1061">
        <f t="shared" si="1905"/>
        <v>0</v>
      </c>
      <c r="QM53" s="1061">
        <f t="shared" si="1906"/>
        <v>1</v>
      </c>
      <c r="QN53" s="1061">
        <f t="shared" si="1907"/>
        <v>0</v>
      </c>
      <c r="QO53" s="1118">
        <f t="shared" si="1908"/>
        <v>0</v>
      </c>
      <c r="QP53" s="1118">
        <f t="shared" si="1908"/>
        <v>0</v>
      </c>
      <c r="QQ53" s="1118">
        <f t="shared" si="1908"/>
        <v>1</v>
      </c>
      <c r="QR53" s="1118">
        <f t="shared" si="1908"/>
        <v>0</v>
      </c>
      <c r="QS53" s="1118">
        <f t="shared" si="1908"/>
        <v>1</v>
      </c>
      <c r="QT53" s="1118">
        <f t="shared" si="1908"/>
        <v>0</v>
      </c>
      <c r="QU53" s="1118">
        <f t="shared" si="1908"/>
        <v>1</v>
      </c>
      <c r="QV53" s="1118">
        <f t="shared" si="1908"/>
        <v>1</v>
      </c>
      <c r="QW53" s="1118">
        <f t="shared" si="1908"/>
        <v>1</v>
      </c>
      <c r="QX53" s="1118">
        <f t="shared" si="1908"/>
        <v>1</v>
      </c>
      <c r="QY53" s="1118">
        <f t="shared" si="1908"/>
        <v>1</v>
      </c>
      <c r="QZ53" s="1118">
        <f t="shared" si="1908"/>
        <v>0</v>
      </c>
      <c r="RA53" s="1210">
        <f t="shared" si="1909"/>
        <v>1</v>
      </c>
      <c r="RB53" s="1210">
        <f t="shared" si="1910"/>
        <v>1</v>
      </c>
      <c r="RC53" s="1210">
        <f t="shared" si="1911"/>
        <v>1</v>
      </c>
      <c r="RD53" s="1210">
        <f t="shared" si="1912"/>
        <v>1</v>
      </c>
      <c r="RE53" s="1210">
        <f t="shared" si="1913"/>
        <v>1</v>
      </c>
      <c r="RF53" s="1210">
        <f t="shared" si="1914"/>
        <v>0</v>
      </c>
      <c r="RG53" s="1210">
        <f t="shared" si="1915"/>
        <v>1</v>
      </c>
      <c r="RH53" s="1210">
        <f t="shared" si="1916"/>
        <v>0</v>
      </c>
      <c r="RI53" s="1210">
        <f t="shared" si="1917"/>
        <v>0</v>
      </c>
      <c r="RJ53" s="1210">
        <f t="shared" si="1918"/>
        <v>0</v>
      </c>
      <c r="RK53" s="1210">
        <f t="shared" si="1919"/>
        <v>0</v>
      </c>
      <c r="RL53" s="1210">
        <f t="shared" si="1920"/>
        <v>0</v>
      </c>
    </row>
    <row r="54" spans="1:480" x14ac:dyDescent="0.3">
      <c r="A54" s="675"/>
      <c r="B54" s="50">
        <v>8.3000000000000007</v>
      </c>
      <c r="E54" s="1299" t="s">
        <v>7</v>
      </c>
      <c r="F54" s="1299"/>
      <c r="G54" s="1300"/>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710"/>
        <v>16</v>
      </c>
      <c r="AW54" s="150">
        <f t="shared" si="1711"/>
        <v>1.3333333333333333</v>
      </c>
      <c r="AX54" s="338">
        <v>1</v>
      </c>
      <c r="AY54" s="64">
        <v>4</v>
      </c>
      <c r="AZ54" s="20">
        <v>2</v>
      </c>
      <c r="BA54" s="64">
        <v>1</v>
      </c>
      <c r="BB54" s="20">
        <v>0</v>
      </c>
      <c r="BC54" s="64">
        <v>1</v>
      </c>
      <c r="BD54" s="187">
        <v>2</v>
      </c>
      <c r="BE54" s="64">
        <v>2</v>
      </c>
      <c r="BF54" s="187">
        <v>2</v>
      </c>
      <c r="BG54" s="64">
        <v>1</v>
      </c>
      <c r="BH54" s="187">
        <v>0</v>
      </c>
      <c r="BI54" s="64">
        <v>1</v>
      </c>
      <c r="BJ54" s="118">
        <f t="shared" si="1714"/>
        <v>17</v>
      </c>
      <c r="BK54" s="150">
        <f t="shared" si="1715"/>
        <v>1.4166666666666667</v>
      </c>
      <c r="BL54" s="338">
        <v>2</v>
      </c>
      <c r="BM54" s="64">
        <v>2</v>
      </c>
      <c r="BN54" s="20">
        <v>1</v>
      </c>
      <c r="BO54" s="64">
        <v>1</v>
      </c>
      <c r="BP54" s="20">
        <v>1</v>
      </c>
      <c r="BQ54" s="64">
        <v>1</v>
      </c>
      <c r="BR54" s="187">
        <v>1</v>
      </c>
      <c r="BS54" s="64">
        <v>1</v>
      </c>
      <c r="BT54" s="187">
        <v>1</v>
      </c>
      <c r="BU54" s="187">
        <v>2</v>
      </c>
      <c r="BV54" s="187">
        <v>1</v>
      </c>
      <c r="BW54" s="187">
        <v>0</v>
      </c>
      <c r="BX54" s="118">
        <f t="shared" si="1722"/>
        <v>14</v>
      </c>
      <c r="BY54" s="150">
        <f t="shared" si="1723"/>
        <v>1.1666666666666667</v>
      </c>
      <c r="BZ54" s="187">
        <v>1</v>
      </c>
      <c r="CA54" s="64">
        <v>1</v>
      </c>
      <c r="CB54" s="20">
        <v>1</v>
      </c>
      <c r="CC54" s="64">
        <v>1</v>
      </c>
      <c r="CD54" s="20">
        <v>0</v>
      </c>
      <c r="CE54" s="844">
        <v>1</v>
      </c>
      <c r="CF54" s="846">
        <v>0</v>
      </c>
      <c r="CG54" s="844">
        <v>0</v>
      </c>
      <c r="CH54" s="846">
        <v>1</v>
      </c>
      <c r="CI54" s="846">
        <v>0</v>
      </c>
      <c r="CJ54" s="846">
        <v>0</v>
      </c>
      <c r="CK54" s="846">
        <v>0</v>
      </c>
      <c r="CL54" s="847">
        <f t="shared" si="1730"/>
        <v>6</v>
      </c>
      <c r="CM54" s="150">
        <f t="shared" si="1731"/>
        <v>0.5</v>
      </c>
      <c r="CN54" s="187">
        <v>0</v>
      </c>
      <c r="CO54" s="64">
        <v>0</v>
      </c>
      <c r="CP54" s="20">
        <v>0</v>
      </c>
      <c r="CQ54" s="64">
        <v>0</v>
      </c>
      <c r="CR54" s="907">
        <v>0</v>
      </c>
      <c r="CS54" s="908">
        <v>0</v>
      </c>
      <c r="CT54" s="909">
        <v>0</v>
      </c>
      <c r="CU54" s="908">
        <v>0</v>
      </c>
      <c r="CV54" s="997">
        <v>0</v>
      </c>
      <c r="CW54" s="998">
        <v>0</v>
      </c>
      <c r="CX54" s="997">
        <v>1</v>
      </c>
      <c r="CY54" s="999">
        <v>0</v>
      </c>
      <c r="CZ54" s="995">
        <f t="shared" si="1738"/>
        <v>1</v>
      </c>
      <c r="DA54" s="996">
        <f t="shared" si="1739"/>
        <v>8.3333333333333329E-2</v>
      </c>
      <c r="DB54" s="909">
        <v>0</v>
      </c>
      <c r="DC54" s="908">
        <v>0</v>
      </c>
      <c r="DD54" s="907">
        <v>0</v>
      </c>
      <c r="DE54" s="908">
        <v>0</v>
      </c>
      <c r="DF54" s="907">
        <v>0</v>
      </c>
      <c r="DG54" s="908">
        <v>0</v>
      </c>
      <c r="DH54" s="909">
        <v>0</v>
      </c>
      <c r="DI54" s="908">
        <v>0</v>
      </c>
      <c r="DJ54" s="909">
        <v>0</v>
      </c>
      <c r="DK54" s="908">
        <v>0</v>
      </c>
      <c r="DL54" s="909">
        <v>0</v>
      </c>
      <c r="DM54" s="908">
        <v>0</v>
      </c>
      <c r="DN54" s="995">
        <f t="shared" si="1746"/>
        <v>0</v>
      </c>
      <c r="DO54" s="996">
        <f t="shared" si="1747"/>
        <v>0</v>
      </c>
      <c r="DP54" s="997">
        <v>0</v>
      </c>
      <c r="DQ54" s="999">
        <v>0</v>
      </c>
      <c r="DR54" s="1140">
        <v>0</v>
      </c>
      <c r="DS54" s="999">
        <v>0</v>
      </c>
      <c r="DT54" s="1140">
        <v>0</v>
      </c>
      <c r="DU54" s="999">
        <v>0</v>
      </c>
      <c r="DV54" s="997">
        <v>0</v>
      </c>
      <c r="DW54" s="999">
        <v>0</v>
      </c>
      <c r="DX54" s="997">
        <v>0</v>
      </c>
      <c r="DY54" s="999">
        <v>0</v>
      </c>
      <c r="DZ54" s="997">
        <v>0</v>
      </c>
      <c r="EA54" s="999">
        <v>0</v>
      </c>
      <c r="EB54" s="995">
        <f t="shared" si="1754"/>
        <v>0</v>
      </c>
      <c r="EC54" s="996">
        <f t="shared" si="1755"/>
        <v>0</v>
      </c>
      <c r="ED54" s="909">
        <v>0</v>
      </c>
      <c r="EE54" s="908">
        <v>0</v>
      </c>
      <c r="EF54" s="907">
        <v>0</v>
      </c>
      <c r="EG54" s="908">
        <v>0</v>
      </c>
      <c r="EH54" s="907">
        <v>0</v>
      </c>
      <c r="EI54" s="908">
        <v>0</v>
      </c>
      <c r="EJ54" s="909">
        <v>0</v>
      </c>
      <c r="EK54" s="908">
        <v>0</v>
      </c>
      <c r="EL54" s="909">
        <v>0</v>
      </c>
      <c r="EM54" s="908">
        <v>0</v>
      </c>
      <c r="EN54" s="909">
        <v>0</v>
      </c>
      <c r="EO54" s="908">
        <v>0</v>
      </c>
      <c r="EP54" s="910">
        <f t="shared" si="1763"/>
        <v>0</v>
      </c>
      <c r="EQ54" s="150">
        <f t="shared" si="1764"/>
        <v>0</v>
      </c>
      <c r="ER54" s="909">
        <v>0</v>
      </c>
      <c r="ES54" s="908">
        <v>0</v>
      </c>
      <c r="ET54" s="907">
        <v>0</v>
      </c>
      <c r="EU54" s="908">
        <v>0</v>
      </c>
      <c r="EV54" s="907">
        <v>0</v>
      </c>
      <c r="EW54" s="908">
        <v>0</v>
      </c>
      <c r="EX54" s="909">
        <v>0</v>
      </c>
      <c r="EY54" s="908"/>
      <c r="EZ54" s="909"/>
      <c r="FA54" s="908"/>
      <c r="FB54" s="909"/>
      <c r="FC54" s="908"/>
      <c r="FD54" s="910">
        <f t="shared" si="1769"/>
        <v>0</v>
      </c>
      <c r="FE54" s="150">
        <f t="shared" si="1770"/>
        <v>0</v>
      </c>
      <c r="FF54" s="110">
        <f>AX54-AU54</f>
        <v>1</v>
      </c>
      <c r="FG54" s="661">
        <v>1</v>
      </c>
      <c r="FH54" s="110">
        <f>AY54-AX54</f>
        <v>3</v>
      </c>
      <c r="FI54" s="367">
        <f>FH54/AX54</f>
        <v>3</v>
      </c>
      <c r="FJ54" s="110">
        <f>AZ54-AY54</f>
        <v>-2</v>
      </c>
      <c r="FK54" s="367">
        <f>FJ54/AY54</f>
        <v>-0.5</v>
      </c>
      <c r="FL54" s="110">
        <f>BA54-AZ54</f>
        <v>-1</v>
      </c>
      <c r="FM54" s="367">
        <f>FL54/AZ54</f>
        <v>-0.5</v>
      </c>
      <c r="FN54" s="110">
        <f>BB54-BA54</f>
        <v>-1</v>
      </c>
      <c r="FO54" s="367">
        <f>FN54/BA54</f>
        <v>-1</v>
      </c>
      <c r="FP54" s="110">
        <f>BC54-BB54</f>
        <v>1</v>
      </c>
      <c r="FQ54" s="421">
        <v>0</v>
      </c>
      <c r="FR54" s="110">
        <f>BD54-BC54</f>
        <v>1</v>
      </c>
      <c r="FS54" s="367">
        <f>FR54/BC54</f>
        <v>1</v>
      </c>
      <c r="FT54" s="110">
        <f>BE54-BD54</f>
        <v>0</v>
      </c>
      <c r="FU54" s="367">
        <f>FT54/BD54</f>
        <v>0</v>
      </c>
      <c r="FV54" s="110">
        <f>BF54-BE54</f>
        <v>0</v>
      </c>
      <c r="FW54" s="367">
        <f>FV54/BE54</f>
        <v>0</v>
      </c>
      <c r="FX54" s="110">
        <f>BG54-BF54</f>
        <v>-1</v>
      </c>
      <c r="FY54" s="100">
        <f>FX54/BF54</f>
        <v>-0.5</v>
      </c>
      <c r="FZ54" s="110">
        <f>BH54-BG54</f>
        <v>-1</v>
      </c>
      <c r="GA54" s="367">
        <f>FZ54/BG54</f>
        <v>-1</v>
      </c>
      <c r="GB54" s="110">
        <f>BI54-BH54</f>
        <v>1</v>
      </c>
      <c r="GC54" s="367">
        <v>1</v>
      </c>
      <c r="GD54" s="110">
        <f>BL54-BI54</f>
        <v>1</v>
      </c>
      <c r="GE54" s="367">
        <f>GD54/BI54</f>
        <v>1</v>
      </c>
      <c r="GF54" s="300">
        <f>BM54-BL54</f>
        <v>0</v>
      </c>
      <c r="GG54" s="370">
        <f>GF54/BL54</f>
        <v>0</v>
      </c>
      <c r="GH54" s="300">
        <f>BN54-BM54</f>
        <v>-1</v>
      </c>
      <c r="GI54" s="370">
        <f>GH54/BM54</f>
        <v>-0.5</v>
      </c>
      <c r="GJ54" s="300">
        <f>BO54-BN54</f>
        <v>0</v>
      </c>
      <c r="GK54" s="370">
        <f>GJ54/BN54</f>
        <v>0</v>
      </c>
      <c r="GL54" s="300">
        <f>BP54-BO54</f>
        <v>0</v>
      </c>
      <c r="GM54" s="370">
        <f>GL54/BO54</f>
        <v>0</v>
      </c>
      <c r="GN54" s="300">
        <f t="shared" si="1771"/>
        <v>0</v>
      </c>
      <c r="GO54" s="370">
        <f>GN54/BP54</f>
        <v>0</v>
      </c>
      <c r="GP54" s="300">
        <f t="shared" si="1772"/>
        <v>0</v>
      </c>
      <c r="GQ54" s="370">
        <f>GP54/BQ54</f>
        <v>0</v>
      </c>
      <c r="GR54" s="300">
        <f t="shared" si="1773"/>
        <v>0</v>
      </c>
      <c r="GS54" s="370">
        <f>GR54/BR54</f>
        <v>0</v>
      </c>
      <c r="GT54" s="300">
        <f t="shared" si="1774"/>
        <v>0</v>
      </c>
      <c r="GU54" s="370">
        <f>GT54/BS54</f>
        <v>0</v>
      </c>
      <c r="GV54" s="300">
        <f t="shared" si="1775"/>
        <v>1</v>
      </c>
      <c r="GW54" s="370">
        <f>GV54/BT54</f>
        <v>1</v>
      </c>
      <c r="GX54" s="300">
        <f t="shared" si="1776"/>
        <v>-1</v>
      </c>
      <c r="GY54" s="370">
        <f t="shared" si="1777"/>
        <v>-0.5</v>
      </c>
      <c r="GZ54" s="300">
        <f t="shared" si="1778"/>
        <v>-1</v>
      </c>
      <c r="HA54" s="370">
        <f>GZ54/BV54</f>
        <v>-1</v>
      </c>
      <c r="HB54" s="300">
        <f t="shared" si="1779"/>
        <v>1</v>
      </c>
      <c r="HC54" s="370">
        <v>0</v>
      </c>
      <c r="HD54" s="300">
        <f t="shared" si="1780"/>
        <v>0</v>
      </c>
      <c r="HE54" s="370">
        <f>HD54/BZ54</f>
        <v>0</v>
      </c>
      <c r="HF54" s="300">
        <f t="shared" si="1781"/>
        <v>0</v>
      </c>
      <c r="HG54" s="370">
        <f>HF54/CA54</f>
        <v>0</v>
      </c>
      <c r="HH54" s="300">
        <f t="shared" si="1782"/>
        <v>0</v>
      </c>
      <c r="HI54" s="370">
        <f>HH54/CB54</f>
        <v>0</v>
      </c>
      <c r="HJ54" s="300">
        <f t="shared" si="1783"/>
        <v>-1</v>
      </c>
      <c r="HK54" s="370">
        <f>HJ54/CC54</f>
        <v>-1</v>
      </c>
      <c r="HL54" s="300">
        <f t="shared" si="1784"/>
        <v>1</v>
      </c>
      <c r="HM54" s="370">
        <v>0</v>
      </c>
      <c r="HN54" s="300">
        <f t="shared" si="1785"/>
        <v>-1</v>
      </c>
      <c r="HO54" s="370">
        <f>HN54/CE54</f>
        <v>-1</v>
      </c>
      <c r="HP54" s="300">
        <f t="shared" si="1786"/>
        <v>0</v>
      </c>
      <c r="HQ54" s="370">
        <v>0</v>
      </c>
      <c r="HR54" s="300">
        <f t="shared" si="1787"/>
        <v>1</v>
      </c>
      <c r="HS54" s="370">
        <v>0</v>
      </c>
      <c r="HT54" s="300">
        <f t="shared" si="1788"/>
        <v>-1</v>
      </c>
      <c r="HU54" s="370">
        <f t="shared" si="1789"/>
        <v>-1</v>
      </c>
      <c r="HV54" s="300">
        <f t="shared" si="1790"/>
        <v>0</v>
      </c>
      <c r="HW54" s="370">
        <v>0</v>
      </c>
      <c r="HX54" s="300">
        <f t="shared" si="1791"/>
        <v>0</v>
      </c>
      <c r="HY54" s="370" t="e">
        <f t="shared" si="1792"/>
        <v>#DIV/0!</v>
      </c>
      <c r="HZ54" s="300">
        <f t="shared" si="1793"/>
        <v>0</v>
      </c>
      <c r="IA54" s="370">
        <v>0</v>
      </c>
      <c r="IB54" s="300">
        <f t="shared" si="1794"/>
        <v>0</v>
      </c>
      <c r="IC54" s="370">
        <v>0</v>
      </c>
      <c r="ID54" s="300">
        <f t="shared" si="1795"/>
        <v>0</v>
      </c>
      <c r="IE54" s="370">
        <v>0</v>
      </c>
      <c r="IF54" s="300">
        <f t="shared" si="1796"/>
        <v>0</v>
      </c>
      <c r="IG54" s="370">
        <v>0</v>
      </c>
      <c r="IH54" s="300">
        <f t="shared" si="1797"/>
        <v>0</v>
      </c>
      <c r="II54" s="370">
        <v>0</v>
      </c>
      <c r="IJ54" s="300">
        <f t="shared" si="1798"/>
        <v>0</v>
      </c>
      <c r="IK54" s="370">
        <v>0</v>
      </c>
      <c r="IL54" s="300">
        <f t="shared" si="1799"/>
        <v>0</v>
      </c>
      <c r="IM54" s="370">
        <v>0</v>
      </c>
      <c r="IN54" s="300">
        <f t="shared" si="1800"/>
        <v>0</v>
      </c>
      <c r="IO54" s="370">
        <v>0</v>
      </c>
      <c r="IP54" s="300">
        <f t="shared" si="1801"/>
        <v>0</v>
      </c>
      <c r="IQ54" s="370">
        <v>0</v>
      </c>
      <c r="IR54" s="300">
        <f t="shared" si="1802"/>
        <v>0</v>
      </c>
      <c r="IS54" s="370">
        <v>0</v>
      </c>
      <c r="IT54" s="300">
        <f t="shared" si="1803"/>
        <v>1</v>
      </c>
      <c r="IU54" s="370">
        <v>0</v>
      </c>
      <c r="IV54" s="300">
        <f t="shared" si="1804"/>
        <v>-1</v>
      </c>
      <c r="IW54" s="370">
        <f>IV54/CX54</f>
        <v>-1</v>
      </c>
      <c r="IX54" s="300">
        <f t="shared" si="1805"/>
        <v>0</v>
      </c>
      <c r="IY54" s="370">
        <v>0</v>
      </c>
      <c r="IZ54" s="300">
        <f t="shared" si="1806"/>
        <v>0</v>
      </c>
      <c r="JA54" s="370">
        <v>0</v>
      </c>
      <c r="JB54" s="300">
        <f t="shared" si="1807"/>
        <v>0</v>
      </c>
      <c r="JC54" s="370">
        <v>0</v>
      </c>
      <c r="JD54" s="300">
        <f t="shared" si="1808"/>
        <v>0</v>
      </c>
      <c r="JE54" s="370">
        <v>0</v>
      </c>
      <c r="JF54" s="300">
        <f t="shared" si="1809"/>
        <v>0</v>
      </c>
      <c r="JG54" s="370">
        <v>0</v>
      </c>
      <c r="JH54" s="300">
        <f t="shared" si="1810"/>
        <v>0</v>
      </c>
      <c r="JI54" s="370" t="e">
        <f t="shared" si="1811"/>
        <v>#DIV/0!</v>
      </c>
      <c r="JJ54" s="300">
        <f t="shared" si="1812"/>
        <v>0</v>
      </c>
      <c r="JK54" s="370">
        <v>0</v>
      </c>
      <c r="JL54" s="300">
        <f t="shared" si="1813"/>
        <v>0</v>
      </c>
      <c r="JM54" s="370">
        <v>0</v>
      </c>
      <c r="JN54" s="300">
        <f t="shared" si="1814"/>
        <v>0</v>
      </c>
      <c r="JO54" s="370">
        <v>0</v>
      </c>
      <c r="JP54" s="300">
        <f t="shared" si="1815"/>
        <v>0</v>
      </c>
      <c r="JQ54" s="370">
        <v>0</v>
      </c>
      <c r="JR54" s="300">
        <f t="shared" si="1816"/>
        <v>0</v>
      </c>
      <c r="JS54" s="370">
        <v>0</v>
      </c>
      <c r="JT54" s="300">
        <f t="shared" si="1817"/>
        <v>0</v>
      </c>
      <c r="JU54" s="370">
        <v>0</v>
      </c>
      <c r="JV54" s="300">
        <f t="shared" si="1818"/>
        <v>0</v>
      </c>
      <c r="JW54" s="370">
        <v>0</v>
      </c>
      <c r="JX54" s="300">
        <f t="shared" si="1819"/>
        <v>0</v>
      </c>
      <c r="JY54" s="370">
        <v>0</v>
      </c>
      <c r="JZ54" s="300">
        <f t="shared" si="1820"/>
        <v>0</v>
      </c>
      <c r="KA54" s="370">
        <v>0</v>
      </c>
      <c r="KB54" s="300">
        <f t="shared" si="1821"/>
        <v>0</v>
      </c>
      <c r="KC54" s="370">
        <v>0</v>
      </c>
      <c r="KD54" s="300">
        <f t="shared" si="1822"/>
        <v>0</v>
      </c>
      <c r="KE54" s="370">
        <v>0</v>
      </c>
      <c r="KF54" s="300">
        <f t="shared" si="1823"/>
        <v>0</v>
      </c>
      <c r="KG54" s="370">
        <v>0</v>
      </c>
      <c r="KH54" s="300">
        <f t="shared" si="1824"/>
        <v>0</v>
      </c>
      <c r="KI54" s="370">
        <v>0</v>
      </c>
      <c r="KJ54" s="300">
        <f t="shared" si="1825"/>
        <v>0</v>
      </c>
      <c r="KK54" s="370">
        <v>0</v>
      </c>
      <c r="KL54" s="300">
        <f t="shared" si="1826"/>
        <v>0</v>
      </c>
      <c r="KM54" s="370">
        <v>0</v>
      </c>
      <c r="KN54" s="300">
        <f t="shared" si="1827"/>
        <v>0</v>
      </c>
      <c r="KO54" s="370">
        <v>0</v>
      </c>
      <c r="KP54" s="300">
        <f t="shared" si="1828"/>
        <v>0</v>
      </c>
      <c r="KQ54" s="370">
        <v>0</v>
      </c>
      <c r="KR54" s="300">
        <f t="shared" si="1829"/>
        <v>0</v>
      </c>
      <c r="KS54" s="370">
        <v>0</v>
      </c>
      <c r="KT54" s="300">
        <f t="shared" si="1830"/>
        <v>0</v>
      </c>
      <c r="KU54" s="375">
        <v>0</v>
      </c>
      <c r="KV54" s="300">
        <f t="shared" si="1831"/>
        <v>0</v>
      </c>
      <c r="KW54" s="370">
        <v>0</v>
      </c>
      <c r="KX54" s="300">
        <f t="shared" si="1832"/>
        <v>0</v>
      </c>
      <c r="KY54" s="370">
        <f t="shared" si="1833"/>
        <v>0</v>
      </c>
      <c r="KZ54" s="300">
        <f t="shared" si="1834"/>
        <v>0</v>
      </c>
      <c r="LA54" s="370">
        <f t="shared" si="1835"/>
        <v>0</v>
      </c>
      <c r="LB54" s="300">
        <f t="shared" si="1836"/>
        <v>0</v>
      </c>
      <c r="LC54" s="370">
        <f t="shared" si="1837"/>
        <v>0</v>
      </c>
      <c r="LD54" s="300">
        <f t="shared" si="1838"/>
        <v>0</v>
      </c>
      <c r="LE54" s="370">
        <f t="shared" si="1839"/>
        <v>0</v>
      </c>
      <c r="LF54" s="300">
        <f t="shared" si="1840"/>
        <v>0</v>
      </c>
      <c r="LG54" s="370">
        <f t="shared" si="1841"/>
        <v>0</v>
      </c>
      <c r="LH54" s="300">
        <f t="shared" si="1842"/>
        <v>0</v>
      </c>
      <c r="LI54" s="370">
        <f t="shared" si="1843"/>
        <v>0</v>
      </c>
      <c r="LJ54" s="300">
        <f t="shared" si="1844"/>
        <v>0</v>
      </c>
      <c r="LK54" s="370">
        <f t="shared" si="1845"/>
        <v>0</v>
      </c>
      <c r="LL54" s="300">
        <f t="shared" si="1846"/>
        <v>0</v>
      </c>
      <c r="LM54" s="370">
        <f t="shared" si="1847"/>
        <v>0</v>
      </c>
      <c r="LN54" s="300">
        <f t="shared" si="1848"/>
        <v>0</v>
      </c>
      <c r="LO54" s="370">
        <f t="shared" si="1849"/>
        <v>0</v>
      </c>
      <c r="LP54" s="300">
        <f t="shared" si="1850"/>
        <v>0</v>
      </c>
      <c r="LQ54" s="370">
        <f t="shared" si="1851"/>
        <v>0</v>
      </c>
      <c r="LR54" s="300">
        <f t="shared" si="1852"/>
        <v>0</v>
      </c>
      <c r="LS54" s="1195">
        <v>0</v>
      </c>
      <c r="LT54" s="300">
        <f t="shared" si="1853"/>
        <v>0</v>
      </c>
      <c r="LU54" s="1191">
        <v>0</v>
      </c>
      <c r="LV54" s="300">
        <f t="shared" si="1854"/>
        <v>0</v>
      </c>
      <c r="LW54" s="1191">
        <f t="shared" si="1855"/>
        <v>0</v>
      </c>
      <c r="LX54" s="300">
        <f t="shared" si="1856"/>
        <v>0</v>
      </c>
      <c r="LY54" s="1191">
        <f t="shared" si="1857"/>
        <v>0</v>
      </c>
      <c r="LZ54" s="300">
        <f t="shared" si="1858"/>
        <v>0</v>
      </c>
      <c r="MA54" s="1191">
        <f t="shared" si="1859"/>
        <v>0</v>
      </c>
      <c r="MB54" s="300">
        <f t="shared" si="1860"/>
        <v>0</v>
      </c>
      <c r="MC54" s="1191">
        <f t="shared" si="1861"/>
        <v>0</v>
      </c>
      <c r="MD54" s="300">
        <f t="shared" si="1862"/>
        <v>0</v>
      </c>
      <c r="ME54" s="1249">
        <f t="shared" si="1863"/>
        <v>0</v>
      </c>
      <c r="MF54" s="300">
        <f t="shared" si="1864"/>
        <v>0</v>
      </c>
      <c r="MG54" s="1191">
        <f t="shared" si="1865"/>
        <v>0</v>
      </c>
      <c r="MH54" s="300">
        <f t="shared" si="1866"/>
        <v>0</v>
      </c>
      <c r="MI54" s="1191">
        <f t="shared" si="1867"/>
        <v>0</v>
      </c>
      <c r="MJ54" s="300">
        <f t="shared" si="1868"/>
        <v>0</v>
      </c>
      <c r="MK54" s="1191">
        <f t="shared" si="1869"/>
        <v>0</v>
      </c>
      <c r="ML54" s="300">
        <f t="shared" si="1870"/>
        <v>0</v>
      </c>
      <c r="MM54" s="1191">
        <f t="shared" si="1871"/>
        <v>0</v>
      </c>
      <c r="MN54" s="300">
        <f t="shared" si="1872"/>
        <v>0</v>
      </c>
      <c r="MO54" s="1191">
        <f t="shared" si="1873"/>
        <v>0</v>
      </c>
      <c r="MP54" s="846">
        <f t="shared" si="1874"/>
        <v>0</v>
      </c>
      <c r="MQ54" s="968">
        <f t="shared" si="1875"/>
        <v>0</v>
      </c>
      <c r="MR54" s="110">
        <f t="shared" si="1876"/>
        <v>0</v>
      </c>
      <c r="MS54" s="100">
        <f t="shared" si="1877"/>
        <v>0</v>
      </c>
      <c r="MT54" s="614"/>
      <c r="MU54" s="614"/>
      <c r="MV54" s="614"/>
      <c r="MW54" t="str">
        <f t="shared" si="1878"/>
        <v xml:space="preserve">BI </v>
      </c>
      <c r="MX54" s="240" t="e">
        <f>#REF!</f>
        <v>#REF!</v>
      </c>
      <c r="MY54" s="240" t="e">
        <f>#REF!</f>
        <v>#REF!</v>
      </c>
      <c r="MZ54" s="240" t="e">
        <f>#REF!</f>
        <v>#REF!</v>
      </c>
      <c r="NA54" s="240" t="e">
        <f>#REF!</f>
        <v>#REF!</v>
      </c>
      <c r="NB54" s="240" t="e">
        <f>#REF!</f>
        <v>#REF!</v>
      </c>
      <c r="NC54" s="240" t="e">
        <f>#REF!</f>
        <v>#REF!</v>
      </c>
      <c r="ND54" s="240" t="e">
        <f>#REF!</f>
        <v>#REF!</v>
      </c>
      <c r="NE54" s="240" t="e">
        <f>#REF!</f>
        <v>#REF!</v>
      </c>
      <c r="NF54" s="240" t="e">
        <f>#REF!</f>
        <v>#REF!</v>
      </c>
      <c r="NG54" s="240" t="e">
        <f>#REF!</f>
        <v>#REF!</v>
      </c>
      <c r="NH54" s="240" t="e">
        <f>#REF!</f>
        <v>#REF!</v>
      </c>
      <c r="NI54" s="241">
        <f t="shared" si="1879"/>
        <v>1</v>
      </c>
      <c r="NJ54" s="241">
        <f t="shared" si="1879"/>
        <v>1</v>
      </c>
      <c r="NK54" s="241">
        <f t="shared" si="1879"/>
        <v>0</v>
      </c>
      <c r="NL54" s="241">
        <f t="shared" si="1879"/>
        <v>1</v>
      </c>
      <c r="NM54" s="241">
        <f t="shared" si="1879"/>
        <v>2</v>
      </c>
      <c r="NN54" s="241">
        <f t="shared" si="1879"/>
        <v>0</v>
      </c>
      <c r="NO54" s="241">
        <f t="shared" si="1879"/>
        <v>4</v>
      </c>
      <c r="NP54" s="241">
        <f t="shared" si="1879"/>
        <v>3</v>
      </c>
      <c r="NQ54" s="241">
        <f t="shared" si="1879"/>
        <v>1</v>
      </c>
      <c r="NR54" s="241">
        <f t="shared" si="1879"/>
        <v>2</v>
      </c>
      <c r="NS54" s="241">
        <f t="shared" si="1879"/>
        <v>1</v>
      </c>
      <c r="NT54" s="241">
        <f t="shared" si="1879"/>
        <v>0</v>
      </c>
      <c r="NU54" s="241">
        <f t="shared" si="1880"/>
        <v>1</v>
      </c>
      <c r="NV54" s="241">
        <f t="shared" si="1880"/>
        <v>4</v>
      </c>
      <c r="NW54" s="241">
        <f t="shared" si="1880"/>
        <v>2</v>
      </c>
      <c r="NX54" s="241">
        <f t="shared" si="1880"/>
        <v>1</v>
      </c>
      <c r="NY54" s="241">
        <f t="shared" si="1880"/>
        <v>0</v>
      </c>
      <c r="NZ54" s="241">
        <f t="shared" si="1880"/>
        <v>1</v>
      </c>
      <c r="OA54" s="241">
        <f t="shared" si="1880"/>
        <v>2</v>
      </c>
      <c r="OB54" s="241">
        <f t="shared" si="1880"/>
        <v>2</v>
      </c>
      <c r="OC54" s="241">
        <f t="shared" si="1880"/>
        <v>2</v>
      </c>
      <c r="OD54" s="241">
        <f t="shared" si="1880"/>
        <v>1</v>
      </c>
      <c r="OE54" s="241">
        <f t="shared" si="1880"/>
        <v>0</v>
      </c>
      <c r="OF54" s="241">
        <f t="shared" si="1880"/>
        <v>1</v>
      </c>
      <c r="OG54" s="697">
        <f t="shared" si="1881"/>
        <v>2</v>
      </c>
      <c r="OH54" s="697">
        <f t="shared" si="1881"/>
        <v>2</v>
      </c>
      <c r="OI54" s="697">
        <f t="shared" si="1881"/>
        <v>1</v>
      </c>
      <c r="OJ54" s="697">
        <f t="shared" si="1881"/>
        <v>1</v>
      </c>
      <c r="OK54" s="697">
        <f t="shared" si="1881"/>
        <v>1</v>
      </c>
      <c r="OL54" s="697">
        <f t="shared" si="1881"/>
        <v>1</v>
      </c>
      <c r="OM54" s="697">
        <f t="shared" si="1881"/>
        <v>1</v>
      </c>
      <c r="ON54" s="697">
        <f t="shared" si="1881"/>
        <v>1</v>
      </c>
      <c r="OO54" s="697">
        <f t="shared" si="1881"/>
        <v>1</v>
      </c>
      <c r="OP54" s="697">
        <f t="shared" si="1881"/>
        <v>2</v>
      </c>
      <c r="OQ54" s="697">
        <f t="shared" si="1881"/>
        <v>1</v>
      </c>
      <c r="OR54" s="697">
        <f t="shared" si="1881"/>
        <v>0</v>
      </c>
      <c r="OS54" s="800">
        <f t="shared" si="1882"/>
        <v>1</v>
      </c>
      <c r="OT54" s="800">
        <f t="shared" si="1882"/>
        <v>1</v>
      </c>
      <c r="OU54" s="800">
        <f t="shared" si="1882"/>
        <v>1</v>
      </c>
      <c r="OV54" s="800">
        <f t="shared" si="1882"/>
        <v>1</v>
      </c>
      <c r="OW54" s="800">
        <f t="shared" si="1882"/>
        <v>0</v>
      </c>
      <c r="OX54" s="800">
        <f t="shared" si="1882"/>
        <v>1</v>
      </c>
      <c r="OY54" s="800">
        <f t="shared" si="1882"/>
        <v>0</v>
      </c>
      <c r="OZ54" s="800">
        <f t="shared" si="1882"/>
        <v>0</v>
      </c>
      <c r="PA54" s="800">
        <f t="shared" si="1882"/>
        <v>1</v>
      </c>
      <c r="PB54" s="800">
        <f t="shared" si="1882"/>
        <v>0</v>
      </c>
      <c r="PC54" s="800">
        <f t="shared" si="1882"/>
        <v>0</v>
      </c>
      <c r="PD54" s="800">
        <f t="shared" si="1882"/>
        <v>0</v>
      </c>
      <c r="PE54" s="853">
        <f t="shared" si="1883"/>
        <v>0</v>
      </c>
      <c r="PF54" s="853">
        <f t="shared" si="1883"/>
        <v>0</v>
      </c>
      <c r="PG54" s="853">
        <f t="shared" si="1883"/>
        <v>0</v>
      </c>
      <c r="PH54" s="853">
        <f t="shared" si="1883"/>
        <v>0</v>
      </c>
      <c r="PI54" s="853">
        <f t="shared" si="1883"/>
        <v>0</v>
      </c>
      <c r="PJ54" s="853">
        <f t="shared" si="1883"/>
        <v>0</v>
      </c>
      <c r="PK54" s="853">
        <f t="shared" si="1883"/>
        <v>0</v>
      </c>
      <c r="PL54" s="853">
        <f t="shared" si="1883"/>
        <v>0</v>
      </c>
      <c r="PM54" s="853">
        <f t="shared" si="1883"/>
        <v>0</v>
      </c>
      <c r="PN54" s="853">
        <f t="shared" si="1883"/>
        <v>0</v>
      </c>
      <c r="PO54" s="853">
        <f t="shared" si="1883"/>
        <v>1</v>
      </c>
      <c r="PP54" s="853">
        <f t="shared" si="1883"/>
        <v>0</v>
      </c>
      <c r="PQ54" s="1039">
        <f t="shared" si="1884"/>
        <v>0</v>
      </c>
      <c r="PR54" s="1039">
        <f t="shared" si="1885"/>
        <v>0</v>
      </c>
      <c r="PS54" s="1039">
        <f t="shared" si="1886"/>
        <v>0</v>
      </c>
      <c r="PT54" s="1039">
        <f t="shared" si="1887"/>
        <v>0</v>
      </c>
      <c r="PU54" s="1039">
        <f t="shared" si="1888"/>
        <v>0</v>
      </c>
      <c r="PV54" s="1039">
        <f t="shared" si="1889"/>
        <v>0</v>
      </c>
      <c r="PW54" s="1039">
        <f t="shared" si="1890"/>
        <v>0</v>
      </c>
      <c r="PX54" s="1039">
        <f t="shared" si="1891"/>
        <v>0</v>
      </c>
      <c r="PY54" s="1039">
        <f t="shared" si="1892"/>
        <v>0</v>
      </c>
      <c r="PZ54" s="1039">
        <f t="shared" si="1893"/>
        <v>0</v>
      </c>
      <c r="QA54" s="1039">
        <f t="shared" si="1894"/>
        <v>0</v>
      </c>
      <c r="QB54" s="1039">
        <f t="shared" si="1895"/>
        <v>0</v>
      </c>
      <c r="QC54" s="1061">
        <f t="shared" si="1896"/>
        <v>0</v>
      </c>
      <c r="QD54" s="1061">
        <f t="shared" si="1897"/>
        <v>0</v>
      </c>
      <c r="QE54" s="1061">
        <f t="shared" si="1898"/>
        <v>0</v>
      </c>
      <c r="QF54" s="1061">
        <f t="shared" si="1899"/>
        <v>0</v>
      </c>
      <c r="QG54" s="1061">
        <f t="shared" si="1900"/>
        <v>0</v>
      </c>
      <c r="QH54" s="1061">
        <f t="shared" si="1901"/>
        <v>0</v>
      </c>
      <c r="QI54" s="1061">
        <f t="shared" si="1902"/>
        <v>0</v>
      </c>
      <c r="QJ54" s="1061">
        <f t="shared" si="1903"/>
        <v>0</v>
      </c>
      <c r="QK54" s="1061">
        <f t="shared" si="1904"/>
        <v>0</v>
      </c>
      <c r="QL54" s="1061">
        <f t="shared" si="1905"/>
        <v>0</v>
      </c>
      <c r="QM54" s="1061">
        <f t="shared" si="1906"/>
        <v>0</v>
      </c>
      <c r="QN54" s="1061">
        <f t="shared" si="1907"/>
        <v>0</v>
      </c>
      <c r="QO54" s="1118">
        <f t="shared" si="1908"/>
        <v>0</v>
      </c>
      <c r="QP54" s="1118">
        <f t="shared" si="1908"/>
        <v>0</v>
      </c>
      <c r="QQ54" s="1118">
        <f t="shared" si="1908"/>
        <v>0</v>
      </c>
      <c r="QR54" s="1118">
        <f t="shared" si="1908"/>
        <v>0</v>
      </c>
      <c r="QS54" s="1118">
        <f t="shared" si="1908"/>
        <v>0</v>
      </c>
      <c r="QT54" s="1118">
        <f t="shared" si="1908"/>
        <v>0</v>
      </c>
      <c r="QU54" s="1118">
        <f t="shared" si="1908"/>
        <v>0</v>
      </c>
      <c r="QV54" s="1118">
        <f t="shared" si="1908"/>
        <v>0</v>
      </c>
      <c r="QW54" s="1118">
        <f t="shared" si="1908"/>
        <v>0</v>
      </c>
      <c r="QX54" s="1118">
        <f t="shared" si="1908"/>
        <v>0</v>
      </c>
      <c r="QY54" s="1118">
        <f t="shared" si="1908"/>
        <v>0</v>
      </c>
      <c r="QZ54" s="1118">
        <f t="shared" si="1908"/>
        <v>0</v>
      </c>
      <c r="RA54" s="1210">
        <f t="shared" si="1909"/>
        <v>0</v>
      </c>
      <c r="RB54" s="1210">
        <f t="shared" si="1910"/>
        <v>0</v>
      </c>
      <c r="RC54" s="1210">
        <f t="shared" si="1911"/>
        <v>0</v>
      </c>
      <c r="RD54" s="1210">
        <f t="shared" si="1912"/>
        <v>0</v>
      </c>
      <c r="RE54" s="1210">
        <f t="shared" si="1913"/>
        <v>0</v>
      </c>
      <c r="RF54" s="1210">
        <f t="shared" si="1914"/>
        <v>0</v>
      </c>
      <c r="RG54" s="1210">
        <f t="shared" si="1915"/>
        <v>0</v>
      </c>
      <c r="RH54" s="1210">
        <f t="shared" si="1916"/>
        <v>0</v>
      </c>
      <c r="RI54" s="1210">
        <f t="shared" si="1917"/>
        <v>0</v>
      </c>
      <c r="RJ54" s="1210">
        <f t="shared" si="1918"/>
        <v>0</v>
      </c>
      <c r="RK54" s="1210">
        <f t="shared" si="1919"/>
        <v>0</v>
      </c>
      <c r="RL54" s="1210">
        <f t="shared" si="1920"/>
        <v>0</v>
      </c>
    </row>
    <row r="55" spans="1:480" x14ac:dyDescent="0.3">
      <c r="A55" s="675"/>
      <c r="B55" s="50">
        <v>8.4</v>
      </c>
      <c r="E55" s="1299" t="s">
        <v>241</v>
      </c>
      <c r="F55" s="1299"/>
      <c r="G55" s="1300"/>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921">SUM(BL55:BW55)</f>
        <v>47</v>
      </c>
      <c r="BY55" s="150">
        <f t="shared" ref="BY55:BY56" si="1922">SUM(BL55:BW55)/$BX$4</f>
        <v>3.9166666666666665</v>
      </c>
      <c r="BZ55" s="187">
        <v>4</v>
      </c>
      <c r="CA55" s="64">
        <v>6</v>
      </c>
      <c r="CB55" s="20">
        <v>2</v>
      </c>
      <c r="CC55" s="64">
        <v>3</v>
      </c>
      <c r="CD55" s="20">
        <v>1</v>
      </c>
      <c r="CE55" s="844">
        <v>2</v>
      </c>
      <c r="CF55" s="846">
        <v>2</v>
      </c>
      <c r="CG55" s="844">
        <v>2</v>
      </c>
      <c r="CH55" s="846">
        <v>2</v>
      </c>
      <c r="CI55" s="846">
        <v>2</v>
      </c>
      <c r="CJ55" s="846">
        <v>3</v>
      </c>
      <c r="CK55" s="846">
        <v>1</v>
      </c>
      <c r="CL55" s="847">
        <f t="shared" si="1730"/>
        <v>30</v>
      </c>
      <c r="CM55" s="150">
        <f t="shared" si="1731"/>
        <v>2.5</v>
      </c>
      <c r="CN55" s="187">
        <v>3</v>
      </c>
      <c r="CO55" s="64">
        <v>1</v>
      </c>
      <c r="CP55" s="20">
        <v>2</v>
      </c>
      <c r="CQ55" s="64">
        <v>1</v>
      </c>
      <c r="CR55" s="907">
        <v>1</v>
      </c>
      <c r="CS55" s="908">
        <v>1</v>
      </c>
      <c r="CT55" s="909">
        <v>2</v>
      </c>
      <c r="CU55" s="908">
        <v>2</v>
      </c>
      <c r="CV55" s="997">
        <v>2</v>
      </c>
      <c r="CW55" s="998">
        <v>1</v>
      </c>
      <c r="CX55" s="997">
        <v>2</v>
      </c>
      <c r="CY55" s="999">
        <v>1</v>
      </c>
      <c r="CZ55" s="995">
        <f t="shared" si="1738"/>
        <v>19</v>
      </c>
      <c r="DA55" s="996">
        <f t="shared" si="1739"/>
        <v>1.5833333333333333</v>
      </c>
      <c r="DB55" s="909">
        <v>1</v>
      </c>
      <c r="DC55" s="908">
        <v>1</v>
      </c>
      <c r="DD55" s="907">
        <v>1</v>
      </c>
      <c r="DE55" s="908">
        <v>2</v>
      </c>
      <c r="DF55" s="907">
        <v>2</v>
      </c>
      <c r="DG55" s="908">
        <v>0</v>
      </c>
      <c r="DH55" s="909">
        <v>1</v>
      </c>
      <c r="DI55" s="908">
        <v>1</v>
      </c>
      <c r="DJ55" s="909">
        <v>1</v>
      </c>
      <c r="DK55" s="908">
        <v>1</v>
      </c>
      <c r="DL55" s="909">
        <v>0</v>
      </c>
      <c r="DM55" s="908">
        <v>1</v>
      </c>
      <c r="DN55" s="995">
        <f t="shared" si="1746"/>
        <v>12</v>
      </c>
      <c r="DO55" s="996">
        <f t="shared" si="1747"/>
        <v>1</v>
      </c>
      <c r="DP55" s="997">
        <v>3</v>
      </c>
      <c r="DQ55" s="999">
        <v>2</v>
      </c>
      <c r="DR55" s="1140">
        <v>1</v>
      </c>
      <c r="DS55" s="999">
        <v>0</v>
      </c>
      <c r="DT55" s="1140">
        <v>1</v>
      </c>
      <c r="DU55" s="999">
        <v>1</v>
      </c>
      <c r="DV55" s="997">
        <v>1</v>
      </c>
      <c r="DW55" s="999">
        <v>1</v>
      </c>
      <c r="DX55" s="997">
        <v>1</v>
      </c>
      <c r="DY55" s="999">
        <v>1</v>
      </c>
      <c r="DZ55" s="997">
        <v>1</v>
      </c>
      <c r="EA55" s="999">
        <v>1</v>
      </c>
      <c r="EB55" s="995">
        <f t="shared" si="1754"/>
        <v>14</v>
      </c>
      <c r="EC55" s="996">
        <f t="shared" si="1755"/>
        <v>1.1666666666666667</v>
      </c>
      <c r="ED55" s="909">
        <v>1</v>
      </c>
      <c r="EE55" s="908">
        <v>1</v>
      </c>
      <c r="EF55" s="907">
        <v>1</v>
      </c>
      <c r="EG55" s="908">
        <v>1</v>
      </c>
      <c r="EH55" s="907">
        <v>1</v>
      </c>
      <c r="EI55" s="908">
        <v>1</v>
      </c>
      <c r="EJ55" s="909">
        <v>1</v>
      </c>
      <c r="EK55" s="908">
        <v>1</v>
      </c>
      <c r="EL55" s="909">
        <v>1</v>
      </c>
      <c r="EM55" s="908">
        <v>1</v>
      </c>
      <c r="EN55" s="909">
        <v>1</v>
      </c>
      <c r="EO55" s="908">
        <v>1</v>
      </c>
      <c r="EP55" s="910">
        <f t="shared" si="1763"/>
        <v>12</v>
      </c>
      <c r="EQ55" s="150">
        <f t="shared" si="1764"/>
        <v>1</v>
      </c>
      <c r="ER55" s="909">
        <v>1</v>
      </c>
      <c r="ES55" s="908">
        <v>3</v>
      </c>
      <c r="ET55" s="907">
        <v>4</v>
      </c>
      <c r="EU55" s="908">
        <v>1</v>
      </c>
      <c r="EV55" s="907">
        <v>1</v>
      </c>
      <c r="EW55" s="908">
        <v>1</v>
      </c>
      <c r="EX55" s="909">
        <v>1</v>
      </c>
      <c r="EY55" s="908"/>
      <c r="EZ55" s="909"/>
      <c r="FA55" s="908"/>
      <c r="FB55" s="909"/>
      <c r="FC55" s="908"/>
      <c r="FD55" s="910">
        <f t="shared" si="1769"/>
        <v>12</v>
      </c>
      <c r="FE55" s="150">
        <f t="shared" si="1770"/>
        <v>1.7142857142857142</v>
      </c>
      <c r="FF55" s="110"/>
      <c r="FG55" s="661"/>
      <c r="FH55" s="110"/>
      <c r="FI55" s="367"/>
      <c r="FJ55" s="110"/>
      <c r="FK55" s="367"/>
      <c r="FL55" s="110"/>
      <c r="FM55" s="367"/>
      <c r="FN55" s="110"/>
      <c r="FO55" s="367"/>
      <c r="FP55" s="110"/>
      <c r="FQ55" s="421"/>
      <c r="FR55" s="110"/>
      <c r="FS55" s="367"/>
      <c r="FT55" s="110"/>
      <c r="FU55" s="367"/>
      <c r="FV55" s="110"/>
      <c r="FW55" s="367"/>
      <c r="FX55" s="110"/>
      <c r="FY55" s="100"/>
      <c r="FZ55" s="110"/>
      <c r="GA55" s="367"/>
      <c r="GB55" s="110"/>
      <c r="GC55" s="367"/>
      <c r="GD55" s="110"/>
      <c r="GE55" s="367"/>
      <c r="GF55" s="300"/>
      <c r="GG55" s="370"/>
      <c r="GH55" s="300"/>
      <c r="GI55" s="370"/>
      <c r="GJ55" s="300"/>
      <c r="GK55" s="370"/>
      <c r="GL55" s="300"/>
      <c r="GM55" s="370"/>
      <c r="GN55" s="300">
        <f t="shared" si="1771"/>
        <v>3</v>
      </c>
      <c r="GO55" s="370">
        <v>1</v>
      </c>
      <c r="GP55" s="300">
        <f t="shared" si="1772"/>
        <v>-3</v>
      </c>
      <c r="GQ55" s="370">
        <f>GP55/BQ55</f>
        <v>-1</v>
      </c>
      <c r="GR55" s="300">
        <f t="shared" si="1773"/>
        <v>0</v>
      </c>
      <c r="GS55" s="370">
        <v>0</v>
      </c>
      <c r="GT55" s="300">
        <f t="shared" si="1774"/>
        <v>1</v>
      </c>
      <c r="GU55" s="370">
        <v>1</v>
      </c>
      <c r="GV55" s="300">
        <f t="shared" si="1775"/>
        <v>10</v>
      </c>
      <c r="GW55" s="370">
        <f>GV55/BT55</f>
        <v>10</v>
      </c>
      <c r="GX55" s="300">
        <f t="shared" si="1776"/>
        <v>5</v>
      </c>
      <c r="GY55" s="370">
        <f t="shared" si="1777"/>
        <v>0.45454545454545453</v>
      </c>
      <c r="GZ55" s="300">
        <f t="shared" si="1778"/>
        <v>0</v>
      </c>
      <c r="HA55" s="370">
        <f>GZ55/BV55</f>
        <v>0</v>
      </c>
      <c r="HB55" s="300">
        <f t="shared" si="1779"/>
        <v>-12</v>
      </c>
      <c r="HC55" s="370">
        <f>HB55/BW55</f>
        <v>-0.75</v>
      </c>
      <c r="HD55" s="300">
        <f t="shared" si="1780"/>
        <v>2</v>
      </c>
      <c r="HE55" s="370">
        <f>HD55/BZ55</f>
        <v>0.5</v>
      </c>
      <c r="HF55" s="300">
        <f t="shared" si="1781"/>
        <v>-4</v>
      </c>
      <c r="HG55" s="370">
        <f>HF55/CA55</f>
        <v>-0.66666666666666663</v>
      </c>
      <c r="HH55" s="300">
        <f t="shared" si="1782"/>
        <v>1</v>
      </c>
      <c r="HI55" s="370">
        <f>HH55/CB55</f>
        <v>0.5</v>
      </c>
      <c r="HJ55" s="300">
        <f t="shared" si="1783"/>
        <v>-2</v>
      </c>
      <c r="HK55" s="370">
        <f>HJ55/CC55</f>
        <v>-0.66666666666666663</v>
      </c>
      <c r="HL55" s="300">
        <f t="shared" si="1784"/>
        <v>1</v>
      </c>
      <c r="HM55" s="370">
        <f t="shared" ref="HM55:HM65" si="1923">HL55/CD55</f>
        <v>1</v>
      </c>
      <c r="HN55" s="300">
        <f t="shared" si="1785"/>
        <v>0</v>
      </c>
      <c r="HO55" s="370">
        <f>HN55/CE55</f>
        <v>0</v>
      </c>
      <c r="HP55" s="300">
        <f t="shared" si="1786"/>
        <v>0</v>
      </c>
      <c r="HQ55" s="370">
        <f>HP55/CF55</f>
        <v>0</v>
      </c>
      <c r="HR55" s="300">
        <f t="shared" si="1787"/>
        <v>0</v>
      </c>
      <c r="HS55" s="370">
        <f t="shared" ref="HS55:HS61" si="1924">HR55/CG55</f>
        <v>0</v>
      </c>
      <c r="HT55" s="300">
        <f t="shared" si="1788"/>
        <v>0</v>
      </c>
      <c r="HU55" s="370">
        <f t="shared" si="1789"/>
        <v>0</v>
      </c>
      <c r="HV55" s="300">
        <f t="shared" si="1790"/>
        <v>1</v>
      </c>
      <c r="HW55" s="370">
        <f>HV55/CI55</f>
        <v>0.5</v>
      </c>
      <c r="HX55" s="300">
        <f t="shared" si="1791"/>
        <v>-2</v>
      </c>
      <c r="HY55" s="370">
        <f t="shared" si="1792"/>
        <v>-0.66666666666666663</v>
      </c>
      <c r="HZ55" s="300">
        <f t="shared" si="1793"/>
        <v>2</v>
      </c>
      <c r="IA55" s="370">
        <f>HZ55/CK55</f>
        <v>2</v>
      </c>
      <c r="IB55" s="300">
        <f t="shared" si="1794"/>
        <v>-2</v>
      </c>
      <c r="IC55" s="370">
        <f>IB55/CN55</f>
        <v>-0.66666666666666663</v>
      </c>
      <c r="ID55" s="300">
        <f t="shared" si="1795"/>
        <v>1</v>
      </c>
      <c r="IE55" s="370">
        <v>0</v>
      </c>
      <c r="IF55" s="300">
        <f t="shared" si="1796"/>
        <v>-1</v>
      </c>
      <c r="IG55" s="370">
        <f>IF55/CP55</f>
        <v>-0.5</v>
      </c>
      <c r="IH55" s="300">
        <f t="shared" si="1797"/>
        <v>0</v>
      </c>
      <c r="II55" s="370">
        <f>IH55/CQ55</f>
        <v>0</v>
      </c>
      <c r="IJ55" s="300">
        <f t="shared" si="1798"/>
        <v>0</v>
      </c>
      <c r="IK55" s="370">
        <f>IJ55/CR55</f>
        <v>0</v>
      </c>
      <c r="IL55" s="300">
        <f t="shared" si="1799"/>
        <v>1</v>
      </c>
      <c r="IM55" s="370">
        <f>IL55/CS55</f>
        <v>1</v>
      </c>
      <c r="IN55" s="300">
        <f t="shared" si="1800"/>
        <v>0</v>
      </c>
      <c r="IO55" s="370">
        <f>IN55/CT55</f>
        <v>0</v>
      </c>
      <c r="IP55" s="300">
        <f t="shared" si="1801"/>
        <v>0</v>
      </c>
      <c r="IQ55" s="370">
        <f t="shared" ref="IQ55:IQ65" si="1925">IP55/CU55</f>
        <v>0</v>
      </c>
      <c r="IR55" s="300">
        <f t="shared" si="1802"/>
        <v>-1</v>
      </c>
      <c r="IS55" s="370">
        <f>IR55/CV55</f>
        <v>-0.5</v>
      </c>
      <c r="IT55" s="300">
        <f t="shared" si="1803"/>
        <v>1</v>
      </c>
      <c r="IU55" s="370">
        <f>IT55/CW55</f>
        <v>1</v>
      </c>
      <c r="IV55" s="300">
        <f t="shared" si="1804"/>
        <v>-1</v>
      </c>
      <c r="IW55" s="370">
        <f>IV55/CX55</f>
        <v>-0.5</v>
      </c>
      <c r="IX55" s="300">
        <f t="shared" si="1805"/>
        <v>0</v>
      </c>
      <c r="IY55" s="370">
        <f>IX55/CY55</f>
        <v>0</v>
      </c>
      <c r="IZ55" s="300">
        <f t="shared" si="1806"/>
        <v>0</v>
      </c>
      <c r="JA55" s="370">
        <f>IZ55/DB55</f>
        <v>0</v>
      </c>
      <c r="JB55" s="300">
        <f t="shared" si="1807"/>
        <v>0</v>
      </c>
      <c r="JC55" s="370">
        <f>JB55/DD55</f>
        <v>0</v>
      </c>
      <c r="JD55" s="300">
        <f t="shared" si="1808"/>
        <v>1</v>
      </c>
      <c r="JE55" s="370">
        <f>JD55/DD55</f>
        <v>1</v>
      </c>
      <c r="JF55" s="300">
        <f t="shared" si="1809"/>
        <v>0</v>
      </c>
      <c r="JG55" s="370">
        <f>JF55/DO55</f>
        <v>0</v>
      </c>
      <c r="JH55" s="300">
        <f t="shared" si="1810"/>
        <v>-2</v>
      </c>
      <c r="JI55" s="370">
        <f t="shared" si="1811"/>
        <v>-1</v>
      </c>
      <c r="JJ55" s="300">
        <f t="shared" si="1812"/>
        <v>1</v>
      </c>
      <c r="JK55" s="370">
        <v>0</v>
      </c>
      <c r="JL55" s="300">
        <f t="shared" si="1813"/>
        <v>0</v>
      </c>
      <c r="JM55" s="370">
        <f>JL55/DH55</f>
        <v>0</v>
      </c>
      <c r="JN55" s="300">
        <f t="shared" si="1814"/>
        <v>0</v>
      </c>
      <c r="JO55" s="370">
        <f>JN55/DI55</f>
        <v>0</v>
      </c>
      <c r="JP55" s="300">
        <f t="shared" si="1815"/>
        <v>0</v>
      </c>
      <c r="JQ55" s="370">
        <f>JP55/DJ55</f>
        <v>0</v>
      </c>
      <c r="JR55" s="300">
        <f t="shared" si="1816"/>
        <v>-1</v>
      </c>
      <c r="JS55" s="370">
        <f>JR55/DK55</f>
        <v>-1</v>
      </c>
      <c r="JT55" s="300">
        <f t="shared" si="1817"/>
        <v>1</v>
      </c>
      <c r="JU55" s="370">
        <v>0</v>
      </c>
      <c r="JV55" s="300">
        <f t="shared" si="1818"/>
        <v>2</v>
      </c>
      <c r="JW55" s="370">
        <f>JV55/DM55</f>
        <v>2</v>
      </c>
      <c r="JX55" s="300">
        <f t="shared" si="1819"/>
        <v>-1</v>
      </c>
      <c r="JY55" s="370">
        <f>JX55/DP55</f>
        <v>-0.33333333333333331</v>
      </c>
      <c r="JZ55" s="300">
        <f t="shared" si="1820"/>
        <v>-1</v>
      </c>
      <c r="KA55" s="370">
        <f>JZ55/DQ55</f>
        <v>-0.5</v>
      </c>
      <c r="KB55" s="300">
        <f t="shared" si="1821"/>
        <v>-1</v>
      </c>
      <c r="KC55" s="370">
        <f>KB55/DR55</f>
        <v>-1</v>
      </c>
      <c r="KD55" s="300">
        <f t="shared" si="1822"/>
        <v>1</v>
      </c>
      <c r="KE55" s="370">
        <v>0</v>
      </c>
      <c r="KF55" s="300">
        <f t="shared" si="1823"/>
        <v>0</v>
      </c>
      <c r="KG55" s="370">
        <f>KF55/DT55</f>
        <v>0</v>
      </c>
      <c r="KH55" s="300">
        <f t="shared" si="1824"/>
        <v>0</v>
      </c>
      <c r="KI55" s="370">
        <f>KH55/DU55</f>
        <v>0</v>
      </c>
      <c r="KJ55" s="300">
        <f t="shared" si="1825"/>
        <v>0</v>
      </c>
      <c r="KK55" s="370">
        <f>KJ55/DV55</f>
        <v>0</v>
      </c>
      <c r="KL55" s="300">
        <f t="shared" si="1826"/>
        <v>0</v>
      </c>
      <c r="KM55" s="370">
        <f>KL55/DW55</f>
        <v>0</v>
      </c>
      <c r="KN55" s="300">
        <f t="shared" si="1827"/>
        <v>0</v>
      </c>
      <c r="KO55" s="370">
        <f>KN55/DX55</f>
        <v>0</v>
      </c>
      <c r="KP55" s="300">
        <f t="shared" si="1828"/>
        <v>0</v>
      </c>
      <c r="KQ55" s="370">
        <f>KP55/DY55</f>
        <v>0</v>
      </c>
      <c r="KR55" s="300">
        <f t="shared" si="1829"/>
        <v>0</v>
      </c>
      <c r="KS55" s="370">
        <f>KR55/DZ55</f>
        <v>0</v>
      </c>
      <c r="KT55" s="300">
        <f t="shared" si="1830"/>
        <v>0</v>
      </c>
      <c r="KU55" s="375">
        <f>KT55/EA55</f>
        <v>0</v>
      </c>
      <c r="KV55" s="300">
        <f t="shared" si="1831"/>
        <v>0</v>
      </c>
      <c r="KW55" s="370">
        <f>KV55/ED55</f>
        <v>0</v>
      </c>
      <c r="KX55" s="300">
        <f t="shared" si="1832"/>
        <v>0</v>
      </c>
      <c r="KY55" s="370">
        <f t="shared" si="1833"/>
        <v>0</v>
      </c>
      <c r="KZ55" s="300">
        <f t="shared" si="1834"/>
        <v>0</v>
      </c>
      <c r="LA55" s="370">
        <f t="shared" si="1835"/>
        <v>0</v>
      </c>
      <c r="LB55" s="300">
        <f t="shared" si="1836"/>
        <v>0</v>
      </c>
      <c r="LC55" s="370">
        <f t="shared" si="1837"/>
        <v>0</v>
      </c>
      <c r="LD55" s="300">
        <f t="shared" si="1838"/>
        <v>0</v>
      </c>
      <c r="LE55" s="370">
        <f t="shared" si="1839"/>
        <v>0</v>
      </c>
      <c r="LF55" s="300">
        <f t="shared" si="1840"/>
        <v>0</v>
      </c>
      <c r="LG55" s="370">
        <f t="shared" si="1841"/>
        <v>0</v>
      </c>
      <c r="LH55" s="300">
        <f t="shared" si="1842"/>
        <v>0</v>
      </c>
      <c r="LI55" s="370">
        <f t="shared" si="1843"/>
        <v>0</v>
      </c>
      <c r="LJ55" s="300">
        <f t="shared" si="1844"/>
        <v>0</v>
      </c>
      <c r="LK55" s="370">
        <f t="shared" si="1845"/>
        <v>0</v>
      </c>
      <c r="LL55" s="300">
        <f t="shared" si="1846"/>
        <v>0</v>
      </c>
      <c r="LM55" s="370">
        <f t="shared" si="1847"/>
        <v>0</v>
      </c>
      <c r="LN55" s="300">
        <f t="shared" si="1848"/>
        <v>0</v>
      </c>
      <c r="LO55" s="370">
        <f t="shared" si="1849"/>
        <v>0</v>
      </c>
      <c r="LP55" s="300">
        <f t="shared" si="1850"/>
        <v>0</v>
      </c>
      <c r="LQ55" s="370">
        <f t="shared" si="1851"/>
        <v>0</v>
      </c>
      <c r="LR55" s="300">
        <f t="shared" si="1852"/>
        <v>0</v>
      </c>
      <c r="LS55" s="1195">
        <f>LR55/EO55</f>
        <v>0</v>
      </c>
      <c r="LT55" s="300">
        <f t="shared" si="1853"/>
        <v>2</v>
      </c>
      <c r="LU55" s="1191">
        <f>LT55/ER55</f>
        <v>2</v>
      </c>
      <c r="LV55" s="300">
        <f t="shared" si="1854"/>
        <v>1</v>
      </c>
      <c r="LW55" s="1191">
        <f t="shared" si="1855"/>
        <v>0.33333333333333331</v>
      </c>
      <c r="LX55" s="300">
        <f t="shared" si="1856"/>
        <v>-3</v>
      </c>
      <c r="LY55" s="1191">
        <f t="shared" si="1857"/>
        <v>-0.75</v>
      </c>
      <c r="LZ55" s="300">
        <f t="shared" si="1858"/>
        <v>0</v>
      </c>
      <c r="MA55" s="1191">
        <f t="shared" si="1859"/>
        <v>0</v>
      </c>
      <c r="MB55" s="300">
        <f t="shared" si="1860"/>
        <v>0</v>
      </c>
      <c r="MC55" s="1191">
        <f t="shared" si="1861"/>
        <v>0</v>
      </c>
      <c r="MD55" s="300">
        <f t="shared" si="1862"/>
        <v>0</v>
      </c>
      <c r="ME55" s="1249">
        <f t="shared" si="1863"/>
        <v>0</v>
      </c>
      <c r="MF55" s="300">
        <f t="shared" si="1864"/>
        <v>-1</v>
      </c>
      <c r="MG55" s="1191">
        <f t="shared" si="1865"/>
        <v>-1</v>
      </c>
      <c r="MH55" s="300">
        <f t="shared" si="1866"/>
        <v>0</v>
      </c>
      <c r="MI55" s="1191">
        <f t="shared" si="1867"/>
        <v>0</v>
      </c>
      <c r="MJ55" s="300">
        <f t="shared" si="1868"/>
        <v>0</v>
      </c>
      <c r="MK55" s="1191">
        <f t="shared" si="1869"/>
        <v>0</v>
      </c>
      <c r="ML55" s="300">
        <f t="shared" si="1870"/>
        <v>0</v>
      </c>
      <c r="MM55" s="1191">
        <f t="shared" si="1871"/>
        <v>0</v>
      </c>
      <c r="MN55" s="300">
        <f t="shared" si="1872"/>
        <v>0</v>
      </c>
      <c r="MO55" s="1191">
        <f t="shared" si="1873"/>
        <v>0</v>
      </c>
      <c r="MP55" s="846">
        <f t="shared" si="1874"/>
        <v>1</v>
      </c>
      <c r="MQ55" s="968">
        <f t="shared" si="1875"/>
        <v>1</v>
      </c>
      <c r="MR55" s="110">
        <f t="shared" si="1876"/>
        <v>0</v>
      </c>
      <c r="MS55" s="100">
        <f t="shared" si="1877"/>
        <v>0</v>
      </c>
      <c r="MT55" s="614"/>
      <c r="MU55" s="614"/>
      <c r="MV55" s="614"/>
      <c r="MW55" t="str">
        <f t="shared" si="1878"/>
        <v>Bus Objects</v>
      </c>
      <c r="MX55" s="240" t="e">
        <f>#REF!</f>
        <v>#REF!</v>
      </c>
      <c r="MY55" s="240" t="e">
        <f>#REF!</f>
        <v>#REF!</v>
      </c>
      <c r="MZ55" s="240" t="e">
        <f>#REF!</f>
        <v>#REF!</v>
      </c>
      <c r="NA55" s="240" t="e">
        <f>#REF!</f>
        <v>#REF!</v>
      </c>
      <c r="NB55" s="240" t="e">
        <f>#REF!</f>
        <v>#REF!</v>
      </c>
      <c r="NC55" s="240" t="e">
        <f>#REF!</f>
        <v>#REF!</v>
      </c>
      <c r="ND55" s="240" t="e">
        <f>#REF!</f>
        <v>#REF!</v>
      </c>
      <c r="NE55" s="240" t="e">
        <f>#REF!</f>
        <v>#REF!</v>
      </c>
      <c r="NF55" s="240" t="e">
        <f>#REF!</f>
        <v>#REF!</v>
      </c>
      <c r="NG55" s="240" t="e">
        <f>#REF!</f>
        <v>#REF!</v>
      </c>
      <c r="NH55" s="240" t="e">
        <f>#REF!</f>
        <v>#REF!</v>
      </c>
      <c r="NI55" s="241">
        <f t="shared" si="1879"/>
        <v>0</v>
      </c>
      <c r="NJ55" s="241">
        <f t="shared" si="1879"/>
        <v>0</v>
      </c>
      <c r="NK55" s="241">
        <f t="shared" si="1879"/>
        <v>0</v>
      </c>
      <c r="NL55" s="241">
        <f t="shared" si="1879"/>
        <v>0</v>
      </c>
      <c r="NM55" s="241">
        <f t="shared" si="1879"/>
        <v>0</v>
      </c>
      <c r="NN55" s="241">
        <f t="shared" si="1879"/>
        <v>0</v>
      </c>
      <c r="NO55" s="241">
        <f t="shared" si="1879"/>
        <v>0</v>
      </c>
      <c r="NP55" s="241">
        <f t="shared" si="1879"/>
        <v>0</v>
      </c>
      <c r="NQ55" s="241">
        <f t="shared" si="1879"/>
        <v>0</v>
      </c>
      <c r="NR55" s="241">
        <f t="shared" si="1879"/>
        <v>0</v>
      </c>
      <c r="NS55" s="241">
        <f t="shared" si="1879"/>
        <v>0</v>
      </c>
      <c r="NT55" s="241">
        <f t="shared" si="1879"/>
        <v>0</v>
      </c>
      <c r="NU55" s="241">
        <f t="shared" si="1880"/>
        <v>0</v>
      </c>
      <c r="NV55" s="241">
        <f t="shared" si="1880"/>
        <v>0</v>
      </c>
      <c r="NW55" s="241">
        <f t="shared" si="1880"/>
        <v>0</v>
      </c>
      <c r="NX55" s="241">
        <f t="shared" si="1880"/>
        <v>0</v>
      </c>
      <c r="NY55" s="241">
        <f t="shared" si="1880"/>
        <v>0</v>
      </c>
      <c r="NZ55" s="241">
        <f t="shared" si="1880"/>
        <v>0</v>
      </c>
      <c r="OA55" s="241">
        <f t="shared" si="1880"/>
        <v>0</v>
      </c>
      <c r="OB55" s="241">
        <f t="shared" si="1880"/>
        <v>0</v>
      </c>
      <c r="OC55" s="241">
        <f t="shared" si="1880"/>
        <v>0</v>
      </c>
      <c r="OD55" s="241">
        <f t="shared" si="1880"/>
        <v>0</v>
      </c>
      <c r="OE55" s="241">
        <f t="shared" si="1880"/>
        <v>0</v>
      </c>
      <c r="OF55" s="241">
        <f t="shared" si="1880"/>
        <v>0</v>
      </c>
      <c r="OG55" s="697">
        <f t="shared" si="1881"/>
        <v>0</v>
      </c>
      <c r="OH55" s="697">
        <f t="shared" si="1881"/>
        <v>0</v>
      </c>
      <c r="OI55" s="697">
        <f t="shared" si="1881"/>
        <v>0</v>
      </c>
      <c r="OJ55" s="697">
        <f t="shared" si="1881"/>
        <v>0</v>
      </c>
      <c r="OK55" s="697">
        <f t="shared" si="1881"/>
        <v>0</v>
      </c>
      <c r="OL55" s="697">
        <f t="shared" si="1881"/>
        <v>3</v>
      </c>
      <c r="OM55" s="697">
        <f t="shared" si="1881"/>
        <v>0</v>
      </c>
      <c r="ON55" s="697">
        <f t="shared" si="1881"/>
        <v>0</v>
      </c>
      <c r="OO55" s="697">
        <f t="shared" si="1881"/>
        <v>1</v>
      </c>
      <c r="OP55" s="697">
        <f t="shared" si="1881"/>
        <v>11</v>
      </c>
      <c r="OQ55" s="697">
        <f t="shared" si="1881"/>
        <v>16</v>
      </c>
      <c r="OR55" s="697">
        <f t="shared" si="1881"/>
        <v>16</v>
      </c>
      <c r="OS55" s="800">
        <f t="shared" si="1882"/>
        <v>4</v>
      </c>
      <c r="OT55" s="800">
        <f t="shared" si="1882"/>
        <v>6</v>
      </c>
      <c r="OU55" s="800">
        <f t="shared" si="1882"/>
        <v>2</v>
      </c>
      <c r="OV55" s="800">
        <f t="shared" si="1882"/>
        <v>3</v>
      </c>
      <c r="OW55" s="800">
        <f t="shared" si="1882"/>
        <v>1</v>
      </c>
      <c r="OX55" s="800">
        <f t="shared" si="1882"/>
        <v>2</v>
      </c>
      <c r="OY55" s="800">
        <f t="shared" si="1882"/>
        <v>2</v>
      </c>
      <c r="OZ55" s="800">
        <f t="shared" si="1882"/>
        <v>2</v>
      </c>
      <c r="PA55" s="800">
        <f t="shared" si="1882"/>
        <v>2</v>
      </c>
      <c r="PB55" s="800">
        <f t="shared" si="1882"/>
        <v>2</v>
      </c>
      <c r="PC55" s="800">
        <f t="shared" si="1882"/>
        <v>3</v>
      </c>
      <c r="PD55" s="800">
        <f t="shared" si="1882"/>
        <v>1</v>
      </c>
      <c r="PE55" s="853">
        <f t="shared" si="1883"/>
        <v>3</v>
      </c>
      <c r="PF55" s="853">
        <f t="shared" si="1883"/>
        <v>1</v>
      </c>
      <c r="PG55" s="853">
        <f t="shared" si="1883"/>
        <v>2</v>
      </c>
      <c r="PH55" s="853">
        <f t="shared" si="1883"/>
        <v>1</v>
      </c>
      <c r="PI55" s="853">
        <f t="shared" si="1883"/>
        <v>1</v>
      </c>
      <c r="PJ55" s="853">
        <f t="shared" si="1883"/>
        <v>1</v>
      </c>
      <c r="PK55" s="853">
        <f t="shared" si="1883"/>
        <v>2</v>
      </c>
      <c r="PL55" s="853">
        <f t="shared" si="1883"/>
        <v>2</v>
      </c>
      <c r="PM55" s="853">
        <f t="shared" si="1883"/>
        <v>2</v>
      </c>
      <c r="PN55" s="853">
        <f t="shared" si="1883"/>
        <v>1</v>
      </c>
      <c r="PO55" s="853">
        <f t="shared" si="1883"/>
        <v>2</v>
      </c>
      <c r="PP55" s="853">
        <f t="shared" si="1883"/>
        <v>1</v>
      </c>
      <c r="PQ55" s="1039">
        <f t="shared" si="1884"/>
        <v>1</v>
      </c>
      <c r="PR55" s="1039">
        <f t="shared" si="1885"/>
        <v>1</v>
      </c>
      <c r="PS55" s="1039">
        <f t="shared" si="1886"/>
        <v>1</v>
      </c>
      <c r="PT55" s="1039">
        <f t="shared" si="1887"/>
        <v>2</v>
      </c>
      <c r="PU55" s="1039">
        <f t="shared" si="1888"/>
        <v>2</v>
      </c>
      <c r="PV55" s="1039">
        <f t="shared" si="1889"/>
        <v>0</v>
      </c>
      <c r="PW55" s="1039">
        <f t="shared" si="1890"/>
        <v>1</v>
      </c>
      <c r="PX55" s="1039">
        <f t="shared" si="1891"/>
        <v>1</v>
      </c>
      <c r="PY55" s="1039">
        <f t="shared" si="1892"/>
        <v>1</v>
      </c>
      <c r="PZ55" s="1039">
        <f t="shared" si="1893"/>
        <v>1</v>
      </c>
      <c r="QA55" s="1039">
        <f t="shared" si="1894"/>
        <v>0</v>
      </c>
      <c r="QB55" s="1039">
        <f t="shared" si="1895"/>
        <v>1</v>
      </c>
      <c r="QC55" s="1061">
        <f t="shared" si="1896"/>
        <v>3</v>
      </c>
      <c r="QD55" s="1061">
        <f t="shared" si="1897"/>
        <v>2</v>
      </c>
      <c r="QE55" s="1061">
        <f t="shared" si="1898"/>
        <v>1</v>
      </c>
      <c r="QF55" s="1061">
        <f t="shared" si="1899"/>
        <v>0</v>
      </c>
      <c r="QG55" s="1061">
        <f t="shared" si="1900"/>
        <v>1</v>
      </c>
      <c r="QH55" s="1061">
        <f t="shared" si="1901"/>
        <v>1</v>
      </c>
      <c r="QI55" s="1061">
        <f t="shared" si="1902"/>
        <v>1</v>
      </c>
      <c r="QJ55" s="1061">
        <f t="shared" si="1903"/>
        <v>1</v>
      </c>
      <c r="QK55" s="1061">
        <f t="shared" si="1904"/>
        <v>1</v>
      </c>
      <c r="QL55" s="1061">
        <f t="shared" si="1905"/>
        <v>1</v>
      </c>
      <c r="QM55" s="1061">
        <f t="shared" si="1906"/>
        <v>1</v>
      </c>
      <c r="QN55" s="1061">
        <f t="shared" si="1907"/>
        <v>1</v>
      </c>
      <c r="QO55" s="1118">
        <f t="shared" si="1908"/>
        <v>1</v>
      </c>
      <c r="QP55" s="1118">
        <f t="shared" si="1908"/>
        <v>1</v>
      </c>
      <c r="QQ55" s="1118">
        <f t="shared" si="1908"/>
        <v>1</v>
      </c>
      <c r="QR55" s="1118">
        <f t="shared" si="1908"/>
        <v>1</v>
      </c>
      <c r="QS55" s="1118">
        <f t="shared" si="1908"/>
        <v>1</v>
      </c>
      <c r="QT55" s="1118">
        <f t="shared" si="1908"/>
        <v>1</v>
      </c>
      <c r="QU55" s="1118">
        <f t="shared" si="1908"/>
        <v>1</v>
      </c>
      <c r="QV55" s="1118">
        <f t="shared" si="1908"/>
        <v>1</v>
      </c>
      <c r="QW55" s="1118">
        <f t="shared" si="1908"/>
        <v>1</v>
      </c>
      <c r="QX55" s="1118">
        <f t="shared" si="1908"/>
        <v>1</v>
      </c>
      <c r="QY55" s="1118">
        <f t="shared" si="1908"/>
        <v>1</v>
      </c>
      <c r="QZ55" s="1118">
        <f t="shared" si="1908"/>
        <v>1</v>
      </c>
      <c r="RA55" s="1210">
        <f t="shared" si="1909"/>
        <v>1</v>
      </c>
      <c r="RB55" s="1210">
        <f t="shared" si="1910"/>
        <v>3</v>
      </c>
      <c r="RC55" s="1210">
        <f t="shared" si="1911"/>
        <v>4</v>
      </c>
      <c r="RD55" s="1210">
        <f t="shared" si="1912"/>
        <v>1</v>
      </c>
      <c r="RE55" s="1210">
        <f t="shared" si="1913"/>
        <v>1</v>
      </c>
      <c r="RF55" s="1210">
        <f t="shared" si="1914"/>
        <v>1</v>
      </c>
      <c r="RG55" s="1210">
        <f t="shared" si="1915"/>
        <v>1</v>
      </c>
      <c r="RH55" s="1210">
        <f t="shared" si="1916"/>
        <v>0</v>
      </c>
      <c r="RI55" s="1210">
        <f t="shared" si="1917"/>
        <v>0</v>
      </c>
      <c r="RJ55" s="1210">
        <f t="shared" si="1918"/>
        <v>0</v>
      </c>
      <c r="RK55" s="1210">
        <f t="shared" si="1919"/>
        <v>0</v>
      </c>
      <c r="RL55" s="1210">
        <f t="shared" si="1920"/>
        <v>0</v>
      </c>
    </row>
    <row r="56" spans="1:480" x14ac:dyDescent="0.3">
      <c r="A56" s="675"/>
      <c r="B56" s="50">
        <v>8.5</v>
      </c>
      <c r="E56" s="1299" t="s">
        <v>240</v>
      </c>
      <c r="F56" s="1299"/>
      <c r="G56" s="1300"/>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921"/>
        <v>5</v>
      </c>
      <c r="BY56" s="150">
        <f t="shared" si="1922"/>
        <v>0.41666666666666669</v>
      </c>
      <c r="BZ56" s="187">
        <v>0</v>
      </c>
      <c r="CA56" s="64">
        <v>0</v>
      </c>
      <c r="CB56" s="20">
        <v>0</v>
      </c>
      <c r="CC56" s="844">
        <v>0</v>
      </c>
      <c r="CD56" s="20">
        <v>1</v>
      </c>
      <c r="CE56" s="844">
        <v>0</v>
      </c>
      <c r="CF56" s="846">
        <v>0</v>
      </c>
      <c r="CG56" s="844">
        <v>1</v>
      </c>
      <c r="CH56" s="846">
        <v>1</v>
      </c>
      <c r="CI56" s="846">
        <v>0</v>
      </c>
      <c r="CJ56" s="846">
        <v>0</v>
      </c>
      <c r="CK56" s="846">
        <v>0</v>
      </c>
      <c r="CL56" s="847">
        <f t="shared" si="1730"/>
        <v>3</v>
      </c>
      <c r="CM56" s="150">
        <f t="shared" si="1731"/>
        <v>0.25</v>
      </c>
      <c r="CN56" s="187">
        <v>0</v>
      </c>
      <c r="CO56" s="64">
        <v>0</v>
      </c>
      <c r="CP56" s="20">
        <v>0</v>
      </c>
      <c r="CQ56" s="844">
        <v>0</v>
      </c>
      <c r="CR56" s="907">
        <v>0</v>
      </c>
      <c r="CS56" s="908">
        <v>0</v>
      </c>
      <c r="CT56" s="909">
        <v>0</v>
      </c>
      <c r="CU56" s="908">
        <v>1</v>
      </c>
      <c r="CV56" s="997">
        <v>0</v>
      </c>
      <c r="CW56" s="998">
        <v>0</v>
      </c>
      <c r="CX56" s="997">
        <v>0</v>
      </c>
      <c r="CY56" s="999">
        <v>0</v>
      </c>
      <c r="CZ56" s="995">
        <f t="shared" si="1738"/>
        <v>1</v>
      </c>
      <c r="DA56" s="996">
        <f t="shared" si="1739"/>
        <v>8.3333333333333329E-2</v>
      </c>
      <c r="DB56" s="909">
        <v>0</v>
      </c>
      <c r="DC56" s="908">
        <v>0</v>
      </c>
      <c r="DD56" s="907">
        <v>0</v>
      </c>
      <c r="DE56" s="908">
        <v>0</v>
      </c>
      <c r="DF56" s="907">
        <v>0</v>
      </c>
      <c r="DG56" s="908">
        <v>0</v>
      </c>
      <c r="DH56" s="909">
        <v>0</v>
      </c>
      <c r="DI56" s="908">
        <v>0</v>
      </c>
      <c r="DJ56" s="909">
        <v>0</v>
      </c>
      <c r="DK56" s="908">
        <v>0</v>
      </c>
      <c r="DL56" s="909">
        <v>0</v>
      </c>
      <c r="DM56" s="908">
        <v>0</v>
      </c>
      <c r="DN56" s="995">
        <f t="shared" si="1746"/>
        <v>0</v>
      </c>
      <c r="DO56" s="996">
        <f t="shared" si="1747"/>
        <v>0</v>
      </c>
      <c r="DP56" s="997">
        <v>0</v>
      </c>
      <c r="DQ56" s="999">
        <v>0</v>
      </c>
      <c r="DR56" s="1140">
        <v>0</v>
      </c>
      <c r="DS56" s="999">
        <v>0</v>
      </c>
      <c r="DT56" s="1140">
        <v>0</v>
      </c>
      <c r="DU56" s="999">
        <v>0</v>
      </c>
      <c r="DV56" s="997">
        <v>0</v>
      </c>
      <c r="DW56" s="999">
        <v>0</v>
      </c>
      <c r="DX56" s="997">
        <v>0</v>
      </c>
      <c r="DY56" s="999">
        <v>0</v>
      </c>
      <c r="DZ56" s="997">
        <v>0</v>
      </c>
      <c r="EA56" s="999">
        <v>0</v>
      </c>
      <c r="EB56" s="995">
        <f t="shared" si="1754"/>
        <v>0</v>
      </c>
      <c r="EC56" s="996">
        <f t="shared" si="1755"/>
        <v>0</v>
      </c>
      <c r="ED56" s="909">
        <v>0</v>
      </c>
      <c r="EE56" s="908">
        <v>0</v>
      </c>
      <c r="EF56" s="907">
        <v>0</v>
      </c>
      <c r="EG56" s="908">
        <v>0</v>
      </c>
      <c r="EH56" s="907">
        <v>0</v>
      </c>
      <c r="EI56" s="908">
        <v>0</v>
      </c>
      <c r="EJ56" s="909">
        <v>0</v>
      </c>
      <c r="EK56" s="908">
        <v>0</v>
      </c>
      <c r="EL56" s="909">
        <v>0</v>
      </c>
      <c r="EM56" s="908">
        <v>0</v>
      </c>
      <c r="EN56" s="909">
        <v>0</v>
      </c>
      <c r="EO56" s="908">
        <v>0</v>
      </c>
      <c r="EP56" s="910">
        <f t="shared" si="1763"/>
        <v>0</v>
      </c>
      <c r="EQ56" s="150">
        <f t="shared" si="1764"/>
        <v>0</v>
      </c>
      <c r="ER56" s="909">
        <v>0</v>
      </c>
      <c r="ES56" s="908">
        <v>0</v>
      </c>
      <c r="ET56" s="907">
        <v>0</v>
      </c>
      <c r="EU56" s="908">
        <v>0</v>
      </c>
      <c r="EV56" s="907">
        <v>0</v>
      </c>
      <c r="EW56" s="908">
        <v>0</v>
      </c>
      <c r="EX56" s="909">
        <v>0</v>
      </c>
      <c r="EY56" s="908"/>
      <c r="EZ56" s="909"/>
      <c r="FA56" s="908"/>
      <c r="FB56" s="909"/>
      <c r="FC56" s="908"/>
      <c r="FD56" s="910">
        <f t="shared" si="1769"/>
        <v>0</v>
      </c>
      <c r="FE56" s="150">
        <f t="shared" si="1770"/>
        <v>0</v>
      </c>
      <c r="FF56" s="110">
        <f t="shared" ref="FF56:FF65" si="1926">AX56-AU56</f>
        <v>0</v>
      </c>
      <c r="FG56" s="661">
        <v>2</v>
      </c>
      <c r="FH56" s="110">
        <f t="shared" ref="FH56:FH65" si="1927">AY56-AX56</f>
        <v>0</v>
      </c>
      <c r="FI56" s="367" t="e">
        <f t="shared" ref="FI56:FI62" si="1928">FH56/AX56</f>
        <v>#DIV/0!</v>
      </c>
      <c r="FJ56" s="110">
        <f t="shared" ref="FJ56:FJ65" si="1929">AZ56-AY56</f>
        <v>0</v>
      </c>
      <c r="FK56" s="367" t="e">
        <f t="shared" ref="FK56:FK65" si="1930">FJ56/AY56</f>
        <v>#DIV/0!</v>
      </c>
      <c r="FL56" s="110">
        <f t="shared" ref="FL56:FL65" si="1931">BA56-AZ56</f>
        <v>0</v>
      </c>
      <c r="FM56" s="367" t="e">
        <f t="shared" ref="FM56:FM65" si="1932">FL56/AZ56</f>
        <v>#DIV/0!</v>
      </c>
      <c r="FN56" s="110">
        <f t="shared" ref="FN56:FN65" si="1933">BB56-BA56</f>
        <v>0</v>
      </c>
      <c r="FO56" s="367" t="e">
        <f>FN56/BA56</f>
        <v>#DIV/0!</v>
      </c>
      <c r="FP56" s="110">
        <f t="shared" ref="FP56:FP65" si="1934">BC56-BB56</f>
        <v>0</v>
      </c>
      <c r="FQ56" s="421">
        <v>1</v>
      </c>
      <c r="FR56" s="110">
        <f t="shared" ref="FR56:FR65" si="1935">BD56-BC56</f>
        <v>0</v>
      </c>
      <c r="FS56" s="367" t="e">
        <f>FR56/BC56</f>
        <v>#DIV/0!</v>
      </c>
      <c r="FT56" s="110">
        <f t="shared" ref="FT56:FT65" si="1936">BE56-BD56</f>
        <v>0</v>
      </c>
      <c r="FU56" s="367" t="e">
        <f>FT56/BD56</f>
        <v>#DIV/0!</v>
      </c>
      <c r="FV56" s="110">
        <f t="shared" ref="FV56:FV65" si="1937">BF56-BE56</f>
        <v>0</v>
      </c>
      <c r="FW56" s="367" t="e">
        <f t="shared" ref="FW56:FW65" si="1938">FV56/BE56</f>
        <v>#DIV/0!</v>
      </c>
      <c r="FX56" s="110">
        <f t="shared" ref="FX56:FX65" si="1939">BG56-BF56</f>
        <v>0</v>
      </c>
      <c r="FY56" s="100" t="e">
        <f t="shared" ref="FY56:FY65" si="1940">FX56/BF56</f>
        <v>#DIV/0!</v>
      </c>
      <c r="FZ56" s="110">
        <f t="shared" ref="FZ56:FZ65" si="1941">BH56-BG56</f>
        <v>0</v>
      </c>
      <c r="GA56" s="367" t="e">
        <f t="shared" ref="GA56:GA65" si="1942">FZ56/BG56</f>
        <v>#DIV/0!</v>
      </c>
      <c r="GB56" s="110">
        <f t="shared" ref="GB56:GB65" si="1943">BI56-BH56</f>
        <v>0</v>
      </c>
      <c r="GC56" s="367">
        <v>2</v>
      </c>
      <c r="GD56" s="110">
        <f t="shared" ref="GD56:GD65" si="1944">BL56-BI56</f>
        <v>0</v>
      </c>
      <c r="GE56" s="367" t="e">
        <f t="shared" ref="GE56:GE65" si="1945">GD56/BI56</f>
        <v>#DIV/0!</v>
      </c>
      <c r="GF56" s="300">
        <f t="shared" ref="GF56:GF65" si="1946">BM56-BL56</f>
        <v>0</v>
      </c>
      <c r="GG56" s="370" t="e">
        <f t="shared" ref="GG56:GG65" si="1947">GF56/BL56</f>
        <v>#DIV/0!</v>
      </c>
      <c r="GH56" s="300">
        <f t="shared" ref="GH56:GH65" si="1948">BN56-BM56</f>
        <v>0</v>
      </c>
      <c r="GI56" s="370" t="e">
        <f t="shared" ref="GI56:GI65" si="1949">GH56/BM56</f>
        <v>#DIV/0!</v>
      </c>
      <c r="GJ56" s="300">
        <f t="shared" ref="GJ56:GJ65" si="1950">BO56-BN56</f>
        <v>0</v>
      </c>
      <c r="GK56" s="370" t="e">
        <f t="shared" ref="GK56:GK65" si="1951">GJ56/BN56</f>
        <v>#DIV/0!</v>
      </c>
      <c r="GL56" s="300">
        <f t="shared" ref="GL56:GL65" si="1952">BP56-BO56</f>
        <v>3</v>
      </c>
      <c r="GM56" s="370">
        <v>1</v>
      </c>
      <c r="GN56" s="300">
        <f t="shared" si="1771"/>
        <v>-3</v>
      </c>
      <c r="GO56" s="370">
        <f t="shared" ref="GO56:GO65" si="1953">GN56/BP56</f>
        <v>-1</v>
      </c>
      <c r="GP56" s="300">
        <f t="shared" si="1772"/>
        <v>0</v>
      </c>
      <c r="GQ56" s="370">
        <v>0</v>
      </c>
      <c r="GR56" s="300">
        <f t="shared" si="1773"/>
        <v>1</v>
      </c>
      <c r="GS56" s="370">
        <v>1</v>
      </c>
      <c r="GT56" s="300">
        <f t="shared" si="1774"/>
        <v>-1</v>
      </c>
      <c r="GU56" s="370">
        <f t="shared" ref="GU56:GU65" si="1954">GT56/BS56</f>
        <v>-1</v>
      </c>
      <c r="GV56" s="300">
        <f t="shared" si="1775"/>
        <v>1</v>
      </c>
      <c r="GW56" s="780">
        <v>1</v>
      </c>
      <c r="GX56" s="300">
        <f t="shared" si="1776"/>
        <v>-1</v>
      </c>
      <c r="GY56" s="370">
        <f t="shared" si="1777"/>
        <v>-1</v>
      </c>
      <c r="GZ56" s="300">
        <f t="shared" si="1778"/>
        <v>0</v>
      </c>
      <c r="HA56" s="370">
        <v>0</v>
      </c>
      <c r="HB56" s="300">
        <f t="shared" si="1779"/>
        <v>0</v>
      </c>
      <c r="HC56" s="370">
        <v>0</v>
      </c>
      <c r="HD56" s="300">
        <f t="shared" si="1780"/>
        <v>0</v>
      </c>
      <c r="HE56" s="370">
        <v>0</v>
      </c>
      <c r="HF56" s="300">
        <f t="shared" si="1781"/>
        <v>0</v>
      </c>
      <c r="HG56" s="370">
        <v>1</v>
      </c>
      <c r="HH56" s="300">
        <f t="shared" si="1782"/>
        <v>0</v>
      </c>
      <c r="HI56" s="370">
        <v>0</v>
      </c>
      <c r="HJ56" s="300">
        <f t="shared" si="1783"/>
        <v>1</v>
      </c>
      <c r="HK56" s="370">
        <v>1</v>
      </c>
      <c r="HL56" s="300">
        <f t="shared" si="1784"/>
        <v>-1</v>
      </c>
      <c r="HM56" s="370">
        <f t="shared" si="1923"/>
        <v>-1</v>
      </c>
      <c r="HN56" s="300">
        <f t="shared" si="1785"/>
        <v>0</v>
      </c>
      <c r="HO56" s="370">
        <v>0</v>
      </c>
      <c r="HP56" s="300">
        <f t="shared" si="1786"/>
        <v>1</v>
      </c>
      <c r="HQ56" s="370">
        <v>0</v>
      </c>
      <c r="HR56" s="300">
        <f t="shared" si="1787"/>
        <v>0</v>
      </c>
      <c r="HS56" s="370">
        <f t="shared" si="1924"/>
        <v>0</v>
      </c>
      <c r="HT56" s="300">
        <f t="shared" si="1788"/>
        <v>-1</v>
      </c>
      <c r="HU56" s="370">
        <f t="shared" si="1789"/>
        <v>-1</v>
      </c>
      <c r="HV56" s="300">
        <f t="shared" si="1790"/>
        <v>0</v>
      </c>
      <c r="HW56" s="370">
        <v>0</v>
      </c>
      <c r="HX56" s="300">
        <f t="shared" si="1791"/>
        <v>0</v>
      </c>
      <c r="HY56" s="370" t="e">
        <f t="shared" si="1792"/>
        <v>#DIV/0!</v>
      </c>
      <c r="HZ56" s="300">
        <f t="shared" si="1793"/>
        <v>0</v>
      </c>
      <c r="IA56" s="370">
        <v>0</v>
      </c>
      <c r="IB56" s="300">
        <f t="shared" si="1794"/>
        <v>0</v>
      </c>
      <c r="IC56" s="370">
        <v>0</v>
      </c>
      <c r="ID56" s="300">
        <f t="shared" si="1795"/>
        <v>0</v>
      </c>
      <c r="IE56" s="370">
        <v>0</v>
      </c>
      <c r="IF56" s="300">
        <f t="shared" si="1796"/>
        <v>0</v>
      </c>
      <c r="IG56" s="370">
        <v>0</v>
      </c>
      <c r="IH56" s="300">
        <f t="shared" si="1797"/>
        <v>0</v>
      </c>
      <c r="II56" s="370">
        <v>0</v>
      </c>
      <c r="IJ56" s="300">
        <f t="shared" si="1798"/>
        <v>0</v>
      </c>
      <c r="IK56" s="370">
        <v>0</v>
      </c>
      <c r="IL56" s="300">
        <f t="shared" si="1799"/>
        <v>0</v>
      </c>
      <c r="IM56" s="370">
        <v>0</v>
      </c>
      <c r="IN56" s="300">
        <f t="shared" si="1800"/>
        <v>1</v>
      </c>
      <c r="IO56" s="370">
        <v>0</v>
      </c>
      <c r="IP56" s="300">
        <f t="shared" si="1801"/>
        <v>-1</v>
      </c>
      <c r="IQ56" s="370">
        <f t="shared" si="1925"/>
        <v>-1</v>
      </c>
      <c r="IR56" s="300">
        <f t="shared" si="1802"/>
        <v>0</v>
      </c>
      <c r="IS56" s="370">
        <v>0</v>
      </c>
      <c r="IT56" s="300">
        <f t="shared" si="1803"/>
        <v>0</v>
      </c>
      <c r="IU56" s="370">
        <v>0</v>
      </c>
      <c r="IV56" s="300">
        <f t="shared" si="1804"/>
        <v>0</v>
      </c>
      <c r="IW56" s="370">
        <v>0</v>
      </c>
      <c r="IX56" s="300">
        <f t="shared" si="1805"/>
        <v>0</v>
      </c>
      <c r="IY56" s="370">
        <v>0</v>
      </c>
      <c r="IZ56" s="300">
        <f t="shared" si="1806"/>
        <v>0</v>
      </c>
      <c r="JA56" s="370">
        <v>0</v>
      </c>
      <c r="JB56" s="300">
        <f t="shared" si="1807"/>
        <v>0</v>
      </c>
      <c r="JC56" s="370">
        <v>0</v>
      </c>
      <c r="JD56" s="300">
        <f t="shared" si="1808"/>
        <v>0</v>
      </c>
      <c r="JE56" s="370">
        <v>0</v>
      </c>
      <c r="JF56" s="300">
        <f t="shared" si="1809"/>
        <v>0</v>
      </c>
      <c r="JG56" s="370">
        <v>0</v>
      </c>
      <c r="JH56" s="300">
        <f t="shared" si="1810"/>
        <v>0</v>
      </c>
      <c r="JI56" s="370" t="e">
        <f t="shared" si="1811"/>
        <v>#DIV/0!</v>
      </c>
      <c r="JJ56" s="300">
        <f t="shared" si="1812"/>
        <v>0</v>
      </c>
      <c r="JK56" s="370">
        <v>0</v>
      </c>
      <c r="JL56" s="300">
        <f t="shared" si="1813"/>
        <v>0</v>
      </c>
      <c r="JM56" s="370">
        <v>0</v>
      </c>
      <c r="JN56" s="300">
        <f t="shared" si="1814"/>
        <v>0</v>
      </c>
      <c r="JO56" s="370">
        <v>0</v>
      </c>
      <c r="JP56" s="300">
        <f t="shared" si="1815"/>
        <v>0</v>
      </c>
      <c r="JQ56" s="370">
        <v>0</v>
      </c>
      <c r="JR56" s="300">
        <f t="shared" si="1816"/>
        <v>0</v>
      </c>
      <c r="JS56" s="370">
        <v>0</v>
      </c>
      <c r="JT56" s="300">
        <f t="shared" si="1817"/>
        <v>0</v>
      </c>
      <c r="JU56" s="370">
        <v>0</v>
      </c>
      <c r="JV56" s="300">
        <f t="shared" si="1818"/>
        <v>0</v>
      </c>
      <c r="JW56" s="370">
        <v>0</v>
      </c>
      <c r="JX56" s="300">
        <f t="shared" si="1819"/>
        <v>0</v>
      </c>
      <c r="JY56" s="370">
        <v>0</v>
      </c>
      <c r="JZ56" s="300">
        <f t="shared" si="1820"/>
        <v>0</v>
      </c>
      <c r="KA56" s="370">
        <v>0</v>
      </c>
      <c r="KB56" s="300">
        <f t="shared" si="1821"/>
        <v>0</v>
      </c>
      <c r="KC56" s="370">
        <v>0</v>
      </c>
      <c r="KD56" s="300">
        <f t="shared" si="1822"/>
        <v>0</v>
      </c>
      <c r="KE56" s="370">
        <v>0</v>
      </c>
      <c r="KF56" s="300">
        <f t="shared" si="1823"/>
        <v>0</v>
      </c>
      <c r="KG56" s="370">
        <v>0</v>
      </c>
      <c r="KH56" s="300">
        <f t="shared" si="1824"/>
        <v>0</v>
      </c>
      <c r="KI56" s="370">
        <v>0</v>
      </c>
      <c r="KJ56" s="300">
        <f t="shared" si="1825"/>
        <v>0</v>
      </c>
      <c r="KK56" s="370">
        <v>0</v>
      </c>
      <c r="KL56" s="300">
        <f t="shared" si="1826"/>
        <v>0</v>
      </c>
      <c r="KM56" s="370">
        <v>0</v>
      </c>
      <c r="KN56" s="300">
        <f t="shared" si="1827"/>
        <v>0</v>
      </c>
      <c r="KO56" s="370">
        <v>0</v>
      </c>
      <c r="KP56" s="300">
        <f t="shared" si="1828"/>
        <v>0</v>
      </c>
      <c r="KQ56" s="370">
        <v>0</v>
      </c>
      <c r="KR56" s="300">
        <f t="shared" si="1829"/>
        <v>0</v>
      </c>
      <c r="KS56" s="370">
        <v>0</v>
      </c>
      <c r="KT56" s="300">
        <f t="shared" si="1830"/>
        <v>0</v>
      </c>
      <c r="KU56" s="375">
        <v>0</v>
      </c>
      <c r="KV56" s="300">
        <f t="shared" si="1831"/>
        <v>0</v>
      </c>
      <c r="KW56" s="370">
        <v>0</v>
      </c>
      <c r="KX56" s="300">
        <f t="shared" si="1832"/>
        <v>0</v>
      </c>
      <c r="KY56" s="370">
        <f t="shared" si="1833"/>
        <v>0</v>
      </c>
      <c r="KZ56" s="300">
        <f t="shared" si="1834"/>
        <v>0</v>
      </c>
      <c r="LA56" s="370">
        <f t="shared" si="1835"/>
        <v>0</v>
      </c>
      <c r="LB56" s="300">
        <f t="shared" si="1836"/>
        <v>0</v>
      </c>
      <c r="LC56" s="370">
        <f t="shared" si="1837"/>
        <v>0</v>
      </c>
      <c r="LD56" s="300">
        <f t="shared" si="1838"/>
        <v>0</v>
      </c>
      <c r="LE56" s="370">
        <f t="shared" si="1839"/>
        <v>0</v>
      </c>
      <c r="LF56" s="300">
        <f t="shared" si="1840"/>
        <v>0</v>
      </c>
      <c r="LG56" s="370">
        <f t="shared" si="1841"/>
        <v>0</v>
      </c>
      <c r="LH56" s="300">
        <f t="shared" si="1842"/>
        <v>0</v>
      </c>
      <c r="LI56" s="370">
        <f t="shared" si="1843"/>
        <v>0</v>
      </c>
      <c r="LJ56" s="300">
        <f t="shared" si="1844"/>
        <v>0</v>
      </c>
      <c r="LK56" s="370">
        <f t="shared" si="1845"/>
        <v>0</v>
      </c>
      <c r="LL56" s="300">
        <f t="shared" si="1846"/>
        <v>0</v>
      </c>
      <c r="LM56" s="370">
        <f t="shared" si="1847"/>
        <v>0</v>
      </c>
      <c r="LN56" s="300">
        <f t="shared" si="1848"/>
        <v>0</v>
      </c>
      <c r="LO56" s="370">
        <f t="shared" si="1849"/>
        <v>0</v>
      </c>
      <c r="LP56" s="300">
        <f t="shared" si="1850"/>
        <v>0</v>
      </c>
      <c r="LQ56" s="370">
        <f t="shared" si="1851"/>
        <v>0</v>
      </c>
      <c r="LR56" s="300">
        <f t="shared" si="1852"/>
        <v>0</v>
      </c>
      <c r="LS56" s="1195">
        <v>0</v>
      </c>
      <c r="LT56" s="300">
        <f t="shared" si="1853"/>
        <v>0</v>
      </c>
      <c r="LU56" s="1191">
        <v>0</v>
      </c>
      <c r="LV56" s="300">
        <f t="shared" si="1854"/>
        <v>0</v>
      </c>
      <c r="LW56" s="1191">
        <f t="shared" si="1855"/>
        <v>0</v>
      </c>
      <c r="LX56" s="300">
        <f t="shared" si="1856"/>
        <v>0</v>
      </c>
      <c r="LY56" s="1191">
        <f t="shared" si="1857"/>
        <v>0</v>
      </c>
      <c r="LZ56" s="300">
        <f t="shared" si="1858"/>
        <v>0</v>
      </c>
      <c r="MA56" s="1191">
        <f t="shared" si="1859"/>
        <v>0</v>
      </c>
      <c r="MB56" s="300">
        <f t="shared" si="1860"/>
        <v>0</v>
      </c>
      <c r="MC56" s="1191">
        <f t="shared" si="1861"/>
        <v>0</v>
      </c>
      <c r="MD56" s="300">
        <f t="shared" si="1862"/>
        <v>0</v>
      </c>
      <c r="ME56" s="1249">
        <f t="shared" si="1863"/>
        <v>0</v>
      </c>
      <c r="MF56" s="300">
        <f t="shared" si="1864"/>
        <v>0</v>
      </c>
      <c r="MG56" s="1191">
        <f t="shared" si="1865"/>
        <v>0</v>
      </c>
      <c r="MH56" s="300">
        <f t="shared" si="1866"/>
        <v>0</v>
      </c>
      <c r="MI56" s="1191">
        <f t="shared" si="1867"/>
        <v>0</v>
      </c>
      <c r="MJ56" s="300">
        <f t="shared" si="1868"/>
        <v>0</v>
      </c>
      <c r="MK56" s="1191">
        <f t="shared" si="1869"/>
        <v>0</v>
      </c>
      <c r="ML56" s="300">
        <f t="shared" si="1870"/>
        <v>0</v>
      </c>
      <c r="MM56" s="1191">
        <f t="shared" si="1871"/>
        <v>0</v>
      </c>
      <c r="MN56" s="300">
        <f t="shared" si="1872"/>
        <v>0</v>
      </c>
      <c r="MO56" s="1191">
        <f t="shared" si="1873"/>
        <v>0</v>
      </c>
      <c r="MP56" s="846">
        <f t="shared" si="1874"/>
        <v>0</v>
      </c>
      <c r="MQ56" s="968">
        <f t="shared" si="1875"/>
        <v>0</v>
      </c>
      <c r="MR56" s="110">
        <f t="shared" si="1876"/>
        <v>0</v>
      </c>
      <c r="MS56" s="100">
        <f t="shared" si="1877"/>
        <v>0</v>
      </c>
      <c r="MT56" s="614"/>
      <c r="MU56" s="614"/>
      <c r="MV56" s="614"/>
      <c r="MW56" t="str">
        <f t="shared" si="1878"/>
        <v>Finance</v>
      </c>
      <c r="MX56" s="240"/>
      <c r="MY56" s="240"/>
      <c r="MZ56" s="240"/>
      <c r="NA56" s="240"/>
      <c r="NB56" s="240"/>
      <c r="NC56" s="240"/>
      <c r="ND56" s="240"/>
      <c r="NE56" s="240"/>
      <c r="NF56" s="240"/>
      <c r="NG56" s="240"/>
      <c r="NH56" s="240"/>
      <c r="NI56" s="241"/>
      <c r="NJ56" s="241"/>
      <c r="NK56" s="241"/>
      <c r="NL56" s="241"/>
      <c r="NM56" s="241"/>
      <c r="NN56" s="241"/>
      <c r="NO56" s="241"/>
      <c r="NP56" s="241"/>
      <c r="NQ56" s="241"/>
      <c r="NR56" s="241"/>
      <c r="NS56" s="241"/>
      <c r="NT56" s="241"/>
      <c r="NU56" s="241"/>
      <c r="NV56" s="241"/>
      <c r="NW56" s="241"/>
      <c r="NX56" s="241"/>
      <c r="NY56" s="241"/>
      <c r="NZ56" s="241"/>
      <c r="OA56" s="241"/>
      <c r="OB56" s="241"/>
      <c r="OC56" s="241"/>
      <c r="OD56" s="241"/>
      <c r="OE56" s="241"/>
      <c r="OF56" s="241"/>
      <c r="OG56" s="697"/>
      <c r="OH56" s="697"/>
      <c r="OI56" s="697"/>
      <c r="OJ56" s="697"/>
      <c r="OK56" s="697"/>
      <c r="OL56" s="697">
        <f t="shared" ref="OL56:OL65" si="1955">BQ56</f>
        <v>0</v>
      </c>
      <c r="OM56" s="697">
        <f t="shared" ref="OM56:OM65" si="1956">BR56</f>
        <v>0</v>
      </c>
      <c r="ON56" s="697">
        <f t="shared" ref="ON56:ON65" si="1957">BS56</f>
        <v>1</v>
      </c>
      <c r="OO56" s="697">
        <f t="shared" ref="OO56:OO65" si="1958">BT56</f>
        <v>0</v>
      </c>
      <c r="OP56" s="697"/>
      <c r="OQ56" s="697">
        <f t="shared" ref="OQ56:OQ65" si="1959">BV56</f>
        <v>0</v>
      </c>
      <c r="OR56" s="697"/>
      <c r="OS56" s="800">
        <f t="shared" ref="OS56:OS65" si="1960">BZ56</f>
        <v>0</v>
      </c>
      <c r="OT56" s="800">
        <f t="shared" ref="OT56:OT65" si="1961">CA56</f>
        <v>0</v>
      </c>
      <c r="OU56" s="800">
        <f t="shared" ref="OU56:OU65" si="1962">CB56</f>
        <v>0</v>
      </c>
      <c r="OV56" s="800">
        <f t="shared" ref="OV56:OV65" si="1963">CC56</f>
        <v>0</v>
      </c>
      <c r="OW56" s="800">
        <f t="shared" ref="OW56:OW65" si="1964">CD56</f>
        <v>1</v>
      </c>
      <c r="OX56" s="800">
        <f t="shared" ref="OX56:OX65" si="1965">CE56</f>
        <v>0</v>
      </c>
      <c r="OY56" s="800">
        <f t="shared" ref="OY56:OY65" si="1966">CF56</f>
        <v>0</v>
      </c>
      <c r="OZ56" s="800"/>
      <c r="PA56" s="800"/>
      <c r="PB56" s="800"/>
      <c r="PC56" s="800">
        <f t="shared" ref="PC56:PC65" si="1967">CJ56</f>
        <v>0</v>
      </c>
      <c r="PD56" s="800"/>
      <c r="PE56" s="853">
        <f t="shared" ref="PE56:PE65" si="1968">CN56</f>
        <v>0</v>
      </c>
      <c r="PF56" s="853">
        <f t="shared" ref="PF56:PF65" si="1969">CO56</f>
        <v>0</v>
      </c>
      <c r="PG56" s="853">
        <f t="shared" ref="PG56:PG65" si="1970">CP56</f>
        <v>0</v>
      </c>
      <c r="PH56" s="853">
        <f t="shared" ref="PH56:PH65" si="1971">CQ56</f>
        <v>0</v>
      </c>
      <c r="PI56" s="853">
        <f t="shared" ref="PI56:PI65" si="1972">CR56</f>
        <v>0</v>
      </c>
      <c r="PJ56" s="853"/>
      <c r="PK56" s="853">
        <f t="shared" ref="PK56:PK65" si="1973">CT56</f>
        <v>0</v>
      </c>
      <c r="PL56" s="853">
        <f t="shared" ref="PL56:PL65" si="1974">CU56</f>
        <v>1</v>
      </c>
      <c r="PM56" s="853">
        <f t="shared" ref="PM56:PM65" si="1975">CV56</f>
        <v>0</v>
      </c>
      <c r="PN56" s="853">
        <f t="shared" ref="PN56:PN65" si="1976">CW56</f>
        <v>0</v>
      </c>
      <c r="PO56" s="853">
        <f t="shared" ref="PO56:PO65" si="1977">CX56</f>
        <v>0</v>
      </c>
      <c r="PP56" s="853">
        <f t="shared" ref="PP56:PP65" si="1978">CY56</f>
        <v>0</v>
      </c>
      <c r="PQ56" s="1039">
        <f t="shared" si="1884"/>
        <v>0</v>
      </c>
      <c r="PR56" s="1039">
        <f t="shared" si="1885"/>
        <v>0</v>
      </c>
      <c r="PS56" s="1039">
        <f t="shared" si="1886"/>
        <v>0</v>
      </c>
      <c r="PT56" s="1039">
        <f t="shared" si="1887"/>
        <v>0</v>
      </c>
      <c r="PU56" s="1039">
        <f t="shared" si="1888"/>
        <v>0</v>
      </c>
      <c r="PV56" s="1039">
        <f t="shared" si="1889"/>
        <v>0</v>
      </c>
      <c r="PW56" s="1039">
        <f t="shared" si="1890"/>
        <v>0</v>
      </c>
      <c r="PX56" s="1039">
        <f t="shared" si="1891"/>
        <v>0</v>
      </c>
      <c r="PY56" s="1039">
        <f t="shared" si="1892"/>
        <v>0</v>
      </c>
      <c r="PZ56" s="1039">
        <f t="shared" si="1893"/>
        <v>0</v>
      </c>
      <c r="QA56" s="1039">
        <f t="shared" si="1894"/>
        <v>0</v>
      </c>
      <c r="QB56" s="1039">
        <f t="shared" si="1895"/>
        <v>0</v>
      </c>
      <c r="QC56" s="1061">
        <f t="shared" si="1896"/>
        <v>0</v>
      </c>
      <c r="QD56" s="1061">
        <f t="shared" si="1897"/>
        <v>0</v>
      </c>
      <c r="QE56" s="1061">
        <f t="shared" si="1898"/>
        <v>0</v>
      </c>
      <c r="QF56" s="1061">
        <f t="shared" si="1899"/>
        <v>0</v>
      </c>
      <c r="QG56" s="1061">
        <f t="shared" si="1900"/>
        <v>0</v>
      </c>
      <c r="QH56" s="1061">
        <f t="shared" si="1901"/>
        <v>0</v>
      </c>
      <c r="QI56" s="1061">
        <f t="shared" si="1902"/>
        <v>0</v>
      </c>
      <c r="QJ56" s="1061">
        <f t="shared" si="1903"/>
        <v>0</v>
      </c>
      <c r="QK56" s="1061">
        <f t="shared" si="1904"/>
        <v>0</v>
      </c>
      <c r="QL56" s="1061">
        <f t="shared" si="1905"/>
        <v>0</v>
      </c>
      <c r="QM56" s="1061">
        <f t="shared" si="1906"/>
        <v>0</v>
      </c>
      <c r="QN56" s="1061">
        <f t="shared" si="1907"/>
        <v>0</v>
      </c>
      <c r="QO56" s="1118">
        <f t="shared" ref="QO56:QX56" si="1979">ED56</f>
        <v>0</v>
      </c>
      <c r="QP56" s="1118">
        <f t="shared" si="1979"/>
        <v>0</v>
      </c>
      <c r="QQ56" s="1118">
        <f t="shared" si="1979"/>
        <v>0</v>
      </c>
      <c r="QR56" s="1118">
        <f t="shared" si="1979"/>
        <v>0</v>
      </c>
      <c r="QS56" s="1118">
        <f t="shared" si="1979"/>
        <v>0</v>
      </c>
      <c r="QT56" s="1118">
        <f t="shared" si="1979"/>
        <v>0</v>
      </c>
      <c r="QU56" s="1118">
        <f t="shared" si="1979"/>
        <v>0</v>
      </c>
      <c r="QV56" s="1118">
        <f t="shared" si="1979"/>
        <v>0</v>
      </c>
      <c r="QW56" s="1118">
        <f t="shared" si="1979"/>
        <v>0</v>
      </c>
      <c r="QX56" s="1118">
        <f t="shared" si="1979"/>
        <v>0</v>
      </c>
      <c r="QY56" s="1118">
        <f t="shared" si="1908"/>
        <v>0</v>
      </c>
      <c r="QZ56" s="1118">
        <f t="shared" si="1908"/>
        <v>0</v>
      </c>
      <c r="RA56" s="1210">
        <f t="shared" si="1909"/>
        <v>0</v>
      </c>
      <c r="RB56" s="1210">
        <f t="shared" si="1910"/>
        <v>0</v>
      </c>
      <c r="RC56" s="1210">
        <f t="shared" si="1911"/>
        <v>0</v>
      </c>
      <c r="RD56" s="1210">
        <f t="shared" si="1912"/>
        <v>0</v>
      </c>
      <c r="RE56" s="1210">
        <f t="shared" si="1913"/>
        <v>0</v>
      </c>
      <c r="RF56" s="1210">
        <f t="shared" si="1914"/>
        <v>0</v>
      </c>
      <c r="RG56" s="1210">
        <f t="shared" si="1915"/>
        <v>0</v>
      </c>
      <c r="RH56" s="1210"/>
      <c r="RI56" s="1210"/>
      <c r="RJ56" s="1210"/>
      <c r="RK56" s="1210"/>
      <c r="RL56" s="1210"/>
    </row>
    <row r="57" spans="1:480" x14ac:dyDescent="0.3">
      <c r="A57" s="675"/>
      <c r="B57" s="50">
        <v>8.6</v>
      </c>
      <c r="E57" s="1299" t="s">
        <v>299</v>
      </c>
      <c r="F57" s="1299"/>
      <c r="G57" s="1300"/>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844"/>
      <c r="CD57" s="20"/>
      <c r="CE57" s="844"/>
      <c r="CF57" s="846"/>
      <c r="CG57" s="844"/>
      <c r="CH57" s="846"/>
      <c r="CI57" s="846"/>
      <c r="CJ57" s="846"/>
      <c r="CK57" s="846"/>
      <c r="CL57" s="847"/>
      <c r="CM57" s="150"/>
      <c r="CN57" s="187"/>
      <c r="CO57" s="64"/>
      <c r="CP57" s="20"/>
      <c r="CQ57" s="844"/>
      <c r="CR57" s="907"/>
      <c r="CS57" s="908"/>
      <c r="CT57" s="909"/>
      <c r="CU57" s="908"/>
      <c r="CV57" s="997"/>
      <c r="CW57" s="998"/>
      <c r="CX57" s="997"/>
      <c r="CY57" s="999"/>
      <c r="CZ57" s="995"/>
      <c r="DA57" s="996">
        <f t="shared" ref="DA57" si="1980">SUM(CN57:CY57)/$CZ$4</f>
        <v>0</v>
      </c>
      <c r="DB57" s="909">
        <v>0</v>
      </c>
      <c r="DC57" s="908">
        <v>0</v>
      </c>
      <c r="DD57" s="907">
        <v>0</v>
      </c>
      <c r="DE57" s="908">
        <v>0</v>
      </c>
      <c r="DF57" s="907">
        <v>0</v>
      </c>
      <c r="DG57" s="908">
        <v>0</v>
      </c>
      <c r="DH57" s="909">
        <v>0</v>
      </c>
      <c r="DI57" s="908">
        <v>0</v>
      </c>
      <c r="DJ57" s="909">
        <v>0</v>
      </c>
      <c r="DK57" s="908">
        <v>0</v>
      </c>
      <c r="DL57" s="909">
        <v>1</v>
      </c>
      <c r="DM57" s="908">
        <v>3</v>
      </c>
      <c r="DN57" s="995">
        <f t="shared" ref="DN57" si="1981">SUM(DB57:DM57)</f>
        <v>4</v>
      </c>
      <c r="DO57" s="996">
        <f t="shared" ref="DO57" si="1982">SUM(DB57:DM57)/$DN$4</f>
        <v>0.33333333333333331</v>
      </c>
      <c r="DP57" s="997">
        <v>1</v>
      </c>
      <c r="DQ57" s="999">
        <v>4</v>
      </c>
      <c r="DR57" s="1140">
        <v>3</v>
      </c>
      <c r="DS57" s="999">
        <v>3</v>
      </c>
      <c r="DT57" s="1140">
        <v>0</v>
      </c>
      <c r="DU57" s="999">
        <v>1</v>
      </c>
      <c r="DV57" s="997">
        <v>0</v>
      </c>
      <c r="DW57" s="999">
        <v>0</v>
      </c>
      <c r="DX57" s="997">
        <v>0</v>
      </c>
      <c r="DY57" s="999">
        <v>0</v>
      </c>
      <c r="DZ57" s="997">
        <v>0</v>
      </c>
      <c r="EA57" s="999">
        <v>0</v>
      </c>
      <c r="EB57" s="995">
        <f t="shared" ref="EB57" si="1983">SUM(DP57:EA57)</f>
        <v>12</v>
      </c>
      <c r="EC57" s="996">
        <f t="shared" ref="EC57" si="1984">SUM(DP57:EA57)/$EB$4</f>
        <v>1</v>
      </c>
      <c r="ED57" s="909">
        <v>0</v>
      </c>
      <c r="EE57" s="908">
        <v>0</v>
      </c>
      <c r="EF57" s="907">
        <v>0</v>
      </c>
      <c r="EG57" s="908">
        <v>0</v>
      </c>
      <c r="EH57" s="907">
        <v>0</v>
      </c>
      <c r="EI57" s="908">
        <v>0</v>
      </c>
      <c r="EJ57" s="909">
        <v>0</v>
      </c>
      <c r="EK57" s="908">
        <v>0</v>
      </c>
      <c r="EL57" s="909">
        <v>0</v>
      </c>
      <c r="EM57" s="908">
        <v>0</v>
      </c>
      <c r="EN57" s="909">
        <v>0</v>
      </c>
      <c r="EO57" s="908">
        <v>0</v>
      </c>
      <c r="EP57" s="910">
        <f t="shared" si="1763"/>
        <v>0</v>
      </c>
      <c r="EQ57" s="150">
        <f t="shared" si="1764"/>
        <v>0</v>
      </c>
      <c r="ER57" s="909">
        <v>0</v>
      </c>
      <c r="ES57" s="908">
        <v>0</v>
      </c>
      <c r="ET57" s="907">
        <v>0</v>
      </c>
      <c r="EU57" s="908">
        <v>0</v>
      </c>
      <c r="EV57" s="907">
        <v>0</v>
      </c>
      <c r="EW57" s="908">
        <v>0</v>
      </c>
      <c r="EX57" s="909">
        <v>0</v>
      </c>
      <c r="EY57" s="908"/>
      <c r="EZ57" s="909"/>
      <c r="FA57" s="908"/>
      <c r="FB57" s="909"/>
      <c r="FC57" s="908"/>
      <c r="FD57" s="910">
        <f t="shared" si="1769"/>
        <v>0</v>
      </c>
      <c r="FE57" s="150">
        <f t="shared" si="1770"/>
        <v>0</v>
      </c>
      <c r="FF57" s="110">
        <f t="shared" si="1926"/>
        <v>0</v>
      </c>
      <c r="FG57" s="661">
        <v>3</v>
      </c>
      <c r="FH57" s="110">
        <f t="shared" si="1927"/>
        <v>0</v>
      </c>
      <c r="FI57" s="367" t="e">
        <f t="shared" si="1928"/>
        <v>#DIV/0!</v>
      </c>
      <c r="FJ57" s="110">
        <f t="shared" si="1929"/>
        <v>0</v>
      </c>
      <c r="FK57" s="367" t="e">
        <f t="shared" si="1930"/>
        <v>#DIV/0!</v>
      </c>
      <c r="FL57" s="110">
        <f t="shared" si="1931"/>
        <v>0</v>
      </c>
      <c r="FM57" s="367" t="e">
        <f t="shared" si="1932"/>
        <v>#DIV/0!</v>
      </c>
      <c r="FN57" s="110">
        <f t="shared" si="1933"/>
        <v>0</v>
      </c>
      <c r="FO57" s="367" t="e">
        <f>FN57/BA57</f>
        <v>#DIV/0!</v>
      </c>
      <c r="FP57" s="110">
        <f t="shared" si="1934"/>
        <v>0</v>
      </c>
      <c r="FQ57" s="421">
        <v>2</v>
      </c>
      <c r="FR57" s="110">
        <f t="shared" si="1935"/>
        <v>0</v>
      </c>
      <c r="FS57" s="367" t="e">
        <f>FR57/BC57</f>
        <v>#DIV/0!</v>
      </c>
      <c r="FT57" s="110">
        <f t="shared" si="1936"/>
        <v>0</v>
      </c>
      <c r="FU57" s="367" t="e">
        <f>FT57/BD57</f>
        <v>#DIV/0!</v>
      </c>
      <c r="FV57" s="110">
        <f t="shared" si="1937"/>
        <v>0</v>
      </c>
      <c r="FW57" s="367" t="e">
        <f t="shared" si="1938"/>
        <v>#DIV/0!</v>
      </c>
      <c r="FX57" s="110">
        <f t="shared" si="1939"/>
        <v>0</v>
      </c>
      <c r="FY57" s="100" t="e">
        <f t="shared" si="1940"/>
        <v>#DIV/0!</v>
      </c>
      <c r="FZ57" s="110">
        <f t="shared" si="1941"/>
        <v>0</v>
      </c>
      <c r="GA57" s="367" t="e">
        <f t="shared" si="1942"/>
        <v>#DIV/0!</v>
      </c>
      <c r="GB57" s="110">
        <f t="shared" si="1943"/>
        <v>0</v>
      </c>
      <c r="GC57" s="367">
        <v>3</v>
      </c>
      <c r="GD57" s="110">
        <f t="shared" si="1944"/>
        <v>0</v>
      </c>
      <c r="GE57" s="367" t="e">
        <f t="shared" si="1945"/>
        <v>#DIV/0!</v>
      </c>
      <c r="GF57" s="300">
        <f t="shared" si="1946"/>
        <v>0</v>
      </c>
      <c r="GG57" s="370" t="e">
        <f t="shared" si="1947"/>
        <v>#DIV/0!</v>
      </c>
      <c r="GH57" s="300">
        <f t="shared" si="1948"/>
        <v>0</v>
      </c>
      <c r="GI57" s="370" t="e">
        <f t="shared" si="1949"/>
        <v>#DIV/0!</v>
      </c>
      <c r="GJ57" s="300">
        <f t="shared" si="1950"/>
        <v>0</v>
      </c>
      <c r="GK57" s="370" t="e">
        <f t="shared" si="1951"/>
        <v>#DIV/0!</v>
      </c>
      <c r="GL57" s="300">
        <f t="shared" si="1952"/>
        <v>0</v>
      </c>
      <c r="GM57" s="370">
        <v>2</v>
      </c>
      <c r="GN57" s="300">
        <f t="shared" si="1771"/>
        <v>0</v>
      </c>
      <c r="GO57" s="370" t="e">
        <f t="shared" si="1953"/>
        <v>#DIV/0!</v>
      </c>
      <c r="GP57" s="300">
        <f t="shared" si="1772"/>
        <v>0</v>
      </c>
      <c r="GQ57" s="370">
        <v>1</v>
      </c>
      <c r="GR57" s="300">
        <f t="shared" si="1773"/>
        <v>0</v>
      </c>
      <c r="GS57" s="370">
        <v>2</v>
      </c>
      <c r="GT57" s="300">
        <f t="shared" si="1774"/>
        <v>0</v>
      </c>
      <c r="GU57" s="370" t="e">
        <f t="shared" si="1954"/>
        <v>#DIV/0!</v>
      </c>
      <c r="GV57" s="300">
        <f t="shared" si="1775"/>
        <v>0</v>
      </c>
      <c r="GW57" s="780">
        <v>2</v>
      </c>
      <c r="GX57" s="300">
        <f t="shared" si="1776"/>
        <v>0</v>
      </c>
      <c r="GY57" s="370" t="e">
        <f t="shared" si="1777"/>
        <v>#DIV/0!</v>
      </c>
      <c r="GZ57" s="300">
        <f t="shared" si="1778"/>
        <v>0</v>
      </c>
      <c r="HA57" s="370">
        <v>1</v>
      </c>
      <c r="HB57" s="300">
        <f t="shared" si="1779"/>
        <v>0</v>
      </c>
      <c r="HC57" s="370">
        <v>1</v>
      </c>
      <c r="HD57" s="300">
        <f t="shared" si="1780"/>
        <v>0</v>
      </c>
      <c r="HE57" s="370">
        <v>1</v>
      </c>
      <c r="HF57" s="300">
        <f t="shared" si="1781"/>
        <v>0</v>
      </c>
      <c r="HG57" s="370">
        <v>2</v>
      </c>
      <c r="HH57" s="300">
        <f t="shared" si="1782"/>
        <v>0</v>
      </c>
      <c r="HI57" s="370">
        <v>1</v>
      </c>
      <c r="HJ57" s="300">
        <f t="shared" si="1783"/>
        <v>0</v>
      </c>
      <c r="HK57" s="370">
        <v>2</v>
      </c>
      <c r="HL57" s="300">
        <f t="shared" si="1784"/>
        <v>0</v>
      </c>
      <c r="HM57" s="370" t="e">
        <f t="shared" si="1923"/>
        <v>#DIV/0!</v>
      </c>
      <c r="HN57" s="300">
        <f t="shared" si="1785"/>
        <v>0</v>
      </c>
      <c r="HO57" s="370">
        <v>1</v>
      </c>
      <c r="HP57" s="300">
        <f t="shared" si="1786"/>
        <v>0</v>
      </c>
      <c r="HQ57" s="370">
        <v>1</v>
      </c>
      <c r="HR57" s="300">
        <f t="shared" si="1787"/>
        <v>0</v>
      </c>
      <c r="HS57" s="370" t="e">
        <f t="shared" si="1924"/>
        <v>#DIV/0!</v>
      </c>
      <c r="HT57" s="300">
        <f t="shared" si="1788"/>
        <v>0</v>
      </c>
      <c r="HU57" s="370" t="e">
        <f t="shared" si="1789"/>
        <v>#DIV/0!</v>
      </c>
      <c r="HV57" s="300">
        <f t="shared" si="1790"/>
        <v>0</v>
      </c>
      <c r="HW57" s="370">
        <v>1</v>
      </c>
      <c r="HX57" s="300">
        <f t="shared" si="1791"/>
        <v>0</v>
      </c>
      <c r="HY57" s="370" t="e">
        <f t="shared" si="1792"/>
        <v>#DIV/0!</v>
      </c>
      <c r="HZ57" s="300">
        <f t="shared" si="1793"/>
        <v>0</v>
      </c>
      <c r="IA57" s="370">
        <v>1</v>
      </c>
      <c r="IB57" s="300">
        <f t="shared" si="1794"/>
        <v>0</v>
      </c>
      <c r="IC57" s="370">
        <v>1</v>
      </c>
      <c r="ID57" s="300">
        <f t="shared" si="1795"/>
        <v>0</v>
      </c>
      <c r="IE57" s="370">
        <v>1</v>
      </c>
      <c r="IF57" s="300">
        <f t="shared" si="1796"/>
        <v>0</v>
      </c>
      <c r="IG57" s="370">
        <v>1</v>
      </c>
      <c r="IH57" s="300">
        <f t="shared" si="1797"/>
        <v>0</v>
      </c>
      <c r="II57" s="370">
        <v>1</v>
      </c>
      <c r="IJ57" s="300">
        <f t="shared" si="1798"/>
        <v>0</v>
      </c>
      <c r="IK57" s="370">
        <v>1</v>
      </c>
      <c r="IL57" s="300">
        <f t="shared" si="1799"/>
        <v>0</v>
      </c>
      <c r="IM57" s="370">
        <v>1</v>
      </c>
      <c r="IN57" s="300">
        <f t="shared" si="1800"/>
        <v>0</v>
      </c>
      <c r="IO57" s="370">
        <v>1</v>
      </c>
      <c r="IP57" s="300">
        <f t="shared" si="1801"/>
        <v>0</v>
      </c>
      <c r="IQ57" s="370" t="e">
        <f t="shared" si="1925"/>
        <v>#DIV/0!</v>
      </c>
      <c r="IR57" s="300">
        <f t="shared" si="1802"/>
        <v>0</v>
      </c>
      <c r="IS57" s="370">
        <v>1</v>
      </c>
      <c r="IT57" s="300">
        <f t="shared" si="1803"/>
        <v>0</v>
      </c>
      <c r="IU57" s="370">
        <v>1</v>
      </c>
      <c r="IV57" s="300">
        <f t="shared" si="1804"/>
        <v>0</v>
      </c>
      <c r="IW57" s="370">
        <v>1</v>
      </c>
      <c r="IX57" s="300">
        <f t="shared" si="1805"/>
        <v>0</v>
      </c>
      <c r="IY57" s="370">
        <v>1</v>
      </c>
      <c r="IZ57" s="300">
        <f t="shared" si="1806"/>
        <v>0</v>
      </c>
      <c r="JA57" s="370">
        <v>1</v>
      </c>
      <c r="JB57" s="300">
        <f t="shared" si="1807"/>
        <v>0</v>
      </c>
      <c r="JC57" s="370">
        <v>1</v>
      </c>
      <c r="JD57" s="300">
        <f t="shared" si="1808"/>
        <v>0</v>
      </c>
      <c r="JE57" s="370">
        <v>1</v>
      </c>
      <c r="JF57" s="300">
        <f t="shared" si="1809"/>
        <v>0</v>
      </c>
      <c r="JG57" s="370">
        <v>1</v>
      </c>
      <c r="JH57" s="300">
        <f t="shared" si="1810"/>
        <v>0</v>
      </c>
      <c r="JI57" s="370" t="e">
        <f t="shared" si="1811"/>
        <v>#DIV/0!</v>
      </c>
      <c r="JJ57" s="300">
        <f t="shared" si="1812"/>
        <v>0</v>
      </c>
      <c r="JK57" s="370">
        <v>1</v>
      </c>
      <c r="JL57" s="300">
        <f t="shared" si="1813"/>
        <v>0</v>
      </c>
      <c r="JM57" s="370">
        <v>1</v>
      </c>
      <c r="JN57" s="300">
        <f t="shared" si="1814"/>
        <v>0</v>
      </c>
      <c r="JO57" s="370">
        <v>1</v>
      </c>
      <c r="JP57" s="300">
        <f t="shared" si="1815"/>
        <v>0</v>
      </c>
      <c r="JQ57" s="370">
        <v>1</v>
      </c>
      <c r="JR57" s="300">
        <f t="shared" si="1816"/>
        <v>1</v>
      </c>
      <c r="JS57" s="370">
        <v>0</v>
      </c>
      <c r="JT57" s="300">
        <f t="shared" si="1817"/>
        <v>2</v>
      </c>
      <c r="JU57" s="370">
        <f>JT57/DL57</f>
        <v>2</v>
      </c>
      <c r="JV57" s="300">
        <f t="shared" si="1818"/>
        <v>-2</v>
      </c>
      <c r="JW57" s="370">
        <f>JV57/DM57</f>
        <v>-0.66666666666666663</v>
      </c>
      <c r="JX57" s="300">
        <f t="shared" si="1819"/>
        <v>3</v>
      </c>
      <c r="JY57" s="370">
        <f>JX57/DP57</f>
        <v>3</v>
      </c>
      <c r="JZ57" s="300">
        <f t="shared" si="1820"/>
        <v>-1</v>
      </c>
      <c r="KA57" s="370">
        <f>JZ57/DQ57</f>
        <v>-0.25</v>
      </c>
      <c r="KB57" s="300">
        <f t="shared" si="1821"/>
        <v>0</v>
      </c>
      <c r="KC57" s="370">
        <f>KB57/DR57</f>
        <v>0</v>
      </c>
      <c r="KD57" s="300">
        <f t="shared" si="1822"/>
        <v>-3</v>
      </c>
      <c r="KE57" s="370">
        <f>KD57/DS57</f>
        <v>-1</v>
      </c>
      <c r="KF57" s="300">
        <f t="shared" si="1823"/>
        <v>1</v>
      </c>
      <c r="KG57" s="370">
        <v>0</v>
      </c>
      <c r="KH57" s="300">
        <f t="shared" si="1824"/>
        <v>-1</v>
      </c>
      <c r="KI57" s="370">
        <f>KH57/DU57</f>
        <v>-1</v>
      </c>
      <c r="KJ57" s="300">
        <f t="shared" si="1825"/>
        <v>0</v>
      </c>
      <c r="KK57" s="370">
        <v>0</v>
      </c>
      <c r="KL57" s="300">
        <f t="shared" si="1826"/>
        <v>0</v>
      </c>
      <c r="KM57" s="370">
        <v>0</v>
      </c>
      <c r="KN57" s="300">
        <f t="shared" si="1827"/>
        <v>0</v>
      </c>
      <c r="KO57" s="370">
        <v>0</v>
      </c>
      <c r="KP57" s="300">
        <f t="shared" si="1828"/>
        <v>0</v>
      </c>
      <c r="KQ57" s="370">
        <v>0</v>
      </c>
      <c r="KR57" s="300">
        <f t="shared" si="1829"/>
        <v>0</v>
      </c>
      <c r="KS57" s="370">
        <v>0</v>
      </c>
      <c r="KT57" s="300">
        <f t="shared" si="1830"/>
        <v>0</v>
      </c>
      <c r="KU57" s="375">
        <v>0</v>
      </c>
      <c r="KV57" s="300">
        <f t="shared" si="1831"/>
        <v>0</v>
      </c>
      <c r="KW57" s="370">
        <v>0</v>
      </c>
      <c r="KX57" s="300">
        <f t="shared" si="1832"/>
        <v>0</v>
      </c>
      <c r="KY57" s="370">
        <f t="shared" si="1833"/>
        <v>0</v>
      </c>
      <c r="KZ57" s="300">
        <f t="shared" si="1834"/>
        <v>0</v>
      </c>
      <c r="LA57" s="370">
        <f t="shared" si="1835"/>
        <v>0</v>
      </c>
      <c r="LB57" s="300">
        <f t="shared" si="1836"/>
        <v>0</v>
      </c>
      <c r="LC57" s="370">
        <f t="shared" si="1837"/>
        <v>0</v>
      </c>
      <c r="LD57" s="300">
        <f t="shared" si="1838"/>
        <v>0</v>
      </c>
      <c r="LE57" s="370">
        <f t="shared" si="1839"/>
        <v>0</v>
      </c>
      <c r="LF57" s="300">
        <f t="shared" si="1840"/>
        <v>0</v>
      </c>
      <c r="LG57" s="370">
        <f t="shared" si="1841"/>
        <v>0</v>
      </c>
      <c r="LH57" s="300">
        <f t="shared" si="1842"/>
        <v>0</v>
      </c>
      <c r="LI57" s="370">
        <f t="shared" si="1843"/>
        <v>0</v>
      </c>
      <c r="LJ57" s="300">
        <f t="shared" si="1844"/>
        <v>0</v>
      </c>
      <c r="LK57" s="370">
        <f t="shared" si="1845"/>
        <v>0</v>
      </c>
      <c r="LL57" s="300">
        <f t="shared" si="1846"/>
        <v>0</v>
      </c>
      <c r="LM57" s="370">
        <f t="shared" si="1847"/>
        <v>0</v>
      </c>
      <c r="LN57" s="300">
        <f t="shared" si="1848"/>
        <v>0</v>
      </c>
      <c r="LO57" s="370">
        <f t="shared" si="1849"/>
        <v>0</v>
      </c>
      <c r="LP57" s="300">
        <f t="shared" si="1850"/>
        <v>0</v>
      </c>
      <c r="LQ57" s="370">
        <f t="shared" si="1851"/>
        <v>0</v>
      </c>
      <c r="LR57" s="300">
        <f t="shared" si="1852"/>
        <v>0</v>
      </c>
      <c r="LS57" s="1195">
        <v>0</v>
      </c>
      <c r="LT57" s="300">
        <f t="shared" si="1853"/>
        <v>0</v>
      </c>
      <c r="LU57" s="1191">
        <v>0</v>
      </c>
      <c r="LV57" s="300">
        <f t="shared" si="1854"/>
        <v>0</v>
      </c>
      <c r="LW57" s="1191">
        <f t="shared" si="1855"/>
        <v>0</v>
      </c>
      <c r="LX57" s="300">
        <f t="shared" si="1856"/>
        <v>0</v>
      </c>
      <c r="LY57" s="1191">
        <f t="shared" si="1857"/>
        <v>0</v>
      </c>
      <c r="LZ57" s="300">
        <f t="shared" si="1858"/>
        <v>0</v>
      </c>
      <c r="MA57" s="1191">
        <f t="shared" si="1859"/>
        <v>0</v>
      </c>
      <c r="MB57" s="300">
        <f t="shared" si="1860"/>
        <v>0</v>
      </c>
      <c r="MC57" s="1191">
        <f t="shared" si="1861"/>
        <v>0</v>
      </c>
      <c r="MD57" s="300">
        <f t="shared" si="1862"/>
        <v>0</v>
      </c>
      <c r="ME57" s="1249">
        <f t="shared" si="1863"/>
        <v>0</v>
      </c>
      <c r="MF57" s="300">
        <f t="shared" si="1864"/>
        <v>0</v>
      </c>
      <c r="MG57" s="1191">
        <f t="shared" si="1865"/>
        <v>0</v>
      </c>
      <c r="MH57" s="300">
        <f t="shared" si="1866"/>
        <v>0</v>
      </c>
      <c r="MI57" s="1191">
        <f t="shared" si="1867"/>
        <v>0</v>
      </c>
      <c r="MJ57" s="300">
        <f t="shared" si="1868"/>
        <v>0</v>
      </c>
      <c r="MK57" s="1191">
        <f t="shared" si="1869"/>
        <v>0</v>
      </c>
      <c r="ML57" s="300">
        <f t="shared" si="1870"/>
        <v>0</v>
      </c>
      <c r="MM57" s="1191">
        <f t="shared" si="1871"/>
        <v>0</v>
      </c>
      <c r="MN57" s="300">
        <f t="shared" si="1872"/>
        <v>0</v>
      </c>
      <c r="MO57" s="1191">
        <f t="shared" si="1873"/>
        <v>0</v>
      </c>
      <c r="MP57" s="846">
        <f t="shared" si="1874"/>
        <v>0</v>
      </c>
      <c r="MQ57" s="968">
        <f t="shared" si="1875"/>
        <v>0</v>
      </c>
      <c r="MR57" s="110">
        <f t="shared" ref="MR57" si="1985">MQ57-MP57</f>
        <v>0</v>
      </c>
      <c r="MS57" s="100">
        <f t="shared" ref="MS57" si="1986">IF(ISERROR(MR57/MP57),0,MR57/MP57)</f>
        <v>0</v>
      </c>
      <c r="MT57" s="614"/>
      <c r="MU57" s="614"/>
      <c r="MV57" s="614"/>
      <c r="MW57" t="str">
        <f t="shared" si="1878"/>
        <v>HR/PR Lab</v>
      </c>
      <c r="MX57" s="240"/>
      <c r="MY57" s="240"/>
      <c r="MZ57" s="240"/>
      <c r="NA57" s="240"/>
      <c r="NB57" s="240"/>
      <c r="NC57" s="240"/>
      <c r="ND57" s="240"/>
      <c r="NE57" s="240"/>
      <c r="NF57" s="240"/>
      <c r="NG57" s="240"/>
      <c r="NH57" s="240"/>
      <c r="NI57" s="241"/>
      <c r="NJ57" s="241"/>
      <c r="NK57" s="241"/>
      <c r="NL57" s="241"/>
      <c r="NM57" s="241"/>
      <c r="NN57" s="241"/>
      <c r="NO57" s="241"/>
      <c r="NP57" s="241"/>
      <c r="NQ57" s="241"/>
      <c r="NR57" s="241"/>
      <c r="NS57" s="241"/>
      <c r="NT57" s="241"/>
      <c r="NU57" s="241"/>
      <c r="NV57" s="241"/>
      <c r="NW57" s="241"/>
      <c r="NX57" s="241"/>
      <c r="NY57" s="241"/>
      <c r="NZ57" s="241"/>
      <c r="OA57" s="241"/>
      <c r="OB57" s="241"/>
      <c r="OC57" s="241"/>
      <c r="OD57" s="241"/>
      <c r="OE57" s="241"/>
      <c r="OF57" s="241"/>
      <c r="OG57" s="697"/>
      <c r="OH57" s="697"/>
      <c r="OI57" s="697"/>
      <c r="OJ57" s="697"/>
      <c r="OK57" s="697"/>
      <c r="OL57" s="697">
        <f t="shared" si="1955"/>
        <v>0</v>
      </c>
      <c r="OM57" s="697">
        <f t="shared" si="1956"/>
        <v>0</v>
      </c>
      <c r="ON57" s="697">
        <f t="shared" si="1957"/>
        <v>0</v>
      </c>
      <c r="OO57" s="697">
        <f t="shared" si="1958"/>
        <v>0</v>
      </c>
      <c r="OP57" s="697"/>
      <c r="OQ57" s="697">
        <f t="shared" si="1959"/>
        <v>0</v>
      </c>
      <c r="OR57" s="697"/>
      <c r="OS57" s="800">
        <f t="shared" si="1960"/>
        <v>0</v>
      </c>
      <c r="OT57" s="800">
        <f t="shared" si="1961"/>
        <v>0</v>
      </c>
      <c r="OU57" s="800">
        <f t="shared" si="1962"/>
        <v>0</v>
      </c>
      <c r="OV57" s="800">
        <f t="shared" si="1963"/>
        <v>0</v>
      </c>
      <c r="OW57" s="800">
        <f t="shared" si="1964"/>
        <v>0</v>
      </c>
      <c r="OX57" s="800">
        <f t="shared" si="1965"/>
        <v>0</v>
      </c>
      <c r="OY57" s="800">
        <f t="shared" si="1966"/>
        <v>0</v>
      </c>
      <c r="OZ57" s="800"/>
      <c r="PA57" s="800"/>
      <c r="PB57" s="800"/>
      <c r="PC57" s="800">
        <f t="shared" si="1967"/>
        <v>0</v>
      </c>
      <c r="PD57" s="800"/>
      <c r="PE57" s="853">
        <f t="shared" si="1968"/>
        <v>0</v>
      </c>
      <c r="PF57" s="853">
        <f t="shared" si="1969"/>
        <v>0</v>
      </c>
      <c r="PG57" s="853">
        <f t="shared" si="1970"/>
        <v>0</v>
      </c>
      <c r="PH57" s="853">
        <f t="shared" si="1971"/>
        <v>0</v>
      </c>
      <c r="PI57" s="853">
        <f t="shared" si="1972"/>
        <v>0</v>
      </c>
      <c r="PJ57" s="853"/>
      <c r="PK57" s="853">
        <f t="shared" si="1973"/>
        <v>0</v>
      </c>
      <c r="PL57" s="853">
        <f t="shared" si="1974"/>
        <v>0</v>
      </c>
      <c r="PM57" s="853">
        <f t="shared" si="1975"/>
        <v>0</v>
      </c>
      <c r="PN57" s="853">
        <f t="shared" si="1976"/>
        <v>0</v>
      </c>
      <c r="PO57" s="853">
        <f t="shared" si="1977"/>
        <v>0</v>
      </c>
      <c r="PP57" s="853">
        <f t="shared" si="1978"/>
        <v>0</v>
      </c>
      <c r="PQ57" s="1039">
        <f t="shared" si="1884"/>
        <v>0</v>
      </c>
      <c r="PR57" s="1039">
        <f t="shared" si="1885"/>
        <v>0</v>
      </c>
      <c r="PS57" s="1039">
        <f t="shared" si="1886"/>
        <v>0</v>
      </c>
      <c r="PT57" s="1039">
        <f t="shared" si="1887"/>
        <v>0</v>
      </c>
      <c r="PU57" s="1039">
        <f t="shared" si="1888"/>
        <v>0</v>
      </c>
      <c r="PV57" s="1039">
        <f t="shared" si="1889"/>
        <v>0</v>
      </c>
      <c r="PW57" s="1039">
        <f t="shared" si="1890"/>
        <v>0</v>
      </c>
      <c r="PX57" s="1039">
        <f t="shared" si="1891"/>
        <v>0</v>
      </c>
      <c r="PY57" s="1039">
        <f t="shared" si="1892"/>
        <v>0</v>
      </c>
      <c r="PZ57" s="1039">
        <f t="shared" si="1893"/>
        <v>0</v>
      </c>
      <c r="QA57" s="1039">
        <f t="shared" si="1894"/>
        <v>1</v>
      </c>
      <c r="QB57" s="1039">
        <f t="shared" si="1895"/>
        <v>3</v>
      </c>
      <c r="QC57" s="1061">
        <f t="shared" si="1896"/>
        <v>1</v>
      </c>
      <c r="QD57" s="1061">
        <f t="shared" si="1897"/>
        <v>4</v>
      </c>
      <c r="QE57" s="1061">
        <f t="shared" si="1898"/>
        <v>3</v>
      </c>
      <c r="QF57" s="1061">
        <f t="shared" si="1899"/>
        <v>3</v>
      </c>
      <c r="QG57" s="1061">
        <f t="shared" si="1900"/>
        <v>0</v>
      </c>
      <c r="QH57" s="1061">
        <f t="shared" si="1901"/>
        <v>1</v>
      </c>
      <c r="QI57" s="1061">
        <f t="shared" si="1902"/>
        <v>0</v>
      </c>
      <c r="QJ57" s="1061">
        <f t="shared" si="1903"/>
        <v>0</v>
      </c>
      <c r="QK57" s="1061">
        <f t="shared" si="1904"/>
        <v>0</v>
      </c>
      <c r="QL57" s="1061">
        <f t="shared" si="1905"/>
        <v>0</v>
      </c>
      <c r="QM57" s="1061">
        <f t="shared" si="1906"/>
        <v>0</v>
      </c>
      <c r="QN57" s="1061">
        <f t="shared" si="1907"/>
        <v>0</v>
      </c>
      <c r="QO57" s="1118">
        <f t="shared" ref="QO57:QO65" si="1987">ED57</f>
        <v>0</v>
      </c>
      <c r="QP57" s="1118">
        <f t="shared" ref="QP57:QP65" si="1988">EE57</f>
        <v>0</v>
      </c>
      <c r="QQ57" s="1118">
        <f t="shared" ref="QQ57:QQ65" si="1989">EF57</f>
        <v>0</v>
      </c>
      <c r="QR57" s="1118">
        <f t="shared" ref="QR57:QR65" si="1990">EG57</f>
        <v>0</v>
      </c>
      <c r="QS57" s="1118">
        <f t="shared" ref="QS57:QS65" si="1991">EH57</f>
        <v>0</v>
      </c>
      <c r="QT57" s="1118">
        <f t="shared" ref="QT57:QT65" si="1992">EI57</f>
        <v>0</v>
      </c>
      <c r="QU57" s="1118">
        <f t="shared" ref="QU57:QU65" si="1993">EJ57</f>
        <v>0</v>
      </c>
      <c r="QV57" s="1118">
        <f t="shared" ref="QV57:QV65" si="1994">EK57</f>
        <v>0</v>
      </c>
      <c r="QW57" s="1118"/>
      <c r="QX57" s="1118"/>
      <c r="QY57" s="1118">
        <f t="shared" si="1908"/>
        <v>0</v>
      </c>
      <c r="QZ57" s="1118">
        <f t="shared" si="1908"/>
        <v>0</v>
      </c>
      <c r="RA57" s="1210">
        <f t="shared" si="1909"/>
        <v>0</v>
      </c>
      <c r="RB57" s="1210">
        <f t="shared" si="1910"/>
        <v>0</v>
      </c>
      <c r="RC57" s="1210">
        <f t="shared" si="1911"/>
        <v>0</v>
      </c>
      <c r="RD57" s="1210">
        <f t="shared" si="1912"/>
        <v>0</v>
      </c>
      <c r="RE57" s="1210">
        <f t="shared" si="1913"/>
        <v>0</v>
      </c>
      <c r="RF57" s="1210">
        <f t="shared" si="1914"/>
        <v>0</v>
      </c>
      <c r="RG57" s="1210">
        <f t="shared" si="1915"/>
        <v>0</v>
      </c>
      <c r="RH57" s="1210"/>
      <c r="RI57" s="1210"/>
      <c r="RJ57" s="1210"/>
      <c r="RK57" s="1210"/>
      <c r="RL57" s="1210"/>
    </row>
    <row r="58" spans="1:480" x14ac:dyDescent="0.3">
      <c r="A58" s="675"/>
      <c r="B58" s="50">
        <v>8.6999999999999993</v>
      </c>
      <c r="E58" s="1299" t="s">
        <v>8</v>
      </c>
      <c r="F58" s="1299"/>
      <c r="G58" s="1300"/>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710"/>
        <v>76</v>
      </c>
      <c r="AW58" s="150">
        <f t="shared" si="1711"/>
        <v>6.333333333333333</v>
      </c>
      <c r="AX58" s="338">
        <v>5</v>
      </c>
      <c r="AY58" s="64">
        <v>7</v>
      </c>
      <c r="AZ58" s="20">
        <v>3</v>
      </c>
      <c r="BA58" s="64">
        <v>3</v>
      </c>
      <c r="BB58" s="20">
        <v>0</v>
      </c>
      <c r="BC58" s="64">
        <v>2</v>
      </c>
      <c r="BD58" s="187">
        <v>2</v>
      </c>
      <c r="BE58" s="64">
        <v>3</v>
      </c>
      <c r="BF58" s="187">
        <v>3</v>
      </c>
      <c r="BG58" s="64">
        <v>4</v>
      </c>
      <c r="BH58" s="187">
        <v>3</v>
      </c>
      <c r="BI58" s="64">
        <v>1</v>
      </c>
      <c r="BJ58" s="118">
        <f t="shared" si="1714"/>
        <v>36</v>
      </c>
      <c r="BK58" s="150">
        <f t="shared" si="1715"/>
        <v>3</v>
      </c>
      <c r="BL58" s="338">
        <v>2</v>
      </c>
      <c r="BM58" s="64">
        <v>4</v>
      </c>
      <c r="BN58" s="20">
        <v>2</v>
      </c>
      <c r="BO58" s="64">
        <v>2</v>
      </c>
      <c r="BP58" s="20">
        <v>2</v>
      </c>
      <c r="BQ58" s="64">
        <v>2</v>
      </c>
      <c r="BR58" s="187">
        <v>2</v>
      </c>
      <c r="BS58" s="64">
        <v>2</v>
      </c>
      <c r="BT58" s="187">
        <v>4</v>
      </c>
      <c r="BU58" s="187">
        <v>2</v>
      </c>
      <c r="BV58" s="187">
        <v>4</v>
      </c>
      <c r="BW58" s="187">
        <v>0</v>
      </c>
      <c r="BX58" s="118">
        <f t="shared" si="1722"/>
        <v>28</v>
      </c>
      <c r="BY58" s="150">
        <f t="shared" si="1723"/>
        <v>2.3333333333333335</v>
      </c>
      <c r="BZ58" s="187">
        <v>2</v>
      </c>
      <c r="CA58" s="64">
        <v>3</v>
      </c>
      <c r="CB58" s="20">
        <v>3</v>
      </c>
      <c r="CC58" s="844">
        <v>0</v>
      </c>
      <c r="CD58" s="20">
        <v>3</v>
      </c>
      <c r="CE58" s="844">
        <v>1</v>
      </c>
      <c r="CF58" s="846">
        <v>2</v>
      </c>
      <c r="CG58" s="844">
        <v>3</v>
      </c>
      <c r="CH58" s="846">
        <v>4</v>
      </c>
      <c r="CI58" s="846">
        <v>1</v>
      </c>
      <c r="CJ58" s="846">
        <v>3</v>
      </c>
      <c r="CK58" s="846">
        <v>2</v>
      </c>
      <c r="CL58" s="847">
        <f t="shared" si="1730"/>
        <v>27</v>
      </c>
      <c r="CM58" s="150">
        <f t="shared" si="1731"/>
        <v>2.25</v>
      </c>
      <c r="CN58" s="187">
        <v>2</v>
      </c>
      <c r="CO58" s="64">
        <v>3</v>
      </c>
      <c r="CP58" s="20">
        <v>2</v>
      </c>
      <c r="CQ58" s="844">
        <v>3</v>
      </c>
      <c r="CR58" s="907">
        <v>2</v>
      </c>
      <c r="CS58" s="908">
        <v>0</v>
      </c>
      <c r="CT58" s="909">
        <v>2</v>
      </c>
      <c r="CU58" s="908">
        <v>3</v>
      </c>
      <c r="CV58" s="997">
        <v>3</v>
      </c>
      <c r="CW58" s="998">
        <v>2</v>
      </c>
      <c r="CX58" s="997">
        <v>2</v>
      </c>
      <c r="CY58" s="999">
        <v>2</v>
      </c>
      <c r="CZ58" s="995">
        <f t="shared" si="1738"/>
        <v>26</v>
      </c>
      <c r="DA58" s="996">
        <f t="shared" si="1739"/>
        <v>2.1666666666666665</v>
      </c>
      <c r="DB58" s="909">
        <v>2</v>
      </c>
      <c r="DC58" s="908">
        <v>2</v>
      </c>
      <c r="DD58" s="907">
        <v>2</v>
      </c>
      <c r="DE58" s="908">
        <v>2</v>
      </c>
      <c r="DF58" s="907">
        <v>2</v>
      </c>
      <c r="DG58" s="908">
        <v>1</v>
      </c>
      <c r="DH58" s="909">
        <v>2</v>
      </c>
      <c r="DI58" s="908">
        <v>2</v>
      </c>
      <c r="DJ58" s="909">
        <v>2</v>
      </c>
      <c r="DK58" s="908">
        <v>2</v>
      </c>
      <c r="DL58" s="909">
        <v>2</v>
      </c>
      <c r="DM58" s="908">
        <v>2</v>
      </c>
      <c r="DN58" s="995">
        <f t="shared" si="1746"/>
        <v>23</v>
      </c>
      <c r="DO58" s="996">
        <f t="shared" si="1747"/>
        <v>1.9166666666666667</v>
      </c>
      <c r="DP58" s="997">
        <v>1</v>
      </c>
      <c r="DQ58" s="999">
        <v>1</v>
      </c>
      <c r="DR58" s="1140">
        <v>4</v>
      </c>
      <c r="DS58" s="999">
        <v>2</v>
      </c>
      <c r="DT58" s="1140">
        <v>0</v>
      </c>
      <c r="DU58" s="999">
        <v>2</v>
      </c>
      <c r="DV58" s="997">
        <v>2</v>
      </c>
      <c r="DW58" s="999">
        <v>2</v>
      </c>
      <c r="DX58" s="997">
        <v>2</v>
      </c>
      <c r="DY58" s="999">
        <v>1</v>
      </c>
      <c r="DZ58" s="997">
        <v>3</v>
      </c>
      <c r="EA58" s="999">
        <v>0</v>
      </c>
      <c r="EB58" s="995">
        <f t="shared" si="1754"/>
        <v>20</v>
      </c>
      <c r="EC58" s="996">
        <f t="shared" si="1755"/>
        <v>1.6666666666666667</v>
      </c>
      <c r="ED58" s="909">
        <v>2</v>
      </c>
      <c r="EE58" s="908">
        <v>4</v>
      </c>
      <c r="EF58" s="907">
        <v>0</v>
      </c>
      <c r="EG58" s="908">
        <v>2</v>
      </c>
      <c r="EH58" s="907">
        <v>2</v>
      </c>
      <c r="EI58" s="908">
        <v>1</v>
      </c>
      <c r="EJ58" s="909">
        <v>2</v>
      </c>
      <c r="EK58" s="908">
        <v>2</v>
      </c>
      <c r="EL58" s="909">
        <v>4</v>
      </c>
      <c r="EM58" s="908">
        <v>2</v>
      </c>
      <c r="EN58" s="909">
        <v>2</v>
      </c>
      <c r="EO58" s="908">
        <v>2</v>
      </c>
      <c r="EP58" s="910">
        <f t="shared" si="1763"/>
        <v>25</v>
      </c>
      <c r="EQ58" s="150">
        <f t="shared" si="1764"/>
        <v>2.0833333333333335</v>
      </c>
      <c r="ER58" s="909">
        <v>2</v>
      </c>
      <c r="ES58" s="908">
        <v>2</v>
      </c>
      <c r="ET58" s="907">
        <v>2</v>
      </c>
      <c r="EU58" s="908">
        <v>2</v>
      </c>
      <c r="EV58" s="907">
        <v>3</v>
      </c>
      <c r="EW58" s="908">
        <v>1</v>
      </c>
      <c r="EX58" s="909">
        <v>2</v>
      </c>
      <c r="EY58" s="908"/>
      <c r="EZ58" s="909"/>
      <c r="FA58" s="908"/>
      <c r="FB58" s="909"/>
      <c r="FC58" s="908"/>
      <c r="FD58" s="910">
        <f t="shared" si="1769"/>
        <v>14</v>
      </c>
      <c r="FE58" s="150">
        <f t="shared" si="1770"/>
        <v>2</v>
      </c>
      <c r="FF58" s="110">
        <f t="shared" si="1926"/>
        <v>3</v>
      </c>
      <c r="FG58" s="367">
        <f t="shared" ref="FG58:FG65" si="1995">FF58/AU58</f>
        <v>1.5</v>
      </c>
      <c r="FH58" s="110">
        <f t="shared" si="1927"/>
        <v>2</v>
      </c>
      <c r="FI58" s="367">
        <f t="shared" si="1928"/>
        <v>0.4</v>
      </c>
      <c r="FJ58" s="110">
        <f t="shared" si="1929"/>
        <v>-4</v>
      </c>
      <c r="FK58" s="367">
        <f t="shared" si="1930"/>
        <v>-0.5714285714285714</v>
      </c>
      <c r="FL58" s="110">
        <f t="shared" si="1931"/>
        <v>0</v>
      </c>
      <c r="FM58" s="367">
        <f t="shared" si="1932"/>
        <v>0</v>
      </c>
      <c r="FN58" s="110">
        <f t="shared" si="1933"/>
        <v>-3</v>
      </c>
      <c r="FO58" s="367">
        <f>FN58/BA58</f>
        <v>-1</v>
      </c>
      <c r="FP58" s="110">
        <f t="shared" si="1934"/>
        <v>2</v>
      </c>
      <c r="FQ58" s="421">
        <v>0</v>
      </c>
      <c r="FR58" s="110">
        <f t="shared" si="1935"/>
        <v>0</v>
      </c>
      <c r="FS58" s="367">
        <f>FR58/BC58</f>
        <v>0</v>
      </c>
      <c r="FT58" s="110">
        <f t="shared" si="1936"/>
        <v>1</v>
      </c>
      <c r="FU58" s="367">
        <f>FT58/BD58</f>
        <v>0.5</v>
      </c>
      <c r="FV58" s="110">
        <f t="shared" si="1937"/>
        <v>0</v>
      </c>
      <c r="FW58" s="367">
        <f t="shared" si="1938"/>
        <v>0</v>
      </c>
      <c r="FX58" s="110">
        <f t="shared" si="1939"/>
        <v>1</v>
      </c>
      <c r="FY58" s="100">
        <f t="shared" si="1940"/>
        <v>0.33333333333333331</v>
      </c>
      <c r="FZ58" s="110">
        <f t="shared" si="1941"/>
        <v>-1</v>
      </c>
      <c r="GA58" s="367">
        <f t="shared" si="1942"/>
        <v>-0.25</v>
      </c>
      <c r="GB58" s="110">
        <f t="shared" si="1943"/>
        <v>-2</v>
      </c>
      <c r="GC58" s="367">
        <f>GB58/BH58</f>
        <v>-0.66666666666666663</v>
      </c>
      <c r="GD58" s="110">
        <f t="shared" si="1944"/>
        <v>1</v>
      </c>
      <c r="GE58" s="367">
        <f t="shared" si="1945"/>
        <v>1</v>
      </c>
      <c r="GF58" s="300">
        <f t="shared" si="1946"/>
        <v>2</v>
      </c>
      <c r="GG58" s="370">
        <f t="shared" si="1947"/>
        <v>1</v>
      </c>
      <c r="GH58" s="300">
        <f t="shared" si="1948"/>
        <v>-2</v>
      </c>
      <c r="GI58" s="370">
        <f t="shared" si="1949"/>
        <v>-0.5</v>
      </c>
      <c r="GJ58" s="300">
        <f t="shared" si="1950"/>
        <v>0</v>
      </c>
      <c r="GK58" s="370">
        <f t="shared" si="1951"/>
        <v>0</v>
      </c>
      <c r="GL58" s="300">
        <f t="shared" si="1952"/>
        <v>0</v>
      </c>
      <c r="GM58" s="370">
        <f t="shared" ref="GM58:GM65" si="1996">GL58/BO58</f>
        <v>0</v>
      </c>
      <c r="GN58" s="300">
        <f t="shared" si="1771"/>
        <v>0</v>
      </c>
      <c r="GO58" s="370">
        <f t="shared" si="1953"/>
        <v>0</v>
      </c>
      <c r="GP58" s="300">
        <f t="shared" si="1772"/>
        <v>0</v>
      </c>
      <c r="GQ58" s="370">
        <f>GP58/BQ58</f>
        <v>0</v>
      </c>
      <c r="GR58" s="300">
        <f t="shared" si="1773"/>
        <v>0</v>
      </c>
      <c r="GS58" s="370">
        <f>GR58/BR58</f>
        <v>0</v>
      </c>
      <c r="GT58" s="300">
        <f t="shared" si="1774"/>
        <v>2</v>
      </c>
      <c r="GU58" s="370">
        <f t="shared" si="1954"/>
        <v>1</v>
      </c>
      <c r="GV58" s="300">
        <f t="shared" si="1775"/>
        <v>-2</v>
      </c>
      <c r="GW58" s="370">
        <f t="shared" ref="GW58:GW65" si="1997">GV58/BT58</f>
        <v>-0.5</v>
      </c>
      <c r="GX58" s="300">
        <f t="shared" si="1776"/>
        <v>2</v>
      </c>
      <c r="GY58" s="370">
        <f t="shared" si="1777"/>
        <v>1</v>
      </c>
      <c r="GZ58" s="300">
        <f t="shared" si="1778"/>
        <v>-4</v>
      </c>
      <c r="HA58" s="370">
        <f>GZ58/BV58</f>
        <v>-1</v>
      </c>
      <c r="HB58" s="300">
        <f t="shared" si="1779"/>
        <v>2</v>
      </c>
      <c r="HC58" s="370">
        <v>0</v>
      </c>
      <c r="HD58" s="300">
        <f t="shared" si="1780"/>
        <v>1</v>
      </c>
      <c r="HE58" s="370">
        <f>HD58/BZ58</f>
        <v>0.5</v>
      </c>
      <c r="HF58" s="300">
        <f t="shared" si="1781"/>
        <v>0</v>
      </c>
      <c r="HG58" s="370">
        <f t="shared" ref="HG58:HG65" si="1998">HF58/CA58</f>
        <v>0</v>
      </c>
      <c r="HH58" s="300">
        <f t="shared" si="1782"/>
        <v>-3</v>
      </c>
      <c r="HI58" s="370">
        <f>HH58/CB58</f>
        <v>-1</v>
      </c>
      <c r="HJ58" s="300">
        <f t="shared" si="1783"/>
        <v>3</v>
      </c>
      <c r="HK58" s="370">
        <v>1</v>
      </c>
      <c r="HL58" s="300">
        <f t="shared" si="1784"/>
        <v>-2</v>
      </c>
      <c r="HM58" s="370">
        <f t="shared" si="1923"/>
        <v>-0.66666666666666663</v>
      </c>
      <c r="HN58" s="300">
        <f t="shared" si="1785"/>
        <v>1</v>
      </c>
      <c r="HO58" s="370">
        <f>HN58/CE58</f>
        <v>1</v>
      </c>
      <c r="HP58" s="300">
        <f t="shared" si="1786"/>
        <v>1</v>
      </c>
      <c r="HQ58" s="370">
        <f>HP58/CF58</f>
        <v>0.5</v>
      </c>
      <c r="HR58" s="300">
        <f t="shared" si="1787"/>
        <v>1</v>
      </c>
      <c r="HS58" s="370">
        <f t="shared" si="1924"/>
        <v>0.33333333333333331</v>
      </c>
      <c r="HT58" s="300">
        <f t="shared" si="1788"/>
        <v>-3</v>
      </c>
      <c r="HU58" s="370">
        <f t="shared" si="1789"/>
        <v>-0.75</v>
      </c>
      <c r="HV58" s="300">
        <f t="shared" si="1790"/>
        <v>2</v>
      </c>
      <c r="HW58" s="370">
        <f t="shared" ref="HW58:HW65" si="1999">HV58/CI58</f>
        <v>2</v>
      </c>
      <c r="HX58" s="300">
        <f t="shared" si="1791"/>
        <v>-1</v>
      </c>
      <c r="HY58" s="370">
        <f t="shared" si="1792"/>
        <v>-0.33333333333333331</v>
      </c>
      <c r="HZ58" s="300">
        <f t="shared" si="1793"/>
        <v>0</v>
      </c>
      <c r="IA58" s="370">
        <f t="shared" ref="IA58:IA65" si="2000">HZ58/CK58</f>
        <v>0</v>
      </c>
      <c r="IB58" s="300">
        <f t="shared" si="1794"/>
        <v>1</v>
      </c>
      <c r="IC58" s="370">
        <f>IB58/CN58</f>
        <v>0.5</v>
      </c>
      <c r="ID58" s="300">
        <f t="shared" si="1795"/>
        <v>-1</v>
      </c>
      <c r="IE58" s="370">
        <f t="shared" ref="IE58:IE65" si="2001">ID58/CO58</f>
        <v>-0.33333333333333331</v>
      </c>
      <c r="IF58" s="300">
        <f t="shared" si="1796"/>
        <v>1</v>
      </c>
      <c r="IG58" s="370">
        <f>IF58/CP58</f>
        <v>0.5</v>
      </c>
      <c r="IH58" s="300">
        <f t="shared" si="1797"/>
        <v>-1</v>
      </c>
      <c r="II58" s="370">
        <f t="shared" ref="II58:II65" si="2002">IH58/CQ58</f>
        <v>-0.33333333333333331</v>
      </c>
      <c r="IJ58" s="300">
        <f t="shared" si="1798"/>
        <v>-2</v>
      </c>
      <c r="IK58" s="370">
        <f>IJ58/CR58</f>
        <v>-1</v>
      </c>
      <c r="IL58" s="300">
        <f t="shared" si="1799"/>
        <v>2</v>
      </c>
      <c r="IM58" s="370">
        <v>0</v>
      </c>
      <c r="IN58" s="300">
        <f t="shared" si="1800"/>
        <v>1</v>
      </c>
      <c r="IO58" s="370">
        <f>IN58/CT58</f>
        <v>0.5</v>
      </c>
      <c r="IP58" s="300">
        <f t="shared" si="1801"/>
        <v>0</v>
      </c>
      <c r="IQ58" s="370">
        <f t="shared" si="1925"/>
        <v>0</v>
      </c>
      <c r="IR58" s="300">
        <f t="shared" si="1802"/>
        <v>-1</v>
      </c>
      <c r="IS58" s="370">
        <f>IR58/CV58</f>
        <v>-0.33333333333333331</v>
      </c>
      <c r="IT58" s="300">
        <f t="shared" si="1803"/>
        <v>0</v>
      </c>
      <c r="IU58" s="370">
        <f t="shared" ref="IU58:IU65" si="2003">IT58/CW58</f>
        <v>0</v>
      </c>
      <c r="IV58" s="300">
        <f t="shared" si="1804"/>
        <v>0</v>
      </c>
      <c r="IW58" s="370">
        <f>IV58/CX58</f>
        <v>0</v>
      </c>
      <c r="IX58" s="300">
        <f t="shared" si="1805"/>
        <v>0</v>
      </c>
      <c r="IY58" s="370">
        <f>IX58/CY58</f>
        <v>0</v>
      </c>
      <c r="IZ58" s="300">
        <f t="shared" si="1806"/>
        <v>0</v>
      </c>
      <c r="JA58" s="370">
        <f>IZ58/DB58</f>
        <v>0</v>
      </c>
      <c r="JB58" s="300">
        <f t="shared" si="1807"/>
        <v>0</v>
      </c>
      <c r="JC58" s="370">
        <f>JB58/DD58</f>
        <v>0</v>
      </c>
      <c r="JD58" s="300">
        <f t="shared" si="1808"/>
        <v>0</v>
      </c>
      <c r="JE58" s="370">
        <f>JD58/DD58</f>
        <v>0</v>
      </c>
      <c r="JF58" s="300">
        <f t="shared" si="1809"/>
        <v>0</v>
      </c>
      <c r="JG58" s="370">
        <f>JF58/DO58</f>
        <v>0</v>
      </c>
      <c r="JH58" s="300">
        <f t="shared" si="1810"/>
        <v>-1</v>
      </c>
      <c r="JI58" s="370">
        <f t="shared" si="1811"/>
        <v>-0.5</v>
      </c>
      <c r="JJ58" s="300">
        <f t="shared" si="1812"/>
        <v>1</v>
      </c>
      <c r="JK58" s="370">
        <f>JJ58/DG58</f>
        <v>1</v>
      </c>
      <c r="JL58" s="300">
        <f t="shared" si="1813"/>
        <v>0</v>
      </c>
      <c r="JM58" s="370">
        <f>JL58/DH58</f>
        <v>0</v>
      </c>
      <c r="JN58" s="300">
        <f t="shared" si="1814"/>
        <v>0</v>
      </c>
      <c r="JO58" s="370">
        <f>JN58/DI58</f>
        <v>0</v>
      </c>
      <c r="JP58" s="300">
        <f t="shared" si="1815"/>
        <v>0</v>
      </c>
      <c r="JQ58" s="370">
        <f>JP58/DJ58</f>
        <v>0</v>
      </c>
      <c r="JR58" s="300">
        <f t="shared" si="1816"/>
        <v>0</v>
      </c>
      <c r="JS58" s="370">
        <f>JR58/DK58</f>
        <v>0</v>
      </c>
      <c r="JT58" s="300">
        <f t="shared" si="1817"/>
        <v>0</v>
      </c>
      <c r="JU58" s="370">
        <f>JT58/DL58</f>
        <v>0</v>
      </c>
      <c r="JV58" s="300">
        <f t="shared" si="1818"/>
        <v>-1</v>
      </c>
      <c r="JW58" s="370">
        <f>JV58/DM58</f>
        <v>-0.5</v>
      </c>
      <c r="JX58" s="300">
        <f t="shared" si="1819"/>
        <v>0</v>
      </c>
      <c r="JY58" s="370">
        <f>JX58/DP58</f>
        <v>0</v>
      </c>
      <c r="JZ58" s="300">
        <f t="shared" si="1820"/>
        <v>3</v>
      </c>
      <c r="KA58" s="370">
        <f>JZ58/DQ58</f>
        <v>3</v>
      </c>
      <c r="KB58" s="300">
        <f t="shared" si="1821"/>
        <v>-2</v>
      </c>
      <c r="KC58" s="370">
        <f>KB58/DR58</f>
        <v>-0.5</v>
      </c>
      <c r="KD58" s="300">
        <f t="shared" si="1822"/>
        <v>-2</v>
      </c>
      <c r="KE58" s="370">
        <f>KD58/DS58</f>
        <v>-1</v>
      </c>
      <c r="KF58" s="300">
        <f t="shared" si="1823"/>
        <v>2</v>
      </c>
      <c r="KG58" s="370">
        <v>0</v>
      </c>
      <c r="KH58" s="300">
        <f t="shared" si="1824"/>
        <v>0</v>
      </c>
      <c r="KI58" s="370">
        <f>KH58/DU58</f>
        <v>0</v>
      </c>
      <c r="KJ58" s="300">
        <f t="shared" si="1825"/>
        <v>0</v>
      </c>
      <c r="KK58" s="370">
        <f>KJ58/DV58</f>
        <v>0</v>
      </c>
      <c r="KL58" s="300">
        <f t="shared" si="1826"/>
        <v>0</v>
      </c>
      <c r="KM58" s="370">
        <f>KL58/DW58</f>
        <v>0</v>
      </c>
      <c r="KN58" s="300">
        <f t="shared" si="1827"/>
        <v>-1</v>
      </c>
      <c r="KO58" s="370">
        <f>KN58/DX58</f>
        <v>-0.5</v>
      </c>
      <c r="KP58" s="300">
        <f t="shared" si="1828"/>
        <v>2</v>
      </c>
      <c r="KQ58" s="370">
        <f>KP58/DY58</f>
        <v>2</v>
      </c>
      <c r="KR58" s="300">
        <f t="shared" si="1829"/>
        <v>-3</v>
      </c>
      <c r="KS58" s="370">
        <f>KR58/DZ58</f>
        <v>-1</v>
      </c>
      <c r="KT58" s="300">
        <f t="shared" si="1830"/>
        <v>2</v>
      </c>
      <c r="KU58" s="375">
        <v>0</v>
      </c>
      <c r="KV58" s="300">
        <f t="shared" si="1831"/>
        <v>2</v>
      </c>
      <c r="KW58" s="370">
        <f>KV58/ED58</f>
        <v>1</v>
      </c>
      <c r="KX58" s="300">
        <f t="shared" si="1832"/>
        <v>-4</v>
      </c>
      <c r="KY58" s="370">
        <f t="shared" si="1833"/>
        <v>-1</v>
      </c>
      <c r="KZ58" s="300">
        <f t="shared" si="1834"/>
        <v>2</v>
      </c>
      <c r="LA58" s="370">
        <f t="shared" si="1835"/>
        <v>0</v>
      </c>
      <c r="LB58" s="300">
        <f t="shared" si="1836"/>
        <v>0</v>
      </c>
      <c r="LC58" s="370">
        <f t="shared" si="1837"/>
        <v>0</v>
      </c>
      <c r="LD58" s="300">
        <f t="shared" si="1838"/>
        <v>-1</v>
      </c>
      <c r="LE58" s="370">
        <f t="shared" si="1839"/>
        <v>-0.5</v>
      </c>
      <c r="LF58" s="300">
        <f t="shared" si="1840"/>
        <v>1</v>
      </c>
      <c r="LG58" s="370">
        <f t="shared" si="1841"/>
        <v>1</v>
      </c>
      <c r="LH58" s="300">
        <f t="shared" si="1842"/>
        <v>0</v>
      </c>
      <c r="LI58" s="370">
        <f t="shared" si="1843"/>
        <v>0</v>
      </c>
      <c r="LJ58" s="300">
        <f t="shared" si="1844"/>
        <v>2</v>
      </c>
      <c r="LK58" s="370">
        <f t="shared" si="1845"/>
        <v>1</v>
      </c>
      <c r="LL58" s="300">
        <f t="shared" si="1846"/>
        <v>-2</v>
      </c>
      <c r="LM58" s="370">
        <f t="shared" si="1847"/>
        <v>-0.5</v>
      </c>
      <c r="LN58" s="300">
        <f t="shared" si="1848"/>
        <v>0</v>
      </c>
      <c r="LO58" s="370">
        <f t="shared" si="1849"/>
        <v>0</v>
      </c>
      <c r="LP58" s="300">
        <f t="shared" si="1850"/>
        <v>0</v>
      </c>
      <c r="LQ58" s="370">
        <f t="shared" si="1851"/>
        <v>0</v>
      </c>
      <c r="LR58" s="300">
        <f t="shared" si="1852"/>
        <v>0</v>
      </c>
      <c r="LS58" s="1195">
        <v>0</v>
      </c>
      <c r="LT58" s="300">
        <f t="shared" si="1853"/>
        <v>0</v>
      </c>
      <c r="LU58" s="1191">
        <f>LT58/ER58</f>
        <v>0</v>
      </c>
      <c r="LV58" s="300">
        <f t="shared" si="1854"/>
        <v>0</v>
      </c>
      <c r="LW58" s="1191">
        <f t="shared" si="1855"/>
        <v>0</v>
      </c>
      <c r="LX58" s="300">
        <f t="shared" si="1856"/>
        <v>0</v>
      </c>
      <c r="LY58" s="1191">
        <f t="shared" si="1857"/>
        <v>0</v>
      </c>
      <c r="LZ58" s="300">
        <f t="shared" si="1858"/>
        <v>1</v>
      </c>
      <c r="MA58" s="1191">
        <f t="shared" si="1859"/>
        <v>0.5</v>
      </c>
      <c r="MB58" s="300">
        <f t="shared" si="1860"/>
        <v>-2</v>
      </c>
      <c r="MC58" s="1191">
        <f t="shared" si="1861"/>
        <v>-0.66666666666666663</v>
      </c>
      <c r="MD58" s="300">
        <f t="shared" si="1862"/>
        <v>1</v>
      </c>
      <c r="ME58" s="1249">
        <f t="shared" si="1863"/>
        <v>1</v>
      </c>
      <c r="MF58" s="300">
        <f t="shared" si="1864"/>
        <v>-2</v>
      </c>
      <c r="MG58" s="1191">
        <f t="shared" si="1865"/>
        <v>-1</v>
      </c>
      <c r="MH58" s="300">
        <f t="shared" si="1866"/>
        <v>0</v>
      </c>
      <c r="MI58" s="1191">
        <f t="shared" si="1867"/>
        <v>0</v>
      </c>
      <c r="MJ58" s="300">
        <f t="shared" si="1868"/>
        <v>0</v>
      </c>
      <c r="MK58" s="1191">
        <f t="shared" si="1869"/>
        <v>0</v>
      </c>
      <c r="ML58" s="300">
        <f t="shared" si="1870"/>
        <v>0</v>
      </c>
      <c r="MM58" s="1191">
        <f t="shared" si="1871"/>
        <v>0</v>
      </c>
      <c r="MN58" s="300">
        <f t="shared" si="1872"/>
        <v>0</v>
      </c>
      <c r="MO58" s="1191">
        <f t="shared" si="1873"/>
        <v>0</v>
      </c>
      <c r="MP58" s="846">
        <f t="shared" si="1874"/>
        <v>2</v>
      </c>
      <c r="MQ58" s="968">
        <f t="shared" si="1875"/>
        <v>2</v>
      </c>
      <c r="MR58" s="110">
        <f t="shared" si="1876"/>
        <v>0</v>
      </c>
      <c r="MS58" s="100">
        <f t="shared" si="1877"/>
        <v>0</v>
      </c>
      <c r="MT58" s="614"/>
      <c r="MU58" s="614"/>
      <c r="MV58" s="614"/>
      <c r="MW58" t="str">
        <f t="shared" si="1878"/>
        <v>Org Management</v>
      </c>
      <c r="MX58" s="240" t="e">
        <f>#REF!</f>
        <v>#REF!</v>
      </c>
      <c r="MY58" s="240" t="e">
        <f>#REF!</f>
        <v>#REF!</v>
      </c>
      <c r="MZ58" s="240" t="e">
        <f>#REF!</f>
        <v>#REF!</v>
      </c>
      <c r="NA58" s="240" t="e">
        <f>#REF!</f>
        <v>#REF!</v>
      </c>
      <c r="NB58" s="240" t="e">
        <f>#REF!</f>
        <v>#REF!</v>
      </c>
      <c r="NC58" s="240" t="e">
        <f>#REF!</f>
        <v>#REF!</v>
      </c>
      <c r="ND58" s="240" t="e">
        <f>#REF!</f>
        <v>#REF!</v>
      </c>
      <c r="NE58" s="240" t="e">
        <f>#REF!</f>
        <v>#REF!</v>
      </c>
      <c r="NF58" s="240" t="e">
        <f>#REF!</f>
        <v>#REF!</v>
      </c>
      <c r="NG58" s="240" t="e">
        <f>#REF!</f>
        <v>#REF!</v>
      </c>
      <c r="NH58" s="240" t="e">
        <f>#REF!</f>
        <v>#REF!</v>
      </c>
      <c r="NI58" s="241">
        <f t="shared" ref="NI58:NT65" si="2004">AJ58</f>
        <v>8</v>
      </c>
      <c r="NJ58" s="241">
        <f t="shared" si="2004"/>
        <v>3</v>
      </c>
      <c r="NK58" s="241">
        <f t="shared" si="2004"/>
        <v>5</v>
      </c>
      <c r="NL58" s="241">
        <f t="shared" si="2004"/>
        <v>9</v>
      </c>
      <c r="NM58" s="241">
        <f t="shared" si="2004"/>
        <v>10</v>
      </c>
      <c r="NN58" s="241">
        <f t="shared" si="2004"/>
        <v>5</v>
      </c>
      <c r="NO58" s="241">
        <f t="shared" si="2004"/>
        <v>6</v>
      </c>
      <c r="NP58" s="241">
        <f t="shared" si="2004"/>
        <v>7</v>
      </c>
      <c r="NQ58" s="241">
        <f t="shared" si="2004"/>
        <v>6</v>
      </c>
      <c r="NR58" s="241">
        <f t="shared" si="2004"/>
        <v>9</v>
      </c>
      <c r="NS58" s="241">
        <f t="shared" si="2004"/>
        <v>6</v>
      </c>
      <c r="NT58" s="241">
        <f t="shared" si="2004"/>
        <v>2</v>
      </c>
      <c r="NU58" s="241">
        <f t="shared" ref="NU58:OF65" si="2005">AX58</f>
        <v>5</v>
      </c>
      <c r="NV58" s="241">
        <f t="shared" si="2005"/>
        <v>7</v>
      </c>
      <c r="NW58" s="241">
        <f t="shared" si="2005"/>
        <v>3</v>
      </c>
      <c r="NX58" s="241">
        <f t="shared" si="2005"/>
        <v>3</v>
      </c>
      <c r="NY58" s="241">
        <f t="shared" si="2005"/>
        <v>0</v>
      </c>
      <c r="NZ58" s="241">
        <f t="shared" si="2005"/>
        <v>2</v>
      </c>
      <c r="OA58" s="241">
        <f t="shared" si="2005"/>
        <v>2</v>
      </c>
      <c r="OB58" s="241">
        <f t="shared" si="2005"/>
        <v>3</v>
      </c>
      <c r="OC58" s="241">
        <f t="shared" si="2005"/>
        <v>3</v>
      </c>
      <c r="OD58" s="241">
        <f t="shared" si="2005"/>
        <v>4</v>
      </c>
      <c r="OE58" s="241">
        <f t="shared" si="2005"/>
        <v>3</v>
      </c>
      <c r="OF58" s="241">
        <f t="shared" si="2005"/>
        <v>1</v>
      </c>
      <c r="OG58" s="697">
        <f t="shared" ref="OG58:OK65" si="2006">BL58</f>
        <v>2</v>
      </c>
      <c r="OH58" s="697">
        <f t="shared" si="2006"/>
        <v>4</v>
      </c>
      <c r="OI58" s="697">
        <f t="shared" si="2006"/>
        <v>2</v>
      </c>
      <c r="OJ58" s="697">
        <f t="shared" si="2006"/>
        <v>2</v>
      </c>
      <c r="OK58" s="697">
        <f t="shared" si="2006"/>
        <v>2</v>
      </c>
      <c r="OL58" s="697">
        <f t="shared" si="1955"/>
        <v>2</v>
      </c>
      <c r="OM58" s="697">
        <f t="shared" si="1956"/>
        <v>2</v>
      </c>
      <c r="ON58" s="697">
        <f t="shared" si="1957"/>
        <v>2</v>
      </c>
      <c r="OO58" s="697">
        <f t="shared" si="1958"/>
        <v>4</v>
      </c>
      <c r="OP58" s="697">
        <f t="shared" ref="OP58:OP65" si="2007">BU58</f>
        <v>2</v>
      </c>
      <c r="OQ58" s="697">
        <f t="shared" si="1959"/>
        <v>4</v>
      </c>
      <c r="OR58" s="697">
        <f t="shared" ref="OR58:OR65" si="2008">BW58</f>
        <v>0</v>
      </c>
      <c r="OS58" s="800">
        <f t="shared" si="1960"/>
        <v>2</v>
      </c>
      <c r="OT58" s="800">
        <f t="shared" si="1961"/>
        <v>3</v>
      </c>
      <c r="OU58" s="800">
        <f t="shared" si="1962"/>
        <v>3</v>
      </c>
      <c r="OV58" s="800">
        <f t="shared" si="1963"/>
        <v>0</v>
      </c>
      <c r="OW58" s="800">
        <f t="shared" si="1964"/>
        <v>3</v>
      </c>
      <c r="OX58" s="800">
        <f t="shared" si="1965"/>
        <v>1</v>
      </c>
      <c r="OY58" s="800">
        <f t="shared" si="1966"/>
        <v>2</v>
      </c>
      <c r="OZ58" s="800">
        <f t="shared" ref="OZ58:PB65" si="2009">CG58</f>
        <v>3</v>
      </c>
      <c r="PA58" s="800">
        <f t="shared" si="2009"/>
        <v>4</v>
      </c>
      <c r="PB58" s="800">
        <f t="shared" si="2009"/>
        <v>1</v>
      </c>
      <c r="PC58" s="800">
        <f t="shared" si="1967"/>
        <v>3</v>
      </c>
      <c r="PD58" s="800">
        <f t="shared" ref="PD58:PD65" si="2010">CK58</f>
        <v>2</v>
      </c>
      <c r="PE58" s="853">
        <f t="shared" si="1968"/>
        <v>2</v>
      </c>
      <c r="PF58" s="853">
        <f t="shared" si="1969"/>
        <v>3</v>
      </c>
      <c r="PG58" s="853">
        <f t="shared" si="1970"/>
        <v>2</v>
      </c>
      <c r="PH58" s="853">
        <f t="shared" si="1971"/>
        <v>3</v>
      </c>
      <c r="PI58" s="853">
        <f t="shared" si="1972"/>
        <v>2</v>
      </c>
      <c r="PJ58" s="853">
        <f t="shared" ref="PJ58:PJ65" si="2011">CS58</f>
        <v>0</v>
      </c>
      <c r="PK58" s="853">
        <f t="shared" si="1973"/>
        <v>2</v>
      </c>
      <c r="PL58" s="853">
        <f t="shared" si="1974"/>
        <v>3</v>
      </c>
      <c r="PM58" s="853">
        <f t="shared" si="1975"/>
        <v>3</v>
      </c>
      <c r="PN58" s="853">
        <f t="shared" si="1976"/>
        <v>2</v>
      </c>
      <c r="PO58" s="853">
        <f t="shared" si="1977"/>
        <v>2</v>
      </c>
      <c r="PP58" s="853">
        <f t="shared" si="1978"/>
        <v>2</v>
      </c>
      <c r="PQ58" s="1039">
        <f t="shared" si="1884"/>
        <v>2</v>
      </c>
      <c r="PR58" s="1039">
        <f t="shared" si="1885"/>
        <v>2</v>
      </c>
      <c r="PS58" s="1039">
        <f t="shared" si="1886"/>
        <v>2</v>
      </c>
      <c r="PT58" s="1039">
        <f t="shared" si="1887"/>
        <v>2</v>
      </c>
      <c r="PU58" s="1039">
        <f t="shared" si="1888"/>
        <v>2</v>
      </c>
      <c r="PV58" s="1039">
        <f t="shared" si="1889"/>
        <v>1</v>
      </c>
      <c r="PW58" s="1039">
        <f t="shared" si="1890"/>
        <v>2</v>
      </c>
      <c r="PX58" s="1039">
        <f t="shared" si="1891"/>
        <v>2</v>
      </c>
      <c r="PY58" s="1039">
        <f t="shared" si="1892"/>
        <v>2</v>
      </c>
      <c r="PZ58" s="1039">
        <f t="shared" si="1893"/>
        <v>2</v>
      </c>
      <c r="QA58" s="1039">
        <f t="shared" si="1894"/>
        <v>2</v>
      </c>
      <c r="QB58" s="1039">
        <f t="shared" si="1895"/>
        <v>2</v>
      </c>
      <c r="QC58" s="1061">
        <f t="shared" si="1896"/>
        <v>1</v>
      </c>
      <c r="QD58" s="1061">
        <f t="shared" si="1897"/>
        <v>1</v>
      </c>
      <c r="QE58" s="1061">
        <f t="shared" si="1898"/>
        <v>4</v>
      </c>
      <c r="QF58" s="1061">
        <f t="shared" si="1899"/>
        <v>2</v>
      </c>
      <c r="QG58" s="1061">
        <f t="shared" si="1900"/>
        <v>0</v>
      </c>
      <c r="QH58" s="1061">
        <f t="shared" si="1901"/>
        <v>2</v>
      </c>
      <c r="QI58" s="1061">
        <f t="shared" si="1902"/>
        <v>2</v>
      </c>
      <c r="QJ58" s="1061">
        <f t="shared" si="1903"/>
        <v>2</v>
      </c>
      <c r="QK58" s="1061">
        <f t="shared" si="1904"/>
        <v>2</v>
      </c>
      <c r="QL58" s="1061">
        <f t="shared" si="1905"/>
        <v>1</v>
      </c>
      <c r="QM58" s="1061">
        <f t="shared" si="1906"/>
        <v>3</v>
      </c>
      <c r="QN58" s="1061">
        <f t="shared" si="1907"/>
        <v>0</v>
      </c>
      <c r="QO58" s="1118">
        <f t="shared" si="1987"/>
        <v>2</v>
      </c>
      <c r="QP58" s="1118">
        <f t="shared" si="1988"/>
        <v>4</v>
      </c>
      <c r="QQ58" s="1118">
        <f t="shared" si="1989"/>
        <v>0</v>
      </c>
      <c r="QR58" s="1118">
        <f t="shared" si="1990"/>
        <v>2</v>
      </c>
      <c r="QS58" s="1118">
        <f t="shared" si="1991"/>
        <v>2</v>
      </c>
      <c r="QT58" s="1118">
        <f t="shared" si="1992"/>
        <v>1</v>
      </c>
      <c r="QU58" s="1118">
        <f t="shared" si="1993"/>
        <v>2</v>
      </c>
      <c r="QV58" s="1118">
        <f t="shared" si="1994"/>
        <v>2</v>
      </c>
      <c r="QW58" s="1118">
        <f t="shared" ref="QW58:QZ65" si="2012">EL58</f>
        <v>4</v>
      </c>
      <c r="QX58" s="1118">
        <f t="shared" si="2012"/>
        <v>2</v>
      </c>
      <c r="QY58" s="1118">
        <f t="shared" si="2012"/>
        <v>2</v>
      </c>
      <c r="QZ58" s="1118">
        <f t="shared" si="2012"/>
        <v>2</v>
      </c>
      <c r="RA58" s="1210">
        <f t="shared" ref="RA58:RA65" si="2013">ER58</f>
        <v>2</v>
      </c>
      <c r="RB58" s="1210">
        <f t="shared" ref="RB58:RB65" si="2014">ES58</f>
        <v>2</v>
      </c>
      <c r="RC58" s="1210">
        <f t="shared" ref="RC58:RC65" si="2015">ET58</f>
        <v>2</v>
      </c>
      <c r="RD58" s="1210">
        <f t="shared" ref="RD58:RD65" si="2016">EU58</f>
        <v>2</v>
      </c>
      <c r="RE58" s="1210">
        <f t="shared" ref="RE58:RE65" si="2017">EV58</f>
        <v>3</v>
      </c>
      <c r="RF58" s="1210">
        <f t="shared" ref="RF58:RF65" si="2018">EW58</f>
        <v>1</v>
      </c>
      <c r="RG58" s="1210">
        <f t="shared" ref="RG58:RG65" si="2019">EX58</f>
        <v>2</v>
      </c>
      <c r="RH58" s="1210">
        <f t="shared" ref="RH58:RH65" si="2020">EY58</f>
        <v>0</v>
      </c>
      <c r="RI58" s="1210">
        <f t="shared" ref="RI58:RI65" si="2021">EZ58</f>
        <v>0</v>
      </c>
      <c r="RJ58" s="1210">
        <f t="shared" ref="RJ58:RJ65" si="2022">FA58</f>
        <v>0</v>
      </c>
      <c r="RK58" s="1210">
        <f t="shared" ref="RK58:RK65" si="2023">FB58</f>
        <v>0</v>
      </c>
      <c r="RL58" s="1210">
        <f t="shared" ref="RL58:RL65" si="2024">FC58</f>
        <v>0</v>
      </c>
    </row>
    <row r="59" spans="1:480" x14ac:dyDescent="0.3">
      <c r="A59" s="675"/>
      <c r="B59" s="50">
        <v>8.8000000000000007</v>
      </c>
      <c r="E59" s="1299" t="s">
        <v>28</v>
      </c>
      <c r="F59" s="1299"/>
      <c r="G59" s="1300"/>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710"/>
        <v>327</v>
      </c>
      <c r="AW59" s="150">
        <f t="shared" si="1711"/>
        <v>27.25</v>
      </c>
      <c r="AX59" s="338">
        <v>29</v>
      </c>
      <c r="AY59" s="64">
        <v>36</v>
      </c>
      <c r="AZ59" s="20">
        <v>24</v>
      </c>
      <c r="BA59" s="64">
        <v>5</v>
      </c>
      <c r="BB59" s="20">
        <v>4</v>
      </c>
      <c r="BC59" s="64">
        <v>7</v>
      </c>
      <c r="BD59" s="187">
        <v>0</v>
      </c>
      <c r="BE59" s="64">
        <v>6</v>
      </c>
      <c r="BF59" s="187">
        <v>11</v>
      </c>
      <c r="BG59" s="64">
        <v>7</v>
      </c>
      <c r="BH59" s="187">
        <v>7</v>
      </c>
      <c r="BI59" s="64">
        <v>5</v>
      </c>
      <c r="BJ59" s="118">
        <f t="shared" si="1714"/>
        <v>141</v>
      </c>
      <c r="BK59" s="150">
        <f t="shared" si="1715"/>
        <v>11.75</v>
      </c>
      <c r="BL59" s="338">
        <v>8</v>
      </c>
      <c r="BM59" s="64">
        <v>9</v>
      </c>
      <c r="BN59" s="20">
        <v>8</v>
      </c>
      <c r="BO59" s="64">
        <v>5</v>
      </c>
      <c r="BP59" s="20">
        <v>6</v>
      </c>
      <c r="BQ59" s="64">
        <v>2</v>
      </c>
      <c r="BR59" s="187">
        <v>9</v>
      </c>
      <c r="BS59" s="64">
        <v>13</v>
      </c>
      <c r="BT59" s="187">
        <v>15</v>
      </c>
      <c r="BU59" s="187">
        <v>10</v>
      </c>
      <c r="BV59" s="187">
        <v>12</v>
      </c>
      <c r="BW59" s="187">
        <v>11</v>
      </c>
      <c r="BX59" s="118">
        <f t="shared" si="1722"/>
        <v>108</v>
      </c>
      <c r="BY59" s="150">
        <f t="shared" si="1723"/>
        <v>9</v>
      </c>
      <c r="BZ59" s="187">
        <v>7</v>
      </c>
      <c r="CA59" s="64">
        <v>6</v>
      </c>
      <c r="CB59" s="20">
        <v>6</v>
      </c>
      <c r="CC59" s="64">
        <v>9</v>
      </c>
      <c r="CD59" s="20">
        <v>7</v>
      </c>
      <c r="CE59" s="844">
        <v>6</v>
      </c>
      <c r="CF59" s="846">
        <v>8</v>
      </c>
      <c r="CG59" s="844">
        <v>10</v>
      </c>
      <c r="CH59" s="846">
        <v>14</v>
      </c>
      <c r="CI59" s="846">
        <v>7</v>
      </c>
      <c r="CJ59" s="846">
        <v>6</v>
      </c>
      <c r="CK59" s="846">
        <v>5</v>
      </c>
      <c r="CL59" s="847">
        <f t="shared" si="1730"/>
        <v>91</v>
      </c>
      <c r="CM59" s="150">
        <f t="shared" si="1731"/>
        <v>7.583333333333333</v>
      </c>
      <c r="CN59" s="187">
        <v>6</v>
      </c>
      <c r="CO59" s="64">
        <v>11</v>
      </c>
      <c r="CP59" s="20">
        <v>11</v>
      </c>
      <c r="CQ59" s="64">
        <v>5</v>
      </c>
      <c r="CR59" s="907">
        <v>7</v>
      </c>
      <c r="CS59" s="908">
        <v>5</v>
      </c>
      <c r="CT59" s="909">
        <v>8</v>
      </c>
      <c r="CU59" s="908">
        <v>11</v>
      </c>
      <c r="CV59" s="997">
        <v>7</v>
      </c>
      <c r="CW59" s="998">
        <v>9</v>
      </c>
      <c r="CX59" s="997">
        <v>9</v>
      </c>
      <c r="CY59" s="999">
        <v>5</v>
      </c>
      <c r="CZ59" s="995">
        <f t="shared" si="1738"/>
        <v>94</v>
      </c>
      <c r="DA59" s="996">
        <f t="shared" si="1739"/>
        <v>7.833333333333333</v>
      </c>
      <c r="DB59" s="909">
        <v>7</v>
      </c>
      <c r="DC59" s="908">
        <v>6</v>
      </c>
      <c r="DD59" s="907">
        <v>7</v>
      </c>
      <c r="DE59" s="908">
        <v>7</v>
      </c>
      <c r="DF59" s="907">
        <v>5</v>
      </c>
      <c r="DG59" s="908">
        <v>2</v>
      </c>
      <c r="DH59" s="909">
        <v>7</v>
      </c>
      <c r="DI59" s="908">
        <v>6</v>
      </c>
      <c r="DJ59" s="909">
        <v>5</v>
      </c>
      <c r="DK59" s="908">
        <v>6</v>
      </c>
      <c r="DL59" s="909">
        <v>7</v>
      </c>
      <c r="DM59" s="908">
        <v>5</v>
      </c>
      <c r="DN59" s="995">
        <f t="shared" si="1746"/>
        <v>70</v>
      </c>
      <c r="DO59" s="996">
        <f t="shared" si="1747"/>
        <v>5.833333333333333</v>
      </c>
      <c r="DP59" s="997">
        <v>6</v>
      </c>
      <c r="DQ59" s="999">
        <v>8</v>
      </c>
      <c r="DR59" s="1140">
        <v>5</v>
      </c>
      <c r="DS59" s="999">
        <v>11</v>
      </c>
      <c r="DT59" s="1140">
        <v>6</v>
      </c>
      <c r="DU59" s="999">
        <v>2</v>
      </c>
      <c r="DV59" s="997">
        <v>8</v>
      </c>
      <c r="DW59" s="999">
        <v>5</v>
      </c>
      <c r="DX59" s="997">
        <v>7</v>
      </c>
      <c r="DY59" s="999">
        <v>6</v>
      </c>
      <c r="DZ59" s="997">
        <v>7</v>
      </c>
      <c r="EA59" s="999">
        <v>4</v>
      </c>
      <c r="EB59" s="995">
        <f t="shared" si="1754"/>
        <v>75</v>
      </c>
      <c r="EC59" s="996">
        <f t="shared" si="1755"/>
        <v>6.25</v>
      </c>
      <c r="ED59" s="909">
        <v>8</v>
      </c>
      <c r="EE59" s="908">
        <v>6</v>
      </c>
      <c r="EF59" s="907">
        <v>6</v>
      </c>
      <c r="EG59" s="908">
        <v>6</v>
      </c>
      <c r="EH59" s="907">
        <v>7</v>
      </c>
      <c r="EI59" s="908">
        <v>4</v>
      </c>
      <c r="EJ59" s="909">
        <v>7</v>
      </c>
      <c r="EK59" s="908">
        <v>10</v>
      </c>
      <c r="EL59" s="909">
        <v>6</v>
      </c>
      <c r="EM59" s="908">
        <v>6</v>
      </c>
      <c r="EN59" s="909">
        <v>6</v>
      </c>
      <c r="EO59" s="908">
        <v>2</v>
      </c>
      <c r="EP59" s="910">
        <f t="shared" si="1763"/>
        <v>74</v>
      </c>
      <c r="EQ59" s="150">
        <f t="shared" si="1764"/>
        <v>6.166666666666667</v>
      </c>
      <c r="ER59" s="909">
        <v>5</v>
      </c>
      <c r="ES59" s="908">
        <v>5</v>
      </c>
      <c r="ET59" s="907">
        <v>5</v>
      </c>
      <c r="EU59" s="908">
        <v>5</v>
      </c>
      <c r="EV59" s="907">
        <v>5</v>
      </c>
      <c r="EW59" s="908">
        <v>2</v>
      </c>
      <c r="EX59" s="909">
        <v>5</v>
      </c>
      <c r="EY59" s="908"/>
      <c r="EZ59" s="909"/>
      <c r="FA59" s="908"/>
      <c r="FB59" s="909"/>
      <c r="FC59" s="908"/>
      <c r="FD59" s="910">
        <f t="shared" si="1769"/>
        <v>32</v>
      </c>
      <c r="FE59" s="150">
        <f t="shared" si="1770"/>
        <v>4.5714285714285712</v>
      </c>
      <c r="FF59" s="110">
        <f t="shared" si="1926"/>
        <v>-3</v>
      </c>
      <c r="FG59" s="367">
        <f t="shared" si="1995"/>
        <v>-9.375E-2</v>
      </c>
      <c r="FH59" s="110">
        <f t="shared" si="1927"/>
        <v>7</v>
      </c>
      <c r="FI59" s="367">
        <f t="shared" si="1928"/>
        <v>0.2413793103448276</v>
      </c>
      <c r="FJ59" s="110">
        <f t="shared" si="1929"/>
        <v>-12</v>
      </c>
      <c r="FK59" s="367">
        <f t="shared" si="1930"/>
        <v>-0.33333333333333331</v>
      </c>
      <c r="FL59" s="110">
        <f t="shared" si="1931"/>
        <v>-19</v>
      </c>
      <c r="FM59" s="367">
        <f t="shared" si="1932"/>
        <v>-0.79166666666666663</v>
      </c>
      <c r="FN59" s="110">
        <f t="shared" si="1933"/>
        <v>-1</v>
      </c>
      <c r="FO59" s="367">
        <f>FN59/BA59</f>
        <v>-0.2</v>
      </c>
      <c r="FP59" s="110">
        <f t="shared" si="1934"/>
        <v>3</v>
      </c>
      <c r="FQ59" s="367">
        <f t="shared" ref="FQ59:FQ65" si="2025">FP59/BB59</f>
        <v>0.75</v>
      </c>
      <c r="FR59" s="110">
        <f t="shared" si="1935"/>
        <v>-7</v>
      </c>
      <c r="FS59" s="367">
        <f>FR59/BC59</f>
        <v>-1</v>
      </c>
      <c r="FT59" s="110">
        <f t="shared" si="1936"/>
        <v>6</v>
      </c>
      <c r="FU59" s="367">
        <v>1</v>
      </c>
      <c r="FV59" s="110">
        <f t="shared" si="1937"/>
        <v>5</v>
      </c>
      <c r="FW59" s="367">
        <f t="shared" si="1938"/>
        <v>0.83333333333333337</v>
      </c>
      <c r="FX59" s="110">
        <f t="shared" si="1939"/>
        <v>-4</v>
      </c>
      <c r="FY59" s="100">
        <f t="shared" si="1940"/>
        <v>-0.36363636363636365</v>
      </c>
      <c r="FZ59" s="110">
        <f t="shared" si="1941"/>
        <v>0</v>
      </c>
      <c r="GA59" s="367">
        <f t="shared" si="1942"/>
        <v>0</v>
      </c>
      <c r="GB59" s="110">
        <f t="shared" si="1943"/>
        <v>-2</v>
      </c>
      <c r="GC59" s="367">
        <f>GB59/BH59</f>
        <v>-0.2857142857142857</v>
      </c>
      <c r="GD59" s="110">
        <f t="shared" si="1944"/>
        <v>3</v>
      </c>
      <c r="GE59" s="367">
        <f t="shared" si="1945"/>
        <v>0.6</v>
      </c>
      <c r="GF59" s="300">
        <f t="shared" si="1946"/>
        <v>1</v>
      </c>
      <c r="GG59" s="370">
        <f t="shared" si="1947"/>
        <v>0.125</v>
      </c>
      <c r="GH59" s="300">
        <f t="shared" si="1948"/>
        <v>-1</v>
      </c>
      <c r="GI59" s="370">
        <f t="shared" si="1949"/>
        <v>-0.1111111111111111</v>
      </c>
      <c r="GJ59" s="300">
        <f t="shared" si="1950"/>
        <v>-3</v>
      </c>
      <c r="GK59" s="370">
        <f t="shared" si="1951"/>
        <v>-0.375</v>
      </c>
      <c r="GL59" s="300">
        <f t="shared" si="1952"/>
        <v>1</v>
      </c>
      <c r="GM59" s="370">
        <f t="shared" si="1996"/>
        <v>0.2</v>
      </c>
      <c r="GN59" s="300">
        <f t="shared" si="1771"/>
        <v>-4</v>
      </c>
      <c r="GO59" s="370">
        <f t="shared" si="1953"/>
        <v>-0.66666666666666663</v>
      </c>
      <c r="GP59" s="300">
        <f t="shared" si="1772"/>
        <v>7</v>
      </c>
      <c r="GQ59" s="370">
        <f>GP59/BQ59</f>
        <v>3.5</v>
      </c>
      <c r="GR59" s="300">
        <f t="shared" si="1773"/>
        <v>4</v>
      </c>
      <c r="GS59" s="370">
        <f>GR59/BR59</f>
        <v>0.44444444444444442</v>
      </c>
      <c r="GT59" s="300">
        <f t="shared" si="1774"/>
        <v>2</v>
      </c>
      <c r="GU59" s="370">
        <f t="shared" si="1954"/>
        <v>0.15384615384615385</v>
      </c>
      <c r="GV59" s="300">
        <f t="shared" si="1775"/>
        <v>-5</v>
      </c>
      <c r="GW59" s="370">
        <f t="shared" si="1997"/>
        <v>-0.33333333333333331</v>
      </c>
      <c r="GX59" s="300">
        <f t="shared" si="1776"/>
        <v>2</v>
      </c>
      <c r="GY59" s="370">
        <f t="shared" si="1777"/>
        <v>0.2</v>
      </c>
      <c r="GZ59" s="300">
        <f t="shared" si="1778"/>
        <v>-1</v>
      </c>
      <c r="HA59" s="370">
        <f>GZ59/BV59</f>
        <v>-8.3333333333333329E-2</v>
      </c>
      <c r="HB59" s="300">
        <f t="shared" si="1779"/>
        <v>-4</v>
      </c>
      <c r="HC59" s="370">
        <f>HB59/BW59</f>
        <v>-0.36363636363636365</v>
      </c>
      <c r="HD59" s="300">
        <f t="shared" si="1780"/>
        <v>-1</v>
      </c>
      <c r="HE59" s="370">
        <f>HD59/BZ59</f>
        <v>-0.14285714285714285</v>
      </c>
      <c r="HF59" s="300">
        <f t="shared" si="1781"/>
        <v>0</v>
      </c>
      <c r="HG59" s="370">
        <f t="shared" si="1998"/>
        <v>0</v>
      </c>
      <c r="HH59" s="300">
        <f t="shared" si="1782"/>
        <v>3</v>
      </c>
      <c r="HI59" s="370">
        <f>HH59/CB59</f>
        <v>0.5</v>
      </c>
      <c r="HJ59" s="300">
        <f t="shared" si="1783"/>
        <v>-2</v>
      </c>
      <c r="HK59" s="370">
        <f>HJ59/CC59</f>
        <v>-0.22222222222222221</v>
      </c>
      <c r="HL59" s="300">
        <f t="shared" si="1784"/>
        <v>-1</v>
      </c>
      <c r="HM59" s="370">
        <f t="shared" si="1923"/>
        <v>-0.14285714285714285</v>
      </c>
      <c r="HN59" s="300">
        <f t="shared" si="1785"/>
        <v>2</v>
      </c>
      <c r="HO59" s="370">
        <f>HN59/CE59</f>
        <v>0.33333333333333331</v>
      </c>
      <c r="HP59" s="300">
        <f t="shared" si="1786"/>
        <v>2</v>
      </c>
      <c r="HQ59" s="370">
        <f>HP59/CF59</f>
        <v>0.25</v>
      </c>
      <c r="HR59" s="300">
        <f t="shared" si="1787"/>
        <v>4</v>
      </c>
      <c r="HS59" s="370">
        <f t="shared" si="1924"/>
        <v>0.4</v>
      </c>
      <c r="HT59" s="300">
        <f t="shared" si="1788"/>
        <v>-7</v>
      </c>
      <c r="HU59" s="370">
        <f t="shared" si="1789"/>
        <v>-0.5</v>
      </c>
      <c r="HV59" s="300">
        <f t="shared" si="1790"/>
        <v>-1</v>
      </c>
      <c r="HW59" s="370">
        <f t="shared" si="1999"/>
        <v>-0.14285714285714285</v>
      </c>
      <c r="HX59" s="300">
        <f t="shared" si="1791"/>
        <v>-1</v>
      </c>
      <c r="HY59" s="370">
        <f t="shared" si="1792"/>
        <v>-0.16666666666666666</v>
      </c>
      <c r="HZ59" s="300">
        <f t="shared" si="1793"/>
        <v>1</v>
      </c>
      <c r="IA59" s="370">
        <f t="shared" si="2000"/>
        <v>0.2</v>
      </c>
      <c r="IB59" s="300">
        <f t="shared" si="1794"/>
        <v>5</v>
      </c>
      <c r="IC59" s="370">
        <f>IB59/CN59</f>
        <v>0.83333333333333337</v>
      </c>
      <c r="ID59" s="300">
        <f t="shared" si="1795"/>
        <v>0</v>
      </c>
      <c r="IE59" s="370">
        <f t="shared" si="2001"/>
        <v>0</v>
      </c>
      <c r="IF59" s="300">
        <f t="shared" si="1796"/>
        <v>-6</v>
      </c>
      <c r="IG59" s="370">
        <f>IF59/CP59</f>
        <v>-0.54545454545454541</v>
      </c>
      <c r="IH59" s="300">
        <f t="shared" si="1797"/>
        <v>2</v>
      </c>
      <c r="II59" s="370">
        <f t="shared" si="2002"/>
        <v>0.4</v>
      </c>
      <c r="IJ59" s="300">
        <f t="shared" si="1798"/>
        <v>-2</v>
      </c>
      <c r="IK59" s="370">
        <f>IJ59/CR59</f>
        <v>-0.2857142857142857</v>
      </c>
      <c r="IL59" s="300">
        <f t="shared" si="1799"/>
        <v>3</v>
      </c>
      <c r="IM59" s="370">
        <f>IL59/CS59</f>
        <v>0.6</v>
      </c>
      <c r="IN59" s="300">
        <f t="shared" si="1800"/>
        <v>3</v>
      </c>
      <c r="IO59" s="370">
        <f>IN59/CT59</f>
        <v>0.375</v>
      </c>
      <c r="IP59" s="300">
        <f t="shared" si="1801"/>
        <v>-4</v>
      </c>
      <c r="IQ59" s="370">
        <f t="shared" si="1925"/>
        <v>-0.36363636363636365</v>
      </c>
      <c r="IR59" s="300">
        <f t="shared" si="1802"/>
        <v>2</v>
      </c>
      <c r="IS59" s="370">
        <f>IR59/CV59</f>
        <v>0.2857142857142857</v>
      </c>
      <c r="IT59" s="300">
        <f t="shared" si="1803"/>
        <v>0</v>
      </c>
      <c r="IU59" s="370">
        <f t="shared" si="2003"/>
        <v>0</v>
      </c>
      <c r="IV59" s="300">
        <f t="shared" si="1804"/>
        <v>-4</v>
      </c>
      <c r="IW59" s="370">
        <f>IV59/CX59</f>
        <v>-0.44444444444444442</v>
      </c>
      <c r="IX59" s="300">
        <f t="shared" si="1805"/>
        <v>2</v>
      </c>
      <c r="IY59" s="370">
        <f>IX59/CY59</f>
        <v>0.4</v>
      </c>
      <c r="IZ59" s="300">
        <f t="shared" si="1806"/>
        <v>-1</v>
      </c>
      <c r="JA59" s="370">
        <f>IZ59/DB59</f>
        <v>-0.14285714285714285</v>
      </c>
      <c r="JB59" s="300">
        <f t="shared" si="1807"/>
        <v>1</v>
      </c>
      <c r="JC59" s="370">
        <f>JB59/DD59</f>
        <v>0.14285714285714285</v>
      </c>
      <c r="JD59" s="300">
        <f t="shared" si="1808"/>
        <v>0</v>
      </c>
      <c r="JE59" s="370">
        <f>JD59/DD59</f>
        <v>0</v>
      </c>
      <c r="JF59" s="300">
        <f t="shared" si="1809"/>
        <v>-2</v>
      </c>
      <c r="JG59" s="370">
        <f>JF59/DO59</f>
        <v>-0.34285714285714286</v>
      </c>
      <c r="JH59" s="300">
        <f t="shared" si="1810"/>
        <v>-3</v>
      </c>
      <c r="JI59" s="370">
        <f t="shared" si="1811"/>
        <v>-0.6</v>
      </c>
      <c r="JJ59" s="300">
        <f t="shared" si="1812"/>
        <v>5</v>
      </c>
      <c r="JK59" s="370">
        <f>JJ59/DG59</f>
        <v>2.5</v>
      </c>
      <c r="JL59" s="300">
        <f t="shared" si="1813"/>
        <v>-1</v>
      </c>
      <c r="JM59" s="370">
        <f>JL59/DH59</f>
        <v>-0.14285714285714285</v>
      </c>
      <c r="JN59" s="300">
        <f t="shared" si="1814"/>
        <v>-1</v>
      </c>
      <c r="JO59" s="370">
        <f>JN59/DI59</f>
        <v>-0.16666666666666666</v>
      </c>
      <c r="JP59" s="300">
        <f t="shared" si="1815"/>
        <v>1</v>
      </c>
      <c r="JQ59" s="370">
        <f>JP59/DJ59</f>
        <v>0.2</v>
      </c>
      <c r="JR59" s="300">
        <f t="shared" si="1816"/>
        <v>1</v>
      </c>
      <c r="JS59" s="370">
        <f>JR59/DK59</f>
        <v>0.16666666666666666</v>
      </c>
      <c r="JT59" s="300">
        <f t="shared" si="1817"/>
        <v>-2</v>
      </c>
      <c r="JU59" s="370">
        <f>JT59/DL59</f>
        <v>-0.2857142857142857</v>
      </c>
      <c r="JV59" s="300">
        <f t="shared" si="1818"/>
        <v>1</v>
      </c>
      <c r="JW59" s="370">
        <f>JV59/DM59</f>
        <v>0.2</v>
      </c>
      <c r="JX59" s="300">
        <f t="shared" si="1819"/>
        <v>2</v>
      </c>
      <c r="JY59" s="370">
        <f>JX59/DP59</f>
        <v>0.33333333333333331</v>
      </c>
      <c r="JZ59" s="300">
        <f t="shared" si="1820"/>
        <v>-3</v>
      </c>
      <c r="KA59" s="370">
        <f>JZ59/DQ59</f>
        <v>-0.375</v>
      </c>
      <c r="KB59" s="300">
        <f t="shared" si="1821"/>
        <v>6</v>
      </c>
      <c r="KC59" s="370">
        <f>KB59/DR59</f>
        <v>1.2</v>
      </c>
      <c r="KD59" s="300">
        <f t="shared" si="1822"/>
        <v>-5</v>
      </c>
      <c r="KE59" s="370">
        <f>KD59/DS59</f>
        <v>-0.45454545454545453</v>
      </c>
      <c r="KF59" s="300">
        <f t="shared" si="1823"/>
        <v>-4</v>
      </c>
      <c r="KG59" s="370">
        <f>KF59/DT59</f>
        <v>-0.66666666666666663</v>
      </c>
      <c r="KH59" s="300">
        <f t="shared" si="1824"/>
        <v>6</v>
      </c>
      <c r="KI59" s="370">
        <f>KH59/DU59</f>
        <v>3</v>
      </c>
      <c r="KJ59" s="300">
        <f t="shared" si="1825"/>
        <v>-3</v>
      </c>
      <c r="KK59" s="370">
        <f>KJ59/DV59</f>
        <v>-0.375</v>
      </c>
      <c r="KL59" s="300">
        <f t="shared" si="1826"/>
        <v>2</v>
      </c>
      <c r="KM59" s="370">
        <f>KL59/DW59</f>
        <v>0.4</v>
      </c>
      <c r="KN59" s="300">
        <f t="shared" si="1827"/>
        <v>-1</v>
      </c>
      <c r="KO59" s="370">
        <f>KN59/DX59</f>
        <v>-0.14285714285714285</v>
      </c>
      <c r="KP59" s="300">
        <f t="shared" si="1828"/>
        <v>1</v>
      </c>
      <c r="KQ59" s="370">
        <f>KP59/DY59</f>
        <v>0.16666666666666666</v>
      </c>
      <c r="KR59" s="300">
        <f t="shared" si="1829"/>
        <v>-3</v>
      </c>
      <c r="KS59" s="370">
        <f>KR59/DZ59</f>
        <v>-0.42857142857142855</v>
      </c>
      <c r="KT59" s="300">
        <f t="shared" si="1830"/>
        <v>4</v>
      </c>
      <c r="KU59" s="375">
        <f>KT59/EA59</f>
        <v>1</v>
      </c>
      <c r="KV59" s="300">
        <f t="shared" si="1831"/>
        <v>-2</v>
      </c>
      <c r="KW59" s="370">
        <f>KV59/ED59</f>
        <v>-0.25</v>
      </c>
      <c r="KX59" s="300">
        <f t="shared" si="1832"/>
        <v>0</v>
      </c>
      <c r="KY59" s="370">
        <f t="shared" si="1833"/>
        <v>0</v>
      </c>
      <c r="KZ59" s="300">
        <f t="shared" si="1834"/>
        <v>0</v>
      </c>
      <c r="LA59" s="370">
        <f t="shared" si="1835"/>
        <v>0</v>
      </c>
      <c r="LB59" s="300">
        <f t="shared" si="1836"/>
        <v>1</v>
      </c>
      <c r="LC59" s="370">
        <f t="shared" si="1837"/>
        <v>0.16666666666666666</v>
      </c>
      <c r="LD59" s="300">
        <f t="shared" si="1838"/>
        <v>-3</v>
      </c>
      <c r="LE59" s="370">
        <f t="shared" si="1839"/>
        <v>-0.42857142857142855</v>
      </c>
      <c r="LF59" s="300">
        <f t="shared" si="1840"/>
        <v>3</v>
      </c>
      <c r="LG59" s="370">
        <f t="shared" si="1841"/>
        <v>0.75</v>
      </c>
      <c r="LH59" s="300">
        <f t="shared" si="1842"/>
        <v>3</v>
      </c>
      <c r="LI59" s="370">
        <f t="shared" si="1843"/>
        <v>0.42857142857142855</v>
      </c>
      <c r="LJ59" s="300">
        <f t="shared" si="1844"/>
        <v>-4</v>
      </c>
      <c r="LK59" s="370">
        <f t="shared" si="1845"/>
        <v>-0.4</v>
      </c>
      <c r="LL59" s="300">
        <f t="shared" si="1846"/>
        <v>0</v>
      </c>
      <c r="LM59" s="370">
        <f t="shared" si="1847"/>
        <v>0</v>
      </c>
      <c r="LN59" s="300">
        <f t="shared" si="1848"/>
        <v>0</v>
      </c>
      <c r="LO59" s="370">
        <f t="shared" si="1849"/>
        <v>0</v>
      </c>
      <c r="LP59" s="300">
        <f t="shared" si="1850"/>
        <v>-4</v>
      </c>
      <c r="LQ59" s="370">
        <f t="shared" si="1851"/>
        <v>-0.66666666666666663</v>
      </c>
      <c r="LR59" s="300">
        <f t="shared" si="1852"/>
        <v>3</v>
      </c>
      <c r="LS59" s="1195">
        <f>LR59/EO59</f>
        <v>1.5</v>
      </c>
      <c r="LT59" s="300">
        <f t="shared" si="1853"/>
        <v>0</v>
      </c>
      <c r="LU59" s="1191">
        <f>LT59/ER59</f>
        <v>0</v>
      </c>
      <c r="LV59" s="300">
        <f t="shared" si="1854"/>
        <v>0</v>
      </c>
      <c r="LW59" s="1191">
        <f t="shared" si="1855"/>
        <v>0</v>
      </c>
      <c r="LX59" s="300">
        <f t="shared" si="1856"/>
        <v>0</v>
      </c>
      <c r="LY59" s="1191">
        <f t="shared" si="1857"/>
        <v>0</v>
      </c>
      <c r="LZ59" s="300">
        <f t="shared" si="1858"/>
        <v>0</v>
      </c>
      <c r="MA59" s="1191">
        <f t="shared" si="1859"/>
        <v>0</v>
      </c>
      <c r="MB59" s="300">
        <f t="shared" si="1860"/>
        <v>-3</v>
      </c>
      <c r="MC59" s="1191">
        <f t="shared" si="1861"/>
        <v>-0.6</v>
      </c>
      <c r="MD59" s="300">
        <f t="shared" si="1862"/>
        <v>3</v>
      </c>
      <c r="ME59" s="1249">
        <f t="shared" si="1863"/>
        <v>1.5</v>
      </c>
      <c r="MF59" s="300">
        <f t="shared" si="1864"/>
        <v>-5</v>
      </c>
      <c r="MG59" s="1191">
        <f t="shared" si="1865"/>
        <v>-1</v>
      </c>
      <c r="MH59" s="300">
        <f t="shared" si="1866"/>
        <v>0</v>
      </c>
      <c r="MI59" s="1191">
        <f t="shared" si="1867"/>
        <v>0</v>
      </c>
      <c r="MJ59" s="300">
        <f t="shared" si="1868"/>
        <v>0</v>
      </c>
      <c r="MK59" s="1191">
        <f t="shared" si="1869"/>
        <v>0</v>
      </c>
      <c r="ML59" s="300">
        <f t="shared" si="1870"/>
        <v>0</v>
      </c>
      <c r="MM59" s="1191">
        <f t="shared" si="1871"/>
        <v>0</v>
      </c>
      <c r="MN59" s="300">
        <f t="shared" si="1872"/>
        <v>0</v>
      </c>
      <c r="MO59" s="1191">
        <f t="shared" si="1873"/>
        <v>0</v>
      </c>
      <c r="MP59" s="846">
        <f t="shared" si="1874"/>
        <v>7</v>
      </c>
      <c r="MQ59" s="968">
        <f t="shared" si="1875"/>
        <v>5</v>
      </c>
      <c r="MR59" s="110">
        <f t="shared" si="1876"/>
        <v>-2</v>
      </c>
      <c r="MS59" s="100">
        <f t="shared" si="1877"/>
        <v>-0.2857142857142857</v>
      </c>
      <c r="MT59" s="614"/>
      <c r="MU59" s="614"/>
      <c r="MV59" s="614"/>
      <c r="MW59" t="str">
        <f t="shared" si="1878"/>
        <v>Personnel Administration</v>
      </c>
      <c r="MX59" s="240" t="e">
        <f>#REF!</f>
        <v>#REF!</v>
      </c>
      <c r="MY59" s="240" t="e">
        <f>#REF!</f>
        <v>#REF!</v>
      </c>
      <c r="MZ59" s="240" t="e">
        <f>#REF!</f>
        <v>#REF!</v>
      </c>
      <c r="NA59" s="240" t="e">
        <f>#REF!</f>
        <v>#REF!</v>
      </c>
      <c r="NB59" s="240" t="e">
        <f>#REF!</f>
        <v>#REF!</v>
      </c>
      <c r="NC59" s="240" t="e">
        <f>#REF!</f>
        <v>#REF!</v>
      </c>
      <c r="ND59" s="240" t="e">
        <f>#REF!</f>
        <v>#REF!</v>
      </c>
      <c r="NE59" s="240" t="e">
        <f>#REF!</f>
        <v>#REF!</v>
      </c>
      <c r="NF59" s="240" t="e">
        <f>#REF!</f>
        <v>#REF!</v>
      </c>
      <c r="NG59" s="240" t="e">
        <f>#REF!</f>
        <v>#REF!</v>
      </c>
      <c r="NH59" s="240" t="e">
        <f>#REF!</f>
        <v>#REF!</v>
      </c>
      <c r="NI59" s="241">
        <f t="shared" si="2004"/>
        <v>18</v>
      </c>
      <c r="NJ59" s="241">
        <f t="shared" si="2004"/>
        <v>30</v>
      </c>
      <c r="NK59" s="241">
        <f t="shared" si="2004"/>
        <v>24</v>
      </c>
      <c r="NL59" s="241">
        <f t="shared" si="2004"/>
        <v>25</v>
      </c>
      <c r="NM59" s="241">
        <f t="shared" si="2004"/>
        <v>17</v>
      </c>
      <c r="NN59" s="241">
        <f t="shared" si="2004"/>
        <v>26</v>
      </c>
      <c r="NO59" s="241">
        <f t="shared" si="2004"/>
        <v>30</v>
      </c>
      <c r="NP59" s="241">
        <f t="shared" si="2004"/>
        <v>29</v>
      </c>
      <c r="NQ59" s="241">
        <f t="shared" si="2004"/>
        <v>26</v>
      </c>
      <c r="NR59" s="241">
        <f t="shared" si="2004"/>
        <v>39</v>
      </c>
      <c r="NS59" s="241">
        <f t="shared" si="2004"/>
        <v>31</v>
      </c>
      <c r="NT59" s="241">
        <f t="shared" si="2004"/>
        <v>32</v>
      </c>
      <c r="NU59" s="241">
        <f t="shared" si="2005"/>
        <v>29</v>
      </c>
      <c r="NV59" s="241">
        <f t="shared" si="2005"/>
        <v>36</v>
      </c>
      <c r="NW59" s="241">
        <f t="shared" si="2005"/>
        <v>24</v>
      </c>
      <c r="NX59" s="241">
        <f t="shared" si="2005"/>
        <v>5</v>
      </c>
      <c r="NY59" s="241">
        <f t="shared" si="2005"/>
        <v>4</v>
      </c>
      <c r="NZ59" s="241">
        <f t="shared" si="2005"/>
        <v>7</v>
      </c>
      <c r="OA59" s="241">
        <f t="shared" si="2005"/>
        <v>0</v>
      </c>
      <c r="OB59" s="241">
        <f t="shared" si="2005"/>
        <v>6</v>
      </c>
      <c r="OC59" s="241">
        <f t="shared" si="2005"/>
        <v>11</v>
      </c>
      <c r="OD59" s="241">
        <f t="shared" si="2005"/>
        <v>7</v>
      </c>
      <c r="OE59" s="241">
        <f t="shared" si="2005"/>
        <v>7</v>
      </c>
      <c r="OF59" s="241">
        <f t="shared" si="2005"/>
        <v>5</v>
      </c>
      <c r="OG59" s="697">
        <f t="shared" si="2006"/>
        <v>8</v>
      </c>
      <c r="OH59" s="697">
        <f t="shared" si="2006"/>
        <v>9</v>
      </c>
      <c r="OI59" s="697">
        <f t="shared" si="2006"/>
        <v>8</v>
      </c>
      <c r="OJ59" s="697">
        <f t="shared" si="2006"/>
        <v>5</v>
      </c>
      <c r="OK59" s="697">
        <f t="shared" si="2006"/>
        <v>6</v>
      </c>
      <c r="OL59" s="697">
        <f t="shared" si="1955"/>
        <v>2</v>
      </c>
      <c r="OM59" s="697">
        <f t="shared" si="1956"/>
        <v>9</v>
      </c>
      <c r="ON59" s="697">
        <f t="shared" si="1957"/>
        <v>13</v>
      </c>
      <c r="OO59" s="697">
        <f t="shared" si="1958"/>
        <v>15</v>
      </c>
      <c r="OP59" s="697">
        <f t="shared" si="2007"/>
        <v>10</v>
      </c>
      <c r="OQ59" s="697">
        <f t="shared" si="1959"/>
        <v>12</v>
      </c>
      <c r="OR59" s="697">
        <f t="shared" si="2008"/>
        <v>11</v>
      </c>
      <c r="OS59" s="800">
        <f t="shared" si="1960"/>
        <v>7</v>
      </c>
      <c r="OT59" s="800">
        <f t="shared" si="1961"/>
        <v>6</v>
      </c>
      <c r="OU59" s="800">
        <f t="shared" si="1962"/>
        <v>6</v>
      </c>
      <c r="OV59" s="800">
        <f t="shared" si="1963"/>
        <v>9</v>
      </c>
      <c r="OW59" s="800">
        <f t="shared" si="1964"/>
        <v>7</v>
      </c>
      <c r="OX59" s="800">
        <f t="shared" si="1965"/>
        <v>6</v>
      </c>
      <c r="OY59" s="800">
        <f t="shared" si="1966"/>
        <v>8</v>
      </c>
      <c r="OZ59" s="800">
        <f t="shared" si="2009"/>
        <v>10</v>
      </c>
      <c r="PA59" s="800">
        <f t="shared" si="2009"/>
        <v>14</v>
      </c>
      <c r="PB59" s="800">
        <f t="shared" si="2009"/>
        <v>7</v>
      </c>
      <c r="PC59" s="800">
        <f t="shared" si="1967"/>
        <v>6</v>
      </c>
      <c r="PD59" s="800">
        <f t="shared" si="2010"/>
        <v>5</v>
      </c>
      <c r="PE59" s="853">
        <f t="shared" si="1968"/>
        <v>6</v>
      </c>
      <c r="PF59" s="853">
        <f t="shared" si="1969"/>
        <v>11</v>
      </c>
      <c r="PG59" s="853">
        <f t="shared" si="1970"/>
        <v>11</v>
      </c>
      <c r="PH59" s="853">
        <f t="shared" si="1971"/>
        <v>5</v>
      </c>
      <c r="PI59" s="853">
        <f t="shared" si="1972"/>
        <v>7</v>
      </c>
      <c r="PJ59" s="853">
        <f t="shared" si="2011"/>
        <v>5</v>
      </c>
      <c r="PK59" s="853">
        <f t="shared" si="1973"/>
        <v>8</v>
      </c>
      <c r="PL59" s="853">
        <f t="shared" si="1974"/>
        <v>11</v>
      </c>
      <c r="PM59" s="853">
        <f t="shared" si="1975"/>
        <v>7</v>
      </c>
      <c r="PN59" s="853">
        <f t="shared" si="1976"/>
        <v>9</v>
      </c>
      <c r="PO59" s="853">
        <f t="shared" si="1977"/>
        <v>9</v>
      </c>
      <c r="PP59" s="853">
        <f t="shared" si="1978"/>
        <v>5</v>
      </c>
      <c r="PQ59" s="1039">
        <f t="shared" si="1884"/>
        <v>7</v>
      </c>
      <c r="PR59" s="1039">
        <f t="shared" si="1885"/>
        <v>6</v>
      </c>
      <c r="PS59" s="1039">
        <f t="shared" si="1886"/>
        <v>7</v>
      </c>
      <c r="PT59" s="1039">
        <f t="shared" si="1887"/>
        <v>7</v>
      </c>
      <c r="PU59" s="1039">
        <f t="shared" si="1888"/>
        <v>5</v>
      </c>
      <c r="PV59" s="1039">
        <f t="shared" si="1889"/>
        <v>2</v>
      </c>
      <c r="PW59" s="1039">
        <f t="shared" si="1890"/>
        <v>7</v>
      </c>
      <c r="PX59" s="1039">
        <f t="shared" si="1891"/>
        <v>6</v>
      </c>
      <c r="PY59" s="1039">
        <f t="shared" si="1892"/>
        <v>5</v>
      </c>
      <c r="PZ59" s="1039">
        <f t="shared" si="1893"/>
        <v>6</v>
      </c>
      <c r="QA59" s="1039">
        <f t="shared" si="1894"/>
        <v>7</v>
      </c>
      <c r="QB59" s="1039">
        <f t="shared" si="1895"/>
        <v>5</v>
      </c>
      <c r="QC59" s="1061">
        <f t="shared" si="1896"/>
        <v>6</v>
      </c>
      <c r="QD59" s="1061">
        <f t="shared" si="1897"/>
        <v>8</v>
      </c>
      <c r="QE59" s="1061">
        <f t="shared" si="1898"/>
        <v>5</v>
      </c>
      <c r="QF59" s="1061">
        <f t="shared" si="1899"/>
        <v>11</v>
      </c>
      <c r="QG59" s="1061">
        <f t="shared" si="1900"/>
        <v>6</v>
      </c>
      <c r="QH59" s="1061">
        <f t="shared" si="1901"/>
        <v>2</v>
      </c>
      <c r="QI59" s="1061">
        <f t="shared" si="1902"/>
        <v>8</v>
      </c>
      <c r="QJ59" s="1061">
        <f t="shared" si="1903"/>
        <v>5</v>
      </c>
      <c r="QK59" s="1061">
        <f t="shared" si="1904"/>
        <v>7</v>
      </c>
      <c r="QL59" s="1061">
        <f t="shared" si="1905"/>
        <v>6</v>
      </c>
      <c r="QM59" s="1061">
        <f t="shared" si="1906"/>
        <v>7</v>
      </c>
      <c r="QN59" s="1061">
        <f t="shared" si="1907"/>
        <v>4</v>
      </c>
      <c r="QO59" s="1118">
        <f t="shared" si="1987"/>
        <v>8</v>
      </c>
      <c r="QP59" s="1118">
        <f t="shared" si="1988"/>
        <v>6</v>
      </c>
      <c r="QQ59" s="1118">
        <f t="shared" si="1989"/>
        <v>6</v>
      </c>
      <c r="QR59" s="1118">
        <f t="shared" si="1990"/>
        <v>6</v>
      </c>
      <c r="QS59" s="1118">
        <f t="shared" si="1991"/>
        <v>7</v>
      </c>
      <c r="QT59" s="1118">
        <f t="shared" si="1992"/>
        <v>4</v>
      </c>
      <c r="QU59" s="1118">
        <f t="shared" si="1993"/>
        <v>7</v>
      </c>
      <c r="QV59" s="1118">
        <f t="shared" si="1994"/>
        <v>10</v>
      </c>
      <c r="QW59" s="1118">
        <f t="shared" si="2012"/>
        <v>6</v>
      </c>
      <c r="QX59" s="1118">
        <f t="shared" si="2012"/>
        <v>6</v>
      </c>
      <c r="QY59" s="1118">
        <f t="shared" si="2012"/>
        <v>6</v>
      </c>
      <c r="QZ59" s="1118">
        <f t="shared" si="2012"/>
        <v>2</v>
      </c>
      <c r="RA59" s="1210">
        <f t="shared" si="2013"/>
        <v>5</v>
      </c>
      <c r="RB59" s="1210">
        <f t="shared" si="2014"/>
        <v>5</v>
      </c>
      <c r="RC59" s="1210">
        <f t="shared" si="2015"/>
        <v>5</v>
      </c>
      <c r="RD59" s="1210">
        <f t="shared" si="2016"/>
        <v>5</v>
      </c>
      <c r="RE59" s="1210">
        <f t="shared" si="2017"/>
        <v>5</v>
      </c>
      <c r="RF59" s="1210">
        <f t="shared" si="2018"/>
        <v>2</v>
      </c>
      <c r="RG59" s="1210">
        <f t="shared" si="2019"/>
        <v>5</v>
      </c>
      <c r="RH59" s="1210">
        <f t="shared" si="2020"/>
        <v>0</v>
      </c>
      <c r="RI59" s="1210">
        <f t="shared" si="2021"/>
        <v>0</v>
      </c>
      <c r="RJ59" s="1210">
        <f t="shared" si="2022"/>
        <v>0</v>
      </c>
      <c r="RK59" s="1210">
        <f t="shared" si="2023"/>
        <v>0</v>
      </c>
      <c r="RL59" s="1210">
        <f t="shared" si="2024"/>
        <v>0</v>
      </c>
    </row>
    <row r="60" spans="1:480" x14ac:dyDescent="0.3">
      <c r="A60" s="675"/>
      <c r="B60" s="50">
        <v>8.9</v>
      </c>
      <c r="E60" s="1299" t="s">
        <v>9</v>
      </c>
      <c r="F60" s="1299"/>
      <c r="G60" s="1300"/>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710"/>
        <v>147</v>
      </c>
      <c r="AW60" s="150">
        <f t="shared" si="1711"/>
        <v>12.25</v>
      </c>
      <c r="AX60" s="338">
        <v>8</v>
      </c>
      <c r="AY60" s="64">
        <v>9</v>
      </c>
      <c r="AZ60" s="20">
        <v>13</v>
      </c>
      <c r="BA60" s="64">
        <v>0</v>
      </c>
      <c r="BB60" s="20">
        <v>1</v>
      </c>
      <c r="BC60" s="64">
        <v>0</v>
      </c>
      <c r="BD60" s="187">
        <v>5</v>
      </c>
      <c r="BE60" s="64">
        <v>1</v>
      </c>
      <c r="BF60" s="187">
        <v>1</v>
      </c>
      <c r="BG60" s="64">
        <v>1</v>
      </c>
      <c r="BH60" s="187">
        <v>0</v>
      </c>
      <c r="BI60" s="64">
        <v>2</v>
      </c>
      <c r="BJ60" s="118">
        <f t="shared" si="1714"/>
        <v>41</v>
      </c>
      <c r="BK60" s="150">
        <f t="shared" si="1715"/>
        <v>3.4166666666666665</v>
      </c>
      <c r="BL60" s="338">
        <v>1</v>
      </c>
      <c r="BM60" s="64">
        <v>1</v>
      </c>
      <c r="BN60" s="20">
        <v>1</v>
      </c>
      <c r="BO60" s="64">
        <v>1</v>
      </c>
      <c r="BP60" s="20">
        <v>1</v>
      </c>
      <c r="BQ60" s="64">
        <v>1</v>
      </c>
      <c r="BR60" s="187">
        <v>0</v>
      </c>
      <c r="BS60" s="64">
        <v>1</v>
      </c>
      <c r="BT60" s="187">
        <v>1</v>
      </c>
      <c r="BU60" s="187">
        <v>0</v>
      </c>
      <c r="BV60" s="187">
        <v>0</v>
      </c>
      <c r="BW60" s="187">
        <v>0</v>
      </c>
      <c r="BX60" s="118">
        <f t="shared" si="1722"/>
        <v>8</v>
      </c>
      <c r="BY60" s="150">
        <f t="shared" si="1723"/>
        <v>0.66666666666666663</v>
      </c>
      <c r="BZ60" s="187">
        <v>1</v>
      </c>
      <c r="CA60" s="64">
        <v>1</v>
      </c>
      <c r="CB60" s="20">
        <v>1</v>
      </c>
      <c r="CC60" s="844">
        <v>0</v>
      </c>
      <c r="CD60" s="20">
        <v>1</v>
      </c>
      <c r="CE60" s="844">
        <v>1</v>
      </c>
      <c r="CF60" s="846">
        <v>1</v>
      </c>
      <c r="CG60" s="844">
        <v>1</v>
      </c>
      <c r="CH60" s="846">
        <v>1</v>
      </c>
      <c r="CI60" s="846">
        <v>1</v>
      </c>
      <c r="CJ60" s="846">
        <v>0</v>
      </c>
      <c r="CK60" s="846">
        <v>1</v>
      </c>
      <c r="CL60" s="847">
        <f t="shared" si="1730"/>
        <v>10</v>
      </c>
      <c r="CM60" s="150">
        <f t="shared" si="1731"/>
        <v>0.83333333333333337</v>
      </c>
      <c r="CN60" s="187">
        <v>0</v>
      </c>
      <c r="CO60" s="64">
        <v>1</v>
      </c>
      <c r="CP60" s="20">
        <v>0</v>
      </c>
      <c r="CQ60" s="844">
        <v>1</v>
      </c>
      <c r="CR60" s="907">
        <v>0</v>
      </c>
      <c r="CS60" s="908">
        <v>0</v>
      </c>
      <c r="CT60" s="909">
        <v>1</v>
      </c>
      <c r="CU60" s="908">
        <v>1</v>
      </c>
      <c r="CV60" s="997">
        <v>0</v>
      </c>
      <c r="CW60" s="998">
        <v>1</v>
      </c>
      <c r="CX60" s="997">
        <v>1</v>
      </c>
      <c r="CY60" s="999">
        <v>0</v>
      </c>
      <c r="CZ60" s="995">
        <f t="shared" si="1738"/>
        <v>6</v>
      </c>
      <c r="DA60" s="996">
        <f t="shared" si="1739"/>
        <v>0.5</v>
      </c>
      <c r="DB60" s="909">
        <v>1</v>
      </c>
      <c r="DC60" s="908">
        <v>0</v>
      </c>
      <c r="DD60" s="907">
        <v>1</v>
      </c>
      <c r="DE60" s="908">
        <v>0</v>
      </c>
      <c r="DF60" s="907">
        <v>1</v>
      </c>
      <c r="DG60" s="908">
        <v>0</v>
      </c>
      <c r="DH60" s="909">
        <v>1</v>
      </c>
      <c r="DI60" s="908">
        <v>0</v>
      </c>
      <c r="DJ60" s="909">
        <v>1</v>
      </c>
      <c r="DK60" s="908">
        <v>1</v>
      </c>
      <c r="DL60" s="909">
        <v>0</v>
      </c>
      <c r="DM60" s="908">
        <v>1</v>
      </c>
      <c r="DN60" s="995">
        <f t="shared" si="1746"/>
        <v>7</v>
      </c>
      <c r="DO60" s="996">
        <f t="shared" si="1747"/>
        <v>0.58333333333333337</v>
      </c>
      <c r="DP60" s="997">
        <v>0</v>
      </c>
      <c r="DQ60" s="999">
        <v>0</v>
      </c>
      <c r="DR60" s="1140">
        <v>1</v>
      </c>
      <c r="DS60" s="999">
        <v>1</v>
      </c>
      <c r="DT60" s="1140">
        <v>1</v>
      </c>
      <c r="DU60" s="999">
        <v>0</v>
      </c>
      <c r="DV60" s="997">
        <v>0</v>
      </c>
      <c r="DW60" s="999">
        <v>1</v>
      </c>
      <c r="DX60" s="997">
        <v>0</v>
      </c>
      <c r="DY60" s="999">
        <v>1</v>
      </c>
      <c r="DZ60" s="997">
        <v>0</v>
      </c>
      <c r="EA60" s="999">
        <v>0</v>
      </c>
      <c r="EB60" s="995">
        <f t="shared" si="1754"/>
        <v>5</v>
      </c>
      <c r="EC60" s="996">
        <f t="shared" si="1755"/>
        <v>0.41666666666666669</v>
      </c>
      <c r="ED60" s="909">
        <v>0</v>
      </c>
      <c r="EE60" s="908">
        <v>1</v>
      </c>
      <c r="EF60" s="907">
        <v>0</v>
      </c>
      <c r="EG60" s="908">
        <v>0</v>
      </c>
      <c r="EH60" s="907">
        <v>1</v>
      </c>
      <c r="EI60" s="908">
        <v>0</v>
      </c>
      <c r="EJ60" s="909">
        <v>1</v>
      </c>
      <c r="EK60" s="908">
        <v>1</v>
      </c>
      <c r="EL60" s="909">
        <v>1</v>
      </c>
      <c r="EM60" s="908">
        <v>1</v>
      </c>
      <c r="EN60" s="909">
        <v>1</v>
      </c>
      <c r="EO60" s="908">
        <v>0</v>
      </c>
      <c r="EP60" s="910">
        <f t="shared" si="1763"/>
        <v>7</v>
      </c>
      <c r="EQ60" s="150">
        <f t="shared" si="1764"/>
        <v>0.58333333333333337</v>
      </c>
      <c r="ER60" s="909">
        <v>1</v>
      </c>
      <c r="ES60" s="908">
        <v>1</v>
      </c>
      <c r="ET60" s="907">
        <v>1</v>
      </c>
      <c r="EU60" s="908">
        <v>1</v>
      </c>
      <c r="EV60" s="907">
        <v>1</v>
      </c>
      <c r="EW60" s="908">
        <v>0</v>
      </c>
      <c r="EX60" s="909">
        <v>1</v>
      </c>
      <c r="EY60" s="908"/>
      <c r="EZ60" s="909"/>
      <c r="FA60" s="908"/>
      <c r="FB60" s="909"/>
      <c r="FC60" s="908"/>
      <c r="FD60" s="910">
        <f t="shared" si="1769"/>
        <v>6</v>
      </c>
      <c r="FE60" s="150">
        <f t="shared" si="1770"/>
        <v>0.8571428571428571</v>
      </c>
      <c r="FF60" s="110">
        <f t="shared" si="1926"/>
        <v>0</v>
      </c>
      <c r="FG60" s="367">
        <f t="shared" si="1995"/>
        <v>0</v>
      </c>
      <c r="FH60" s="110">
        <f t="shared" si="1927"/>
        <v>1</v>
      </c>
      <c r="FI60" s="367">
        <f t="shared" si="1928"/>
        <v>0.125</v>
      </c>
      <c r="FJ60" s="110">
        <f t="shared" si="1929"/>
        <v>4</v>
      </c>
      <c r="FK60" s="367">
        <f t="shared" si="1930"/>
        <v>0.44444444444444442</v>
      </c>
      <c r="FL60" s="110">
        <f t="shared" si="1931"/>
        <v>-13</v>
      </c>
      <c r="FM60" s="367">
        <f t="shared" si="1932"/>
        <v>-1</v>
      </c>
      <c r="FN60" s="110">
        <f t="shared" si="1933"/>
        <v>1</v>
      </c>
      <c r="FO60" s="661">
        <v>0</v>
      </c>
      <c r="FP60" s="110">
        <f t="shared" si="1934"/>
        <v>-1</v>
      </c>
      <c r="FQ60" s="367">
        <f t="shared" si="2025"/>
        <v>-1</v>
      </c>
      <c r="FR60" s="110">
        <f t="shared" si="1935"/>
        <v>5</v>
      </c>
      <c r="FS60" s="661">
        <v>0</v>
      </c>
      <c r="FT60" s="110">
        <f t="shared" si="1936"/>
        <v>-4</v>
      </c>
      <c r="FU60" s="367">
        <f>FT60/BD60</f>
        <v>-0.8</v>
      </c>
      <c r="FV60" s="110">
        <f t="shared" si="1937"/>
        <v>0</v>
      </c>
      <c r="FW60" s="367">
        <f t="shared" si="1938"/>
        <v>0</v>
      </c>
      <c r="FX60" s="110">
        <f t="shared" si="1939"/>
        <v>0</v>
      </c>
      <c r="FY60" s="100">
        <f t="shared" si="1940"/>
        <v>0</v>
      </c>
      <c r="FZ60" s="110">
        <f t="shared" si="1941"/>
        <v>-1</v>
      </c>
      <c r="GA60" s="367">
        <f t="shared" si="1942"/>
        <v>-1</v>
      </c>
      <c r="GB60" s="110">
        <f t="shared" si="1943"/>
        <v>2</v>
      </c>
      <c r="GC60" s="367">
        <v>1</v>
      </c>
      <c r="GD60" s="110">
        <f t="shared" si="1944"/>
        <v>-1</v>
      </c>
      <c r="GE60" s="367">
        <f t="shared" si="1945"/>
        <v>-0.5</v>
      </c>
      <c r="GF60" s="300">
        <f t="shared" si="1946"/>
        <v>0</v>
      </c>
      <c r="GG60" s="370">
        <f t="shared" si="1947"/>
        <v>0</v>
      </c>
      <c r="GH60" s="300">
        <f t="shared" si="1948"/>
        <v>0</v>
      </c>
      <c r="GI60" s="370">
        <f t="shared" si="1949"/>
        <v>0</v>
      </c>
      <c r="GJ60" s="300">
        <f t="shared" si="1950"/>
        <v>0</v>
      </c>
      <c r="GK60" s="370">
        <f t="shared" si="1951"/>
        <v>0</v>
      </c>
      <c r="GL60" s="300">
        <f t="shared" si="1952"/>
        <v>0</v>
      </c>
      <c r="GM60" s="370">
        <f t="shared" si="1996"/>
        <v>0</v>
      </c>
      <c r="GN60" s="300">
        <f t="shared" si="1771"/>
        <v>0</v>
      </c>
      <c r="GO60" s="370">
        <f t="shared" si="1953"/>
        <v>0</v>
      </c>
      <c r="GP60" s="300">
        <f t="shared" si="1772"/>
        <v>-1</v>
      </c>
      <c r="GQ60" s="370">
        <f>GP60/BQ60</f>
        <v>-1</v>
      </c>
      <c r="GR60" s="300">
        <f t="shared" si="1773"/>
        <v>1</v>
      </c>
      <c r="GS60" s="370">
        <v>1</v>
      </c>
      <c r="GT60" s="300">
        <f t="shared" si="1774"/>
        <v>0</v>
      </c>
      <c r="GU60" s="370">
        <f t="shared" si="1954"/>
        <v>0</v>
      </c>
      <c r="GV60" s="300">
        <f t="shared" si="1775"/>
        <v>-1</v>
      </c>
      <c r="GW60" s="370">
        <f t="shared" si="1997"/>
        <v>-1</v>
      </c>
      <c r="GX60" s="300">
        <f t="shared" si="1776"/>
        <v>0</v>
      </c>
      <c r="GY60" s="370">
        <v>0</v>
      </c>
      <c r="GZ60" s="300">
        <f t="shared" si="1778"/>
        <v>0</v>
      </c>
      <c r="HA60" s="370">
        <v>0</v>
      </c>
      <c r="HB60" s="300">
        <f t="shared" si="1779"/>
        <v>1</v>
      </c>
      <c r="HC60" s="370">
        <v>0</v>
      </c>
      <c r="HD60" s="300">
        <f t="shared" si="1780"/>
        <v>0</v>
      </c>
      <c r="HE60" s="370">
        <f>HD60/BZ60</f>
        <v>0</v>
      </c>
      <c r="HF60" s="300">
        <f t="shared" si="1781"/>
        <v>0</v>
      </c>
      <c r="HG60" s="370">
        <f t="shared" si="1998"/>
        <v>0</v>
      </c>
      <c r="HH60" s="300">
        <f t="shared" si="1782"/>
        <v>-1</v>
      </c>
      <c r="HI60" s="370">
        <f>HH60/CB60</f>
        <v>-1</v>
      </c>
      <c r="HJ60" s="300">
        <f t="shared" si="1783"/>
        <v>1</v>
      </c>
      <c r="HK60" s="370">
        <v>1</v>
      </c>
      <c r="HL60" s="300">
        <f t="shared" si="1784"/>
        <v>0</v>
      </c>
      <c r="HM60" s="370">
        <f t="shared" si="1923"/>
        <v>0</v>
      </c>
      <c r="HN60" s="300">
        <f t="shared" si="1785"/>
        <v>0</v>
      </c>
      <c r="HO60" s="370">
        <f>HN60/CE60</f>
        <v>0</v>
      </c>
      <c r="HP60" s="300">
        <f t="shared" si="1786"/>
        <v>0</v>
      </c>
      <c r="HQ60" s="370">
        <f>HP60/CF60</f>
        <v>0</v>
      </c>
      <c r="HR60" s="300">
        <f t="shared" si="1787"/>
        <v>0</v>
      </c>
      <c r="HS60" s="370">
        <f t="shared" si="1924"/>
        <v>0</v>
      </c>
      <c r="HT60" s="300">
        <f t="shared" si="1788"/>
        <v>0</v>
      </c>
      <c r="HU60" s="370">
        <f t="shared" si="1789"/>
        <v>0</v>
      </c>
      <c r="HV60" s="300">
        <f t="shared" si="1790"/>
        <v>-1</v>
      </c>
      <c r="HW60" s="370">
        <f t="shared" si="1999"/>
        <v>-1</v>
      </c>
      <c r="HX60" s="300">
        <f t="shared" si="1791"/>
        <v>1</v>
      </c>
      <c r="HY60" s="370" t="e">
        <f t="shared" si="1792"/>
        <v>#DIV/0!</v>
      </c>
      <c r="HZ60" s="300">
        <f t="shared" si="1793"/>
        <v>-1</v>
      </c>
      <c r="IA60" s="370">
        <f t="shared" si="2000"/>
        <v>-1</v>
      </c>
      <c r="IB60" s="300">
        <f t="shared" si="1794"/>
        <v>1</v>
      </c>
      <c r="IC60" s="370">
        <v>0</v>
      </c>
      <c r="ID60" s="300">
        <f t="shared" si="1795"/>
        <v>-1</v>
      </c>
      <c r="IE60" s="370">
        <f t="shared" si="2001"/>
        <v>-1</v>
      </c>
      <c r="IF60" s="300">
        <f t="shared" si="1796"/>
        <v>1</v>
      </c>
      <c r="IG60" s="370">
        <v>0</v>
      </c>
      <c r="IH60" s="300">
        <f t="shared" si="1797"/>
        <v>-1</v>
      </c>
      <c r="II60" s="370">
        <f t="shared" si="2002"/>
        <v>-1</v>
      </c>
      <c r="IJ60" s="300">
        <f t="shared" si="1798"/>
        <v>0</v>
      </c>
      <c r="IK60" s="370">
        <v>0</v>
      </c>
      <c r="IL60" s="300">
        <f t="shared" si="1799"/>
        <v>1</v>
      </c>
      <c r="IM60" s="370">
        <v>0</v>
      </c>
      <c r="IN60" s="300">
        <f t="shared" si="1800"/>
        <v>0</v>
      </c>
      <c r="IO60" s="370">
        <f>IN60/CT60</f>
        <v>0</v>
      </c>
      <c r="IP60" s="300">
        <f t="shared" si="1801"/>
        <v>-1</v>
      </c>
      <c r="IQ60" s="370">
        <f t="shared" si="1925"/>
        <v>-1</v>
      </c>
      <c r="IR60" s="300">
        <f t="shared" si="1802"/>
        <v>1</v>
      </c>
      <c r="IS60" s="370">
        <v>0</v>
      </c>
      <c r="IT60" s="300">
        <f t="shared" si="1803"/>
        <v>0</v>
      </c>
      <c r="IU60" s="370">
        <f t="shared" si="2003"/>
        <v>0</v>
      </c>
      <c r="IV60" s="300">
        <f t="shared" si="1804"/>
        <v>-1</v>
      </c>
      <c r="IW60" s="370">
        <f>IV60/CX60</f>
        <v>-1</v>
      </c>
      <c r="IX60" s="300">
        <f t="shared" si="1805"/>
        <v>1</v>
      </c>
      <c r="IY60" s="370">
        <v>0</v>
      </c>
      <c r="IZ60" s="300">
        <f t="shared" si="1806"/>
        <v>-1</v>
      </c>
      <c r="JA60" s="370">
        <f>IZ60/DB60</f>
        <v>-1</v>
      </c>
      <c r="JB60" s="300">
        <f t="shared" si="1807"/>
        <v>1</v>
      </c>
      <c r="JC60" s="370">
        <f>JB60/DD60</f>
        <v>1</v>
      </c>
      <c r="JD60" s="300">
        <f t="shared" si="1808"/>
        <v>-1</v>
      </c>
      <c r="JE60" s="370">
        <f>JD60/DD60</f>
        <v>-1</v>
      </c>
      <c r="JF60" s="300">
        <f t="shared" si="1809"/>
        <v>1</v>
      </c>
      <c r="JG60" s="370">
        <f>JF60/DO60</f>
        <v>1.7142857142857142</v>
      </c>
      <c r="JH60" s="300">
        <f t="shared" si="1810"/>
        <v>-1</v>
      </c>
      <c r="JI60" s="370">
        <f t="shared" si="1811"/>
        <v>-1</v>
      </c>
      <c r="JJ60" s="300">
        <f t="shared" si="1812"/>
        <v>1</v>
      </c>
      <c r="JK60" s="370">
        <v>0</v>
      </c>
      <c r="JL60" s="300">
        <f t="shared" si="1813"/>
        <v>-1</v>
      </c>
      <c r="JM60" s="370">
        <f>JL60/DH60</f>
        <v>-1</v>
      </c>
      <c r="JN60" s="300">
        <f t="shared" si="1814"/>
        <v>1</v>
      </c>
      <c r="JO60" s="370">
        <v>0</v>
      </c>
      <c r="JP60" s="300">
        <f t="shared" si="1815"/>
        <v>0</v>
      </c>
      <c r="JQ60" s="370">
        <f>JP60/DJ60</f>
        <v>0</v>
      </c>
      <c r="JR60" s="300">
        <f t="shared" si="1816"/>
        <v>-1</v>
      </c>
      <c r="JS60" s="370">
        <f>JR60/DK60</f>
        <v>-1</v>
      </c>
      <c r="JT60" s="300">
        <f t="shared" si="1817"/>
        <v>1</v>
      </c>
      <c r="JU60" s="370">
        <v>0</v>
      </c>
      <c r="JV60" s="300">
        <f t="shared" si="1818"/>
        <v>-1</v>
      </c>
      <c r="JW60" s="370">
        <f>JV60/DM60</f>
        <v>-1</v>
      </c>
      <c r="JX60" s="300">
        <f t="shared" si="1819"/>
        <v>0</v>
      </c>
      <c r="JY60" s="370">
        <v>0</v>
      </c>
      <c r="JZ60" s="300">
        <f t="shared" si="1820"/>
        <v>1</v>
      </c>
      <c r="KA60" s="370">
        <v>0</v>
      </c>
      <c r="KB60" s="300">
        <f t="shared" si="1821"/>
        <v>0</v>
      </c>
      <c r="KC60" s="370">
        <f>KB60/DR60</f>
        <v>0</v>
      </c>
      <c r="KD60" s="300">
        <f t="shared" si="1822"/>
        <v>0</v>
      </c>
      <c r="KE60" s="370">
        <f>KD60/DS60</f>
        <v>0</v>
      </c>
      <c r="KF60" s="300">
        <f t="shared" si="1823"/>
        <v>-1</v>
      </c>
      <c r="KG60" s="370">
        <f>KF60/DT60</f>
        <v>-1</v>
      </c>
      <c r="KH60" s="300">
        <f t="shared" si="1824"/>
        <v>0</v>
      </c>
      <c r="KI60" s="370">
        <v>0</v>
      </c>
      <c r="KJ60" s="300">
        <f t="shared" si="1825"/>
        <v>1</v>
      </c>
      <c r="KK60" s="370">
        <v>0</v>
      </c>
      <c r="KL60" s="300">
        <f t="shared" si="1826"/>
        <v>-1</v>
      </c>
      <c r="KM60" s="370">
        <f>KL60/DW60</f>
        <v>-1</v>
      </c>
      <c r="KN60" s="300">
        <f t="shared" si="1827"/>
        <v>1</v>
      </c>
      <c r="KO60" s="370">
        <v>0</v>
      </c>
      <c r="KP60" s="300">
        <f t="shared" si="1828"/>
        <v>-1</v>
      </c>
      <c r="KQ60" s="370">
        <f>KP60/DY60</f>
        <v>-1</v>
      </c>
      <c r="KR60" s="300">
        <f t="shared" si="1829"/>
        <v>0</v>
      </c>
      <c r="KS60" s="370">
        <v>0</v>
      </c>
      <c r="KT60" s="300">
        <f t="shared" si="1830"/>
        <v>0</v>
      </c>
      <c r="KU60" s="375">
        <v>0</v>
      </c>
      <c r="KV60" s="300">
        <f t="shared" si="1831"/>
        <v>1</v>
      </c>
      <c r="KW60" s="370">
        <v>0</v>
      </c>
      <c r="KX60" s="300">
        <f t="shared" si="1832"/>
        <v>-1</v>
      </c>
      <c r="KY60" s="370">
        <f t="shared" si="1833"/>
        <v>-1</v>
      </c>
      <c r="KZ60" s="300">
        <f t="shared" si="1834"/>
        <v>0</v>
      </c>
      <c r="LA60" s="370">
        <f t="shared" si="1835"/>
        <v>0</v>
      </c>
      <c r="LB60" s="300">
        <f t="shared" si="1836"/>
        <v>1</v>
      </c>
      <c r="LC60" s="370">
        <f t="shared" si="1837"/>
        <v>0</v>
      </c>
      <c r="LD60" s="300">
        <f t="shared" si="1838"/>
        <v>-1</v>
      </c>
      <c r="LE60" s="370">
        <f t="shared" si="1839"/>
        <v>-1</v>
      </c>
      <c r="LF60" s="300">
        <f t="shared" si="1840"/>
        <v>1</v>
      </c>
      <c r="LG60" s="370">
        <f t="shared" si="1841"/>
        <v>0</v>
      </c>
      <c r="LH60" s="300">
        <f t="shared" si="1842"/>
        <v>0</v>
      </c>
      <c r="LI60" s="370">
        <f t="shared" si="1843"/>
        <v>0</v>
      </c>
      <c r="LJ60" s="300">
        <f t="shared" si="1844"/>
        <v>0</v>
      </c>
      <c r="LK60" s="370">
        <f t="shared" si="1845"/>
        <v>0</v>
      </c>
      <c r="LL60" s="300">
        <f t="shared" si="1846"/>
        <v>0</v>
      </c>
      <c r="LM60" s="370">
        <f t="shared" si="1847"/>
        <v>0</v>
      </c>
      <c r="LN60" s="300">
        <f t="shared" si="1848"/>
        <v>0</v>
      </c>
      <c r="LO60" s="370">
        <f t="shared" si="1849"/>
        <v>0</v>
      </c>
      <c r="LP60" s="300">
        <f t="shared" si="1850"/>
        <v>-1</v>
      </c>
      <c r="LQ60" s="370">
        <f t="shared" si="1851"/>
        <v>-1</v>
      </c>
      <c r="LR60" s="300">
        <f t="shared" si="1852"/>
        <v>1</v>
      </c>
      <c r="LS60" s="1195">
        <v>0</v>
      </c>
      <c r="LT60" s="300">
        <f t="shared" si="1853"/>
        <v>0</v>
      </c>
      <c r="LU60" s="1191">
        <v>0</v>
      </c>
      <c r="LV60" s="300">
        <f t="shared" si="1854"/>
        <v>0</v>
      </c>
      <c r="LW60" s="1191">
        <f t="shared" si="1855"/>
        <v>0</v>
      </c>
      <c r="LX60" s="300">
        <f t="shared" si="1856"/>
        <v>0</v>
      </c>
      <c r="LY60" s="1191">
        <f t="shared" si="1857"/>
        <v>0</v>
      </c>
      <c r="LZ60" s="300">
        <f t="shared" si="1858"/>
        <v>0</v>
      </c>
      <c r="MA60" s="1191">
        <f t="shared" si="1859"/>
        <v>0</v>
      </c>
      <c r="MB60" s="300">
        <f t="shared" si="1860"/>
        <v>-1</v>
      </c>
      <c r="MC60" s="1191">
        <f t="shared" si="1861"/>
        <v>-1</v>
      </c>
      <c r="MD60" s="300">
        <f t="shared" si="1862"/>
        <v>1</v>
      </c>
      <c r="ME60" s="1249">
        <f t="shared" si="1863"/>
        <v>0</v>
      </c>
      <c r="MF60" s="300">
        <f t="shared" si="1864"/>
        <v>-1</v>
      </c>
      <c r="MG60" s="1191">
        <f t="shared" si="1865"/>
        <v>-1</v>
      </c>
      <c r="MH60" s="300">
        <f t="shared" si="1866"/>
        <v>0</v>
      </c>
      <c r="MI60" s="1191">
        <f t="shared" si="1867"/>
        <v>0</v>
      </c>
      <c r="MJ60" s="300">
        <f t="shared" si="1868"/>
        <v>0</v>
      </c>
      <c r="MK60" s="1191">
        <f t="shared" si="1869"/>
        <v>0</v>
      </c>
      <c r="ML60" s="300">
        <f t="shared" si="1870"/>
        <v>0</v>
      </c>
      <c r="MM60" s="1191">
        <f t="shared" si="1871"/>
        <v>0</v>
      </c>
      <c r="MN60" s="300">
        <f t="shared" si="1872"/>
        <v>0</v>
      </c>
      <c r="MO60" s="1191">
        <f t="shared" si="1873"/>
        <v>0</v>
      </c>
      <c r="MP60" s="846">
        <f t="shared" si="1874"/>
        <v>1</v>
      </c>
      <c r="MQ60" s="968">
        <f t="shared" si="1875"/>
        <v>1</v>
      </c>
      <c r="MR60" s="110">
        <f t="shared" si="1876"/>
        <v>0</v>
      </c>
      <c r="MS60" s="100">
        <f t="shared" si="1877"/>
        <v>0</v>
      </c>
      <c r="MT60" s="614"/>
      <c r="MU60" s="614"/>
      <c r="MV60" s="614"/>
      <c r="MW60" t="str">
        <f t="shared" si="1878"/>
        <v>Payroll</v>
      </c>
      <c r="MX60" s="240" t="e">
        <f>#REF!</f>
        <v>#REF!</v>
      </c>
      <c r="MY60" s="240" t="e">
        <f>#REF!</f>
        <v>#REF!</v>
      </c>
      <c r="MZ60" s="240" t="e">
        <f>#REF!</f>
        <v>#REF!</v>
      </c>
      <c r="NA60" s="240" t="e">
        <f>#REF!</f>
        <v>#REF!</v>
      </c>
      <c r="NB60" s="240" t="e">
        <f>#REF!</f>
        <v>#REF!</v>
      </c>
      <c r="NC60" s="240" t="e">
        <f>#REF!</f>
        <v>#REF!</v>
      </c>
      <c r="ND60" s="240" t="e">
        <f>#REF!</f>
        <v>#REF!</v>
      </c>
      <c r="NE60" s="240" t="e">
        <f>#REF!</f>
        <v>#REF!</v>
      </c>
      <c r="NF60" s="240" t="e">
        <f>#REF!</f>
        <v>#REF!</v>
      </c>
      <c r="NG60" s="240" t="e">
        <f>#REF!</f>
        <v>#REF!</v>
      </c>
      <c r="NH60" s="240" t="e">
        <f>#REF!</f>
        <v>#REF!</v>
      </c>
      <c r="NI60" s="241">
        <f t="shared" si="2004"/>
        <v>12</v>
      </c>
      <c r="NJ60" s="241">
        <f t="shared" si="2004"/>
        <v>13</v>
      </c>
      <c r="NK60" s="241">
        <f t="shared" si="2004"/>
        <v>12</v>
      </c>
      <c r="NL60" s="241">
        <f t="shared" si="2004"/>
        <v>12</v>
      </c>
      <c r="NM60" s="241">
        <f t="shared" si="2004"/>
        <v>15</v>
      </c>
      <c r="NN60" s="241">
        <f t="shared" si="2004"/>
        <v>11</v>
      </c>
      <c r="NO60" s="241">
        <f t="shared" si="2004"/>
        <v>17</v>
      </c>
      <c r="NP60" s="241">
        <f t="shared" si="2004"/>
        <v>9</v>
      </c>
      <c r="NQ60" s="241">
        <f t="shared" si="2004"/>
        <v>14</v>
      </c>
      <c r="NR60" s="241">
        <f t="shared" si="2004"/>
        <v>13</v>
      </c>
      <c r="NS60" s="241">
        <f t="shared" si="2004"/>
        <v>11</v>
      </c>
      <c r="NT60" s="241">
        <f t="shared" si="2004"/>
        <v>8</v>
      </c>
      <c r="NU60" s="241">
        <f t="shared" si="2005"/>
        <v>8</v>
      </c>
      <c r="NV60" s="241">
        <f t="shared" si="2005"/>
        <v>9</v>
      </c>
      <c r="NW60" s="241">
        <f t="shared" si="2005"/>
        <v>13</v>
      </c>
      <c r="NX60" s="241">
        <f t="shared" si="2005"/>
        <v>0</v>
      </c>
      <c r="NY60" s="241">
        <f t="shared" si="2005"/>
        <v>1</v>
      </c>
      <c r="NZ60" s="241">
        <f t="shared" si="2005"/>
        <v>0</v>
      </c>
      <c r="OA60" s="241">
        <f t="shared" si="2005"/>
        <v>5</v>
      </c>
      <c r="OB60" s="241">
        <f t="shared" si="2005"/>
        <v>1</v>
      </c>
      <c r="OC60" s="241">
        <f t="shared" si="2005"/>
        <v>1</v>
      </c>
      <c r="OD60" s="241">
        <f t="shared" si="2005"/>
        <v>1</v>
      </c>
      <c r="OE60" s="241">
        <f t="shared" si="2005"/>
        <v>0</v>
      </c>
      <c r="OF60" s="241">
        <f t="shared" si="2005"/>
        <v>2</v>
      </c>
      <c r="OG60" s="697">
        <f t="shared" si="2006"/>
        <v>1</v>
      </c>
      <c r="OH60" s="697">
        <f t="shared" si="2006"/>
        <v>1</v>
      </c>
      <c r="OI60" s="697">
        <f t="shared" si="2006"/>
        <v>1</v>
      </c>
      <c r="OJ60" s="697">
        <f t="shared" si="2006"/>
        <v>1</v>
      </c>
      <c r="OK60" s="697">
        <f t="shared" si="2006"/>
        <v>1</v>
      </c>
      <c r="OL60" s="697">
        <f t="shared" si="1955"/>
        <v>1</v>
      </c>
      <c r="OM60" s="697">
        <f t="shared" si="1956"/>
        <v>0</v>
      </c>
      <c r="ON60" s="697">
        <f t="shared" si="1957"/>
        <v>1</v>
      </c>
      <c r="OO60" s="697">
        <f t="shared" si="1958"/>
        <v>1</v>
      </c>
      <c r="OP60" s="697">
        <f t="shared" si="2007"/>
        <v>0</v>
      </c>
      <c r="OQ60" s="697">
        <f t="shared" si="1959"/>
        <v>0</v>
      </c>
      <c r="OR60" s="697">
        <f t="shared" si="2008"/>
        <v>0</v>
      </c>
      <c r="OS60" s="800">
        <f t="shared" si="1960"/>
        <v>1</v>
      </c>
      <c r="OT60" s="800">
        <f t="shared" si="1961"/>
        <v>1</v>
      </c>
      <c r="OU60" s="800">
        <f t="shared" si="1962"/>
        <v>1</v>
      </c>
      <c r="OV60" s="800">
        <f t="shared" si="1963"/>
        <v>0</v>
      </c>
      <c r="OW60" s="800">
        <f t="shared" si="1964"/>
        <v>1</v>
      </c>
      <c r="OX60" s="800">
        <f t="shared" si="1965"/>
        <v>1</v>
      </c>
      <c r="OY60" s="800">
        <f t="shared" si="1966"/>
        <v>1</v>
      </c>
      <c r="OZ60" s="800">
        <f t="shared" si="2009"/>
        <v>1</v>
      </c>
      <c r="PA60" s="800">
        <f t="shared" si="2009"/>
        <v>1</v>
      </c>
      <c r="PB60" s="800">
        <f t="shared" si="2009"/>
        <v>1</v>
      </c>
      <c r="PC60" s="800">
        <f t="shared" si="1967"/>
        <v>0</v>
      </c>
      <c r="PD60" s="800">
        <f t="shared" si="2010"/>
        <v>1</v>
      </c>
      <c r="PE60" s="853">
        <f t="shared" si="1968"/>
        <v>0</v>
      </c>
      <c r="PF60" s="853">
        <f t="shared" si="1969"/>
        <v>1</v>
      </c>
      <c r="PG60" s="853">
        <f t="shared" si="1970"/>
        <v>0</v>
      </c>
      <c r="PH60" s="853">
        <f t="shared" si="1971"/>
        <v>1</v>
      </c>
      <c r="PI60" s="853">
        <f t="shared" si="1972"/>
        <v>0</v>
      </c>
      <c r="PJ60" s="853">
        <f t="shared" si="2011"/>
        <v>0</v>
      </c>
      <c r="PK60" s="853">
        <f t="shared" si="1973"/>
        <v>1</v>
      </c>
      <c r="PL60" s="853">
        <f t="shared" si="1974"/>
        <v>1</v>
      </c>
      <c r="PM60" s="853">
        <f t="shared" si="1975"/>
        <v>0</v>
      </c>
      <c r="PN60" s="853">
        <f t="shared" si="1976"/>
        <v>1</v>
      </c>
      <c r="PO60" s="853">
        <f t="shared" si="1977"/>
        <v>1</v>
      </c>
      <c r="PP60" s="853">
        <f t="shared" si="1978"/>
        <v>0</v>
      </c>
      <c r="PQ60" s="1039">
        <f t="shared" si="1884"/>
        <v>1</v>
      </c>
      <c r="PR60" s="1039">
        <f t="shared" si="1885"/>
        <v>0</v>
      </c>
      <c r="PS60" s="1039">
        <f t="shared" si="1886"/>
        <v>1</v>
      </c>
      <c r="PT60" s="1039">
        <f t="shared" si="1887"/>
        <v>0</v>
      </c>
      <c r="PU60" s="1039">
        <f t="shared" si="1888"/>
        <v>1</v>
      </c>
      <c r="PV60" s="1039">
        <f t="shared" si="1889"/>
        <v>0</v>
      </c>
      <c r="PW60" s="1039">
        <f t="shared" si="1890"/>
        <v>1</v>
      </c>
      <c r="PX60" s="1039">
        <f t="shared" si="1891"/>
        <v>0</v>
      </c>
      <c r="PY60" s="1039">
        <f t="shared" si="1892"/>
        <v>1</v>
      </c>
      <c r="PZ60" s="1039">
        <f t="shared" si="1893"/>
        <v>1</v>
      </c>
      <c r="QA60" s="1039">
        <f t="shared" si="1894"/>
        <v>0</v>
      </c>
      <c r="QB60" s="1039">
        <f t="shared" si="1895"/>
        <v>1</v>
      </c>
      <c r="QC60" s="1061">
        <f t="shared" si="1896"/>
        <v>0</v>
      </c>
      <c r="QD60" s="1061">
        <f t="shared" si="1897"/>
        <v>0</v>
      </c>
      <c r="QE60" s="1061">
        <f t="shared" si="1898"/>
        <v>1</v>
      </c>
      <c r="QF60" s="1061">
        <f t="shared" si="1899"/>
        <v>1</v>
      </c>
      <c r="QG60" s="1061">
        <f t="shared" si="1900"/>
        <v>1</v>
      </c>
      <c r="QH60" s="1061">
        <f t="shared" si="1901"/>
        <v>0</v>
      </c>
      <c r="QI60" s="1061">
        <f t="shared" si="1902"/>
        <v>0</v>
      </c>
      <c r="QJ60" s="1061">
        <f t="shared" si="1903"/>
        <v>1</v>
      </c>
      <c r="QK60" s="1061">
        <f t="shared" si="1904"/>
        <v>0</v>
      </c>
      <c r="QL60" s="1061">
        <f t="shared" si="1905"/>
        <v>1</v>
      </c>
      <c r="QM60" s="1061">
        <f t="shared" si="1906"/>
        <v>0</v>
      </c>
      <c r="QN60" s="1061">
        <f t="shared" si="1907"/>
        <v>0</v>
      </c>
      <c r="QO60" s="1118">
        <f t="shared" si="1987"/>
        <v>0</v>
      </c>
      <c r="QP60" s="1118">
        <f t="shared" si="1988"/>
        <v>1</v>
      </c>
      <c r="QQ60" s="1118">
        <f t="shared" si="1989"/>
        <v>0</v>
      </c>
      <c r="QR60" s="1118">
        <f t="shared" si="1990"/>
        <v>0</v>
      </c>
      <c r="QS60" s="1118">
        <f t="shared" si="1991"/>
        <v>1</v>
      </c>
      <c r="QT60" s="1118">
        <f t="shared" si="1992"/>
        <v>0</v>
      </c>
      <c r="QU60" s="1118">
        <f t="shared" si="1993"/>
        <v>1</v>
      </c>
      <c r="QV60" s="1118">
        <f t="shared" si="1994"/>
        <v>1</v>
      </c>
      <c r="QW60" s="1118">
        <f t="shared" si="2012"/>
        <v>1</v>
      </c>
      <c r="QX60" s="1118">
        <f t="shared" si="2012"/>
        <v>1</v>
      </c>
      <c r="QY60" s="1118">
        <f t="shared" si="2012"/>
        <v>1</v>
      </c>
      <c r="QZ60" s="1118">
        <f t="shared" si="2012"/>
        <v>0</v>
      </c>
      <c r="RA60" s="1210">
        <f t="shared" si="2013"/>
        <v>1</v>
      </c>
      <c r="RB60" s="1210">
        <f t="shared" si="2014"/>
        <v>1</v>
      </c>
      <c r="RC60" s="1210">
        <f t="shared" si="2015"/>
        <v>1</v>
      </c>
      <c r="RD60" s="1210">
        <f t="shared" si="2016"/>
        <v>1</v>
      </c>
      <c r="RE60" s="1210">
        <f t="shared" si="2017"/>
        <v>1</v>
      </c>
      <c r="RF60" s="1210">
        <f t="shared" si="2018"/>
        <v>0</v>
      </c>
      <c r="RG60" s="1210">
        <f t="shared" si="2019"/>
        <v>1</v>
      </c>
      <c r="RH60" s="1210">
        <f t="shared" si="2020"/>
        <v>0</v>
      </c>
      <c r="RI60" s="1210">
        <f t="shared" si="2021"/>
        <v>0</v>
      </c>
      <c r="RJ60" s="1210">
        <f t="shared" si="2022"/>
        <v>0</v>
      </c>
      <c r="RK60" s="1210">
        <f t="shared" si="2023"/>
        <v>0</v>
      </c>
      <c r="RL60" s="1210">
        <f t="shared" si="2024"/>
        <v>0</v>
      </c>
    </row>
    <row r="61" spans="1:480" x14ac:dyDescent="0.3">
      <c r="A61" s="675"/>
      <c r="B61" s="776">
        <v>8.1</v>
      </c>
      <c r="E61" s="1299" t="s">
        <v>10</v>
      </c>
      <c r="F61" s="1299"/>
      <c r="G61" s="1300"/>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710"/>
        <v>630</v>
      </c>
      <c r="AW61" s="150">
        <f t="shared" si="1711"/>
        <v>52.5</v>
      </c>
      <c r="AX61" s="338">
        <v>44</v>
      </c>
      <c r="AY61" s="64">
        <v>57</v>
      </c>
      <c r="AZ61" s="20">
        <v>47</v>
      </c>
      <c r="BA61" s="64">
        <v>3</v>
      </c>
      <c r="BB61" s="20">
        <v>2</v>
      </c>
      <c r="BC61" s="64">
        <v>4</v>
      </c>
      <c r="BD61" s="187">
        <v>0</v>
      </c>
      <c r="BE61" s="64">
        <v>2</v>
      </c>
      <c r="BF61" s="187">
        <v>2</v>
      </c>
      <c r="BG61" s="64">
        <v>3</v>
      </c>
      <c r="BH61" s="187">
        <v>2</v>
      </c>
      <c r="BI61" s="64">
        <v>2</v>
      </c>
      <c r="BJ61" s="118">
        <f t="shared" si="1714"/>
        <v>168</v>
      </c>
      <c r="BK61" s="150">
        <f t="shared" si="1715"/>
        <v>14</v>
      </c>
      <c r="BL61" s="338">
        <v>3</v>
      </c>
      <c r="BM61" s="64">
        <v>2</v>
      </c>
      <c r="BN61" s="20">
        <v>3</v>
      </c>
      <c r="BO61" s="64">
        <v>2</v>
      </c>
      <c r="BP61" s="20">
        <v>2</v>
      </c>
      <c r="BQ61" s="64">
        <v>2</v>
      </c>
      <c r="BR61" s="187">
        <v>2</v>
      </c>
      <c r="BS61" s="64">
        <v>1</v>
      </c>
      <c r="BT61" s="187">
        <v>5</v>
      </c>
      <c r="BU61" s="187">
        <v>2</v>
      </c>
      <c r="BV61" s="187">
        <v>5</v>
      </c>
      <c r="BW61" s="187">
        <v>3</v>
      </c>
      <c r="BX61" s="118">
        <f t="shared" si="1722"/>
        <v>32</v>
      </c>
      <c r="BY61" s="150">
        <f t="shared" si="1723"/>
        <v>2.6666666666666665</v>
      </c>
      <c r="BZ61" s="187">
        <v>2</v>
      </c>
      <c r="CA61" s="64">
        <v>2</v>
      </c>
      <c r="CB61" s="20">
        <v>2</v>
      </c>
      <c r="CC61" s="64">
        <v>3</v>
      </c>
      <c r="CD61" s="20">
        <v>2</v>
      </c>
      <c r="CE61" s="844">
        <v>2</v>
      </c>
      <c r="CF61" s="846">
        <v>2</v>
      </c>
      <c r="CG61" s="844">
        <v>2</v>
      </c>
      <c r="CH61" s="846">
        <v>2</v>
      </c>
      <c r="CI61" s="846">
        <v>3</v>
      </c>
      <c r="CJ61" s="846">
        <v>2</v>
      </c>
      <c r="CK61" s="846">
        <v>2</v>
      </c>
      <c r="CL61" s="847">
        <f t="shared" si="1730"/>
        <v>26</v>
      </c>
      <c r="CM61" s="150">
        <f t="shared" si="1731"/>
        <v>2.1666666666666665</v>
      </c>
      <c r="CN61" s="187">
        <v>3</v>
      </c>
      <c r="CO61" s="64">
        <v>3</v>
      </c>
      <c r="CP61" s="20">
        <v>3</v>
      </c>
      <c r="CQ61" s="64">
        <v>3</v>
      </c>
      <c r="CR61" s="907">
        <v>2</v>
      </c>
      <c r="CS61" s="908">
        <v>2</v>
      </c>
      <c r="CT61" s="909">
        <v>2</v>
      </c>
      <c r="CU61" s="908">
        <v>2</v>
      </c>
      <c r="CV61" s="997">
        <v>2</v>
      </c>
      <c r="CW61" s="998">
        <v>2</v>
      </c>
      <c r="CX61" s="997">
        <v>2</v>
      </c>
      <c r="CY61" s="999">
        <v>2</v>
      </c>
      <c r="CZ61" s="995">
        <f t="shared" si="1738"/>
        <v>28</v>
      </c>
      <c r="DA61" s="996">
        <f t="shared" si="1739"/>
        <v>2.3333333333333335</v>
      </c>
      <c r="DB61" s="909">
        <v>2</v>
      </c>
      <c r="DC61" s="908">
        <v>2</v>
      </c>
      <c r="DD61" s="907">
        <v>3</v>
      </c>
      <c r="DE61" s="908">
        <v>2</v>
      </c>
      <c r="DF61" s="907">
        <v>2</v>
      </c>
      <c r="DG61" s="908">
        <v>2</v>
      </c>
      <c r="DH61" s="909">
        <v>2</v>
      </c>
      <c r="DI61" s="908">
        <v>2</v>
      </c>
      <c r="DJ61" s="909">
        <v>3</v>
      </c>
      <c r="DK61" s="908">
        <v>2</v>
      </c>
      <c r="DL61" s="909">
        <v>2</v>
      </c>
      <c r="DM61" s="908">
        <v>4</v>
      </c>
      <c r="DN61" s="995">
        <f t="shared" si="1746"/>
        <v>28</v>
      </c>
      <c r="DO61" s="996">
        <f t="shared" si="1747"/>
        <v>2.3333333333333335</v>
      </c>
      <c r="DP61" s="997">
        <v>0</v>
      </c>
      <c r="DQ61" s="999">
        <v>3</v>
      </c>
      <c r="DR61" s="1140">
        <v>2</v>
      </c>
      <c r="DS61" s="999">
        <v>4</v>
      </c>
      <c r="DT61" s="1140">
        <v>2</v>
      </c>
      <c r="DU61" s="999">
        <v>0</v>
      </c>
      <c r="DV61" s="997">
        <v>2</v>
      </c>
      <c r="DW61" s="999">
        <v>2</v>
      </c>
      <c r="DX61" s="997">
        <v>3</v>
      </c>
      <c r="DY61" s="999">
        <v>3</v>
      </c>
      <c r="DZ61" s="997">
        <v>3</v>
      </c>
      <c r="EA61" s="999">
        <v>0</v>
      </c>
      <c r="EB61" s="995">
        <f t="shared" si="1754"/>
        <v>24</v>
      </c>
      <c r="EC61" s="996">
        <f t="shared" si="1755"/>
        <v>2</v>
      </c>
      <c r="ED61" s="909">
        <v>3</v>
      </c>
      <c r="EE61" s="908">
        <v>2</v>
      </c>
      <c r="EF61" s="907">
        <v>2</v>
      </c>
      <c r="EG61" s="908">
        <v>2</v>
      </c>
      <c r="EH61" s="907">
        <v>2</v>
      </c>
      <c r="EI61" s="908">
        <v>3</v>
      </c>
      <c r="EJ61" s="909">
        <v>3</v>
      </c>
      <c r="EK61" s="908">
        <v>4</v>
      </c>
      <c r="EL61" s="909">
        <v>4</v>
      </c>
      <c r="EM61" s="908">
        <v>4</v>
      </c>
      <c r="EN61" s="909">
        <v>3</v>
      </c>
      <c r="EO61" s="908">
        <v>2</v>
      </c>
      <c r="EP61" s="910">
        <f t="shared" si="1763"/>
        <v>34</v>
      </c>
      <c r="EQ61" s="150">
        <f t="shared" si="1764"/>
        <v>2.8333333333333335</v>
      </c>
      <c r="ER61" s="909">
        <v>3</v>
      </c>
      <c r="ES61" s="908">
        <v>3</v>
      </c>
      <c r="ET61" s="907">
        <v>4</v>
      </c>
      <c r="EU61" s="908">
        <v>4</v>
      </c>
      <c r="EV61" s="907">
        <v>3</v>
      </c>
      <c r="EW61" s="908">
        <v>2</v>
      </c>
      <c r="EX61" s="909">
        <v>3</v>
      </c>
      <c r="EY61" s="908"/>
      <c r="EZ61" s="909"/>
      <c r="FA61" s="908"/>
      <c r="FB61" s="909"/>
      <c r="FC61" s="908"/>
      <c r="FD61" s="910">
        <f t="shared" si="1769"/>
        <v>22</v>
      </c>
      <c r="FE61" s="150">
        <f t="shared" si="1770"/>
        <v>3.1428571428571428</v>
      </c>
      <c r="FF61" s="110">
        <f t="shared" si="1926"/>
        <v>-1</v>
      </c>
      <c r="FG61" s="367">
        <f t="shared" si="1995"/>
        <v>-2.2222222222222223E-2</v>
      </c>
      <c r="FH61" s="110">
        <f t="shared" si="1927"/>
        <v>13</v>
      </c>
      <c r="FI61" s="367">
        <f t="shared" si="1928"/>
        <v>0.29545454545454547</v>
      </c>
      <c r="FJ61" s="110">
        <f t="shared" si="1929"/>
        <v>-10</v>
      </c>
      <c r="FK61" s="367">
        <f t="shared" si="1930"/>
        <v>-0.17543859649122806</v>
      </c>
      <c r="FL61" s="110">
        <f t="shared" si="1931"/>
        <v>-44</v>
      </c>
      <c r="FM61" s="367">
        <f t="shared" si="1932"/>
        <v>-0.93617021276595747</v>
      </c>
      <c r="FN61" s="110">
        <f t="shared" si="1933"/>
        <v>-1</v>
      </c>
      <c r="FO61" s="367">
        <f>FN61/BA61</f>
        <v>-0.33333333333333331</v>
      </c>
      <c r="FP61" s="110">
        <f t="shared" si="1934"/>
        <v>2</v>
      </c>
      <c r="FQ61" s="367">
        <f t="shared" si="2025"/>
        <v>1</v>
      </c>
      <c r="FR61" s="110">
        <f t="shared" si="1935"/>
        <v>-4</v>
      </c>
      <c r="FS61" s="367">
        <f>FR61/BC61</f>
        <v>-1</v>
      </c>
      <c r="FT61" s="110">
        <f t="shared" si="1936"/>
        <v>2</v>
      </c>
      <c r="FU61" s="367">
        <v>1</v>
      </c>
      <c r="FV61" s="110">
        <f t="shared" si="1937"/>
        <v>0</v>
      </c>
      <c r="FW61" s="367">
        <f t="shared" si="1938"/>
        <v>0</v>
      </c>
      <c r="FX61" s="110">
        <f t="shared" si="1939"/>
        <v>1</v>
      </c>
      <c r="FY61" s="100">
        <f t="shared" si="1940"/>
        <v>0.5</v>
      </c>
      <c r="FZ61" s="110">
        <f t="shared" si="1941"/>
        <v>-1</v>
      </c>
      <c r="GA61" s="367">
        <f t="shared" si="1942"/>
        <v>-0.33333333333333331</v>
      </c>
      <c r="GB61" s="110">
        <f t="shared" si="1943"/>
        <v>0</v>
      </c>
      <c r="GC61" s="367">
        <f>GB61/BH61</f>
        <v>0</v>
      </c>
      <c r="GD61" s="110">
        <f t="shared" si="1944"/>
        <v>1</v>
      </c>
      <c r="GE61" s="367">
        <f t="shared" si="1945"/>
        <v>0.5</v>
      </c>
      <c r="GF61" s="300">
        <f t="shared" si="1946"/>
        <v>-1</v>
      </c>
      <c r="GG61" s="370">
        <f t="shared" si="1947"/>
        <v>-0.33333333333333331</v>
      </c>
      <c r="GH61" s="300">
        <f t="shared" si="1948"/>
        <v>1</v>
      </c>
      <c r="GI61" s="370">
        <f t="shared" si="1949"/>
        <v>0.5</v>
      </c>
      <c r="GJ61" s="300">
        <f t="shared" si="1950"/>
        <v>-1</v>
      </c>
      <c r="GK61" s="370">
        <f t="shared" si="1951"/>
        <v>-0.33333333333333331</v>
      </c>
      <c r="GL61" s="300">
        <f t="shared" si="1952"/>
        <v>0</v>
      </c>
      <c r="GM61" s="370">
        <f t="shared" si="1996"/>
        <v>0</v>
      </c>
      <c r="GN61" s="300">
        <f t="shared" si="1771"/>
        <v>0</v>
      </c>
      <c r="GO61" s="370">
        <f t="shared" si="1953"/>
        <v>0</v>
      </c>
      <c r="GP61" s="300">
        <f t="shared" si="1772"/>
        <v>0</v>
      </c>
      <c r="GQ61" s="370">
        <f>GP61/BQ61</f>
        <v>0</v>
      </c>
      <c r="GR61" s="300">
        <f t="shared" si="1773"/>
        <v>-1</v>
      </c>
      <c r="GS61" s="370">
        <f>GR61/BR61</f>
        <v>-0.5</v>
      </c>
      <c r="GT61" s="300">
        <f t="shared" si="1774"/>
        <v>4</v>
      </c>
      <c r="GU61" s="370">
        <f t="shared" si="1954"/>
        <v>4</v>
      </c>
      <c r="GV61" s="300">
        <f t="shared" si="1775"/>
        <v>-3</v>
      </c>
      <c r="GW61" s="370">
        <f t="shared" si="1997"/>
        <v>-0.6</v>
      </c>
      <c r="GX61" s="300">
        <f t="shared" si="1776"/>
        <v>3</v>
      </c>
      <c r="GY61" s="370">
        <f>GX61/BU61</f>
        <v>1.5</v>
      </c>
      <c r="GZ61" s="300">
        <f t="shared" si="1778"/>
        <v>-2</v>
      </c>
      <c r="HA61" s="370">
        <f>GZ61/BV61</f>
        <v>-0.4</v>
      </c>
      <c r="HB61" s="300">
        <f t="shared" si="1779"/>
        <v>-1</v>
      </c>
      <c r="HC61" s="370">
        <f>HB61/BW61</f>
        <v>-0.33333333333333331</v>
      </c>
      <c r="HD61" s="300">
        <f t="shared" si="1780"/>
        <v>0</v>
      </c>
      <c r="HE61" s="370">
        <f>HD61/BZ61</f>
        <v>0</v>
      </c>
      <c r="HF61" s="300">
        <f t="shared" si="1781"/>
        <v>0</v>
      </c>
      <c r="HG61" s="370">
        <f t="shared" si="1998"/>
        <v>0</v>
      </c>
      <c r="HH61" s="300">
        <f t="shared" si="1782"/>
        <v>1</v>
      </c>
      <c r="HI61" s="370">
        <f>HH61/CB61</f>
        <v>0.5</v>
      </c>
      <c r="HJ61" s="300">
        <f t="shared" si="1783"/>
        <v>-1</v>
      </c>
      <c r="HK61" s="370">
        <f>HJ61/CC61</f>
        <v>-0.33333333333333331</v>
      </c>
      <c r="HL61" s="300">
        <f t="shared" si="1784"/>
        <v>0</v>
      </c>
      <c r="HM61" s="370">
        <f t="shared" si="1923"/>
        <v>0</v>
      </c>
      <c r="HN61" s="300">
        <f t="shared" si="1785"/>
        <v>0</v>
      </c>
      <c r="HO61" s="370">
        <f>HN61/CE61</f>
        <v>0</v>
      </c>
      <c r="HP61" s="300">
        <f t="shared" si="1786"/>
        <v>0</v>
      </c>
      <c r="HQ61" s="370">
        <f>HP61/CF61</f>
        <v>0</v>
      </c>
      <c r="HR61" s="300">
        <f t="shared" si="1787"/>
        <v>0</v>
      </c>
      <c r="HS61" s="370">
        <f t="shared" si="1924"/>
        <v>0</v>
      </c>
      <c r="HT61" s="300">
        <f t="shared" si="1788"/>
        <v>1</v>
      </c>
      <c r="HU61" s="370">
        <f t="shared" si="1789"/>
        <v>0.5</v>
      </c>
      <c r="HV61" s="300">
        <f t="shared" si="1790"/>
        <v>-1</v>
      </c>
      <c r="HW61" s="370">
        <f t="shared" si="1999"/>
        <v>-0.33333333333333331</v>
      </c>
      <c r="HX61" s="300">
        <f t="shared" si="1791"/>
        <v>0</v>
      </c>
      <c r="HY61" s="370">
        <f t="shared" si="1792"/>
        <v>0</v>
      </c>
      <c r="HZ61" s="300">
        <f t="shared" si="1793"/>
        <v>1</v>
      </c>
      <c r="IA61" s="370">
        <f t="shared" si="2000"/>
        <v>0.5</v>
      </c>
      <c r="IB61" s="300">
        <f t="shared" si="1794"/>
        <v>0</v>
      </c>
      <c r="IC61" s="370">
        <f>IB61/CN61</f>
        <v>0</v>
      </c>
      <c r="ID61" s="300">
        <f t="shared" si="1795"/>
        <v>0</v>
      </c>
      <c r="IE61" s="370">
        <f t="shared" si="2001"/>
        <v>0</v>
      </c>
      <c r="IF61" s="300">
        <f t="shared" si="1796"/>
        <v>0</v>
      </c>
      <c r="IG61" s="370">
        <f>IF61/CP61</f>
        <v>0</v>
      </c>
      <c r="IH61" s="300">
        <f t="shared" si="1797"/>
        <v>-1</v>
      </c>
      <c r="II61" s="370">
        <f t="shared" si="2002"/>
        <v>-0.33333333333333331</v>
      </c>
      <c r="IJ61" s="300">
        <f t="shared" si="1798"/>
        <v>0</v>
      </c>
      <c r="IK61" s="370">
        <f>IJ61/CR61</f>
        <v>0</v>
      </c>
      <c r="IL61" s="300">
        <f t="shared" si="1799"/>
        <v>0</v>
      </c>
      <c r="IM61" s="370">
        <f>IL61/CS61</f>
        <v>0</v>
      </c>
      <c r="IN61" s="300">
        <f t="shared" si="1800"/>
        <v>0</v>
      </c>
      <c r="IO61" s="370">
        <f>IN61/CT61</f>
        <v>0</v>
      </c>
      <c r="IP61" s="300">
        <f t="shared" si="1801"/>
        <v>0</v>
      </c>
      <c r="IQ61" s="370">
        <f t="shared" si="1925"/>
        <v>0</v>
      </c>
      <c r="IR61" s="300">
        <f t="shared" si="1802"/>
        <v>0</v>
      </c>
      <c r="IS61" s="370">
        <f>IR61/CV61</f>
        <v>0</v>
      </c>
      <c r="IT61" s="300">
        <f t="shared" si="1803"/>
        <v>0</v>
      </c>
      <c r="IU61" s="370">
        <f t="shared" si="2003"/>
        <v>0</v>
      </c>
      <c r="IV61" s="300">
        <f t="shared" si="1804"/>
        <v>0</v>
      </c>
      <c r="IW61" s="370">
        <f>IV61/CX61</f>
        <v>0</v>
      </c>
      <c r="IX61" s="300">
        <f t="shared" si="1805"/>
        <v>0</v>
      </c>
      <c r="IY61" s="370">
        <f>IX61/CY61</f>
        <v>0</v>
      </c>
      <c r="IZ61" s="300">
        <f t="shared" si="1806"/>
        <v>0</v>
      </c>
      <c r="JA61" s="370">
        <f>IZ61/DB61</f>
        <v>0</v>
      </c>
      <c r="JB61" s="300">
        <f t="shared" si="1807"/>
        <v>1</v>
      </c>
      <c r="JC61" s="370">
        <f>JB61/DD61</f>
        <v>0.33333333333333331</v>
      </c>
      <c r="JD61" s="300">
        <f t="shared" si="1808"/>
        <v>-1</v>
      </c>
      <c r="JE61" s="370">
        <f>JD61/DD61</f>
        <v>-0.33333333333333331</v>
      </c>
      <c r="JF61" s="300">
        <f t="shared" si="1809"/>
        <v>0</v>
      </c>
      <c r="JG61" s="370">
        <f>JF61/DO61</f>
        <v>0</v>
      </c>
      <c r="JH61" s="300">
        <f t="shared" si="1810"/>
        <v>0</v>
      </c>
      <c r="JI61" s="370">
        <f t="shared" si="1811"/>
        <v>0</v>
      </c>
      <c r="JJ61" s="300">
        <f t="shared" si="1812"/>
        <v>0</v>
      </c>
      <c r="JK61" s="370">
        <f>JJ61/DG61</f>
        <v>0</v>
      </c>
      <c r="JL61" s="300">
        <f t="shared" si="1813"/>
        <v>0</v>
      </c>
      <c r="JM61" s="370">
        <f>JL61/DH61</f>
        <v>0</v>
      </c>
      <c r="JN61" s="300">
        <f t="shared" si="1814"/>
        <v>1</v>
      </c>
      <c r="JO61" s="370">
        <f>JN61/DI61</f>
        <v>0.5</v>
      </c>
      <c r="JP61" s="300">
        <f t="shared" si="1815"/>
        <v>-1</v>
      </c>
      <c r="JQ61" s="370">
        <f>JP61/DJ61</f>
        <v>-0.33333333333333331</v>
      </c>
      <c r="JR61" s="300">
        <f t="shared" si="1816"/>
        <v>0</v>
      </c>
      <c r="JS61" s="370">
        <f>JR61/DK61</f>
        <v>0</v>
      </c>
      <c r="JT61" s="300">
        <f t="shared" si="1817"/>
        <v>2</v>
      </c>
      <c r="JU61" s="370">
        <f>JT61/DL61</f>
        <v>1</v>
      </c>
      <c r="JV61" s="300">
        <f t="shared" si="1818"/>
        <v>-4</v>
      </c>
      <c r="JW61" s="370">
        <f>JV61/DM61</f>
        <v>-1</v>
      </c>
      <c r="JX61" s="300">
        <f t="shared" si="1819"/>
        <v>3</v>
      </c>
      <c r="JY61" s="370">
        <v>0</v>
      </c>
      <c r="JZ61" s="300">
        <f t="shared" si="1820"/>
        <v>-1</v>
      </c>
      <c r="KA61" s="370">
        <f>JZ61/DQ61</f>
        <v>-0.33333333333333331</v>
      </c>
      <c r="KB61" s="300">
        <f t="shared" si="1821"/>
        <v>2</v>
      </c>
      <c r="KC61" s="370">
        <f>KB61/DR61</f>
        <v>1</v>
      </c>
      <c r="KD61" s="300">
        <f t="shared" si="1822"/>
        <v>-2</v>
      </c>
      <c r="KE61" s="370">
        <f>KD61/DS61</f>
        <v>-0.5</v>
      </c>
      <c r="KF61" s="300">
        <f t="shared" si="1823"/>
        <v>-2</v>
      </c>
      <c r="KG61" s="370">
        <f>KF61/DT61</f>
        <v>-1</v>
      </c>
      <c r="KH61" s="300">
        <f t="shared" si="1824"/>
        <v>2</v>
      </c>
      <c r="KI61" s="370">
        <v>0</v>
      </c>
      <c r="KJ61" s="300">
        <f t="shared" si="1825"/>
        <v>0</v>
      </c>
      <c r="KK61" s="370">
        <f>KJ61/DV61</f>
        <v>0</v>
      </c>
      <c r="KL61" s="300">
        <f t="shared" si="1826"/>
        <v>1</v>
      </c>
      <c r="KM61" s="370">
        <f>KL61/DW61</f>
        <v>0.5</v>
      </c>
      <c r="KN61" s="300">
        <f t="shared" si="1827"/>
        <v>0</v>
      </c>
      <c r="KO61" s="370">
        <f>KN61/DX61</f>
        <v>0</v>
      </c>
      <c r="KP61" s="300">
        <f t="shared" si="1828"/>
        <v>0</v>
      </c>
      <c r="KQ61" s="370">
        <f>KP61/DY61</f>
        <v>0</v>
      </c>
      <c r="KR61" s="300">
        <f t="shared" si="1829"/>
        <v>-3</v>
      </c>
      <c r="KS61" s="370">
        <f>KR61/DZ61</f>
        <v>-1</v>
      </c>
      <c r="KT61" s="300">
        <f t="shared" si="1830"/>
        <v>3</v>
      </c>
      <c r="KU61" s="375">
        <v>0</v>
      </c>
      <c r="KV61" s="300">
        <f t="shared" si="1831"/>
        <v>-1</v>
      </c>
      <c r="KW61" s="370">
        <f>KV61/ED61</f>
        <v>-0.33333333333333331</v>
      </c>
      <c r="KX61" s="300">
        <f t="shared" si="1832"/>
        <v>0</v>
      </c>
      <c r="KY61" s="370">
        <f t="shared" si="1833"/>
        <v>0</v>
      </c>
      <c r="KZ61" s="300">
        <f t="shared" si="1834"/>
        <v>0</v>
      </c>
      <c r="LA61" s="370">
        <f t="shared" si="1835"/>
        <v>0</v>
      </c>
      <c r="LB61" s="300">
        <f t="shared" si="1836"/>
        <v>0</v>
      </c>
      <c r="LC61" s="370">
        <f t="shared" si="1837"/>
        <v>0</v>
      </c>
      <c r="LD61" s="300">
        <f t="shared" si="1838"/>
        <v>1</v>
      </c>
      <c r="LE61" s="370">
        <f t="shared" si="1839"/>
        <v>0.5</v>
      </c>
      <c r="LF61" s="300">
        <f t="shared" si="1840"/>
        <v>0</v>
      </c>
      <c r="LG61" s="370">
        <f t="shared" si="1841"/>
        <v>0</v>
      </c>
      <c r="LH61" s="300">
        <f t="shared" si="1842"/>
        <v>1</v>
      </c>
      <c r="LI61" s="370">
        <f t="shared" si="1843"/>
        <v>0.33333333333333331</v>
      </c>
      <c r="LJ61" s="300">
        <f t="shared" si="1844"/>
        <v>0</v>
      </c>
      <c r="LK61" s="370">
        <f t="shared" si="1845"/>
        <v>0</v>
      </c>
      <c r="LL61" s="300">
        <f t="shared" si="1846"/>
        <v>0</v>
      </c>
      <c r="LM61" s="370">
        <f t="shared" si="1847"/>
        <v>0</v>
      </c>
      <c r="LN61" s="300">
        <f t="shared" si="1848"/>
        <v>-1</v>
      </c>
      <c r="LO61" s="370">
        <f t="shared" si="1849"/>
        <v>-0.25</v>
      </c>
      <c r="LP61" s="300">
        <f t="shared" si="1850"/>
        <v>-1</v>
      </c>
      <c r="LQ61" s="370">
        <f t="shared" si="1851"/>
        <v>-0.33333333333333331</v>
      </c>
      <c r="LR61" s="300">
        <f t="shared" si="1852"/>
        <v>1</v>
      </c>
      <c r="LS61" s="1195">
        <v>0</v>
      </c>
      <c r="LT61" s="300">
        <f t="shared" si="1853"/>
        <v>0</v>
      </c>
      <c r="LU61" s="1191">
        <f>LT61/ER61</f>
        <v>0</v>
      </c>
      <c r="LV61" s="300">
        <f t="shared" si="1854"/>
        <v>1</v>
      </c>
      <c r="LW61" s="1191">
        <f t="shared" si="1855"/>
        <v>0.33333333333333331</v>
      </c>
      <c r="LX61" s="300">
        <f t="shared" si="1856"/>
        <v>0</v>
      </c>
      <c r="LY61" s="1191">
        <f t="shared" si="1857"/>
        <v>0</v>
      </c>
      <c r="LZ61" s="300">
        <f t="shared" si="1858"/>
        <v>-1</v>
      </c>
      <c r="MA61" s="1191">
        <f t="shared" si="1859"/>
        <v>-0.25</v>
      </c>
      <c r="MB61" s="300">
        <f t="shared" si="1860"/>
        <v>-1</v>
      </c>
      <c r="MC61" s="1191">
        <f t="shared" si="1861"/>
        <v>-0.33333333333333331</v>
      </c>
      <c r="MD61" s="300">
        <f t="shared" si="1862"/>
        <v>1</v>
      </c>
      <c r="ME61" s="1249">
        <f t="shared" si="1863"/>
        <v>0.5</v>
      </c>
      <c r="MF61" s="300">
        <f t="shared" si="1864"/>
        <v>-3</v>
      </c>
      <c r="MG61" s="1191">
        <f t="shared" si="1865"/>
        <v>-1</v>
      </c>
      <c r="MH61" s="300">
        <f t="shared" si="1866"/>
        <v>0</v>
      </c>
      <c r="MI61" s="1191">
        <f t="shared" si="1867"/>
        <v>0</v>
      </c>
      <c r="MJ61" s="300">
        <f t="shared" si="1868"/>
        <v>0</v>
      </c>
      <c r="MK61" s="1191">
        <f t="shared" si="1869"/>
        <v>0</v>
      </c>
      <c r="ML61" s="300">
        <f t="shared" si="1870"/>
        <v>0</v>
      </c>
      <c r="MM61" s="1191">
        <f t="shared" si="1871"/>
        <v>0</v>
      </c>
      <c r="MN61" s="300">
        <f t="shared" si="1872"/>
        <v>0</v>
      </c>
      <c r="MO61" s="1191">
        <f t="shared" si="1873"/>
        <v>0</v>
      </c>
      <c r="MP61" s="846">
        <f t="shared" si="1874"/>
        <v>3</v>
      </c>
      <c r="MQ61" s="968">
        <f t="shared" si="1875"/>
        <v>3</v>
      </c>
      <c r="MR61" s="110">
        <f t="shared" si="1876"/>
        <v>0</v>
      </c>
      <c r="MS61" s="100">
        <f t="shared" si="1877"/>
        <v>0</v>
      </c>
      <c r="MT61" s="614"/>
      <c r="MU61" s="614"/>
      <c r="MV61" s="614"/>
      <c r="MW61" t="str">
        <f t="shared" si="1878"/>
        <v>Time</v>
      </c>
      <c r="MX61" s="240" t="e">
        <f>#REF!</f>
        <v>#REF!</v>
      </c>
      <c r="MY61" s="240" t="e">
        <f>#REF!</f>
        <v>#REF!</v>
      </c>
      <c r="MZ61" s="240" t="e">
        <f>#REF!</f>
        <v>#REF!</v>
      </c>
      <c r="NA61" s="240" t="e">
        <f>#REF!</f>
        <v>#REF!</v>
      </c>
      <c r="NB61" s="240" t="e">
        <f>#REF!</f>
        <v>#REF!</v>
      </c>
      <c r="NC61" s="240" t="e">
        <f>#REF!</f>
        <v>#REF!</v>
      </c>
      <c r="ND61" s="240" t="e">
        <f>#REF!</f>
        <v>#REF!</v>
      </c>
      <c r="NE61" s="240" t="e">
        <f>#REF!</f>
        <v>#REF!</v>
      </c>
      <c r="NF61" s="240" t="e">
        <f>#REF!</f>
        <v>#REF!</v>
      </c>
      <c r="NG61" s="240" t="e">
        <f>#REF!</f>
        <v>#REF!</v>
      </c>
      <c r="NH61" s="240" t="e">
        <f>#REF!</f>
        <v>#REF!</v>
      </c>
      <c r="NI61" s="241">
        <f t="shared" si="2004"/>
        <v>40</v>
      </c>
      <c r="NJ61" s="241">
        <f t="shared" si="2004"/>
        <v>54</v>
      </c>
      <c r="NK61" s="241">
        <f t="shared" si="2004"/>
        <v>48</v>
      </c>
      <c r="NL61" s="241">
        <f t="shared" si="2004"/>
        <v>58</v>
      </c>
      <c r="NM61" s="241">
        <f t="shared" si="2004"/>
        <v>49</v>
      </c>
      <c r="NN61" s="241">
        <f t="shared" si="2004"/>
        <v>50</v>
      </c>
      <c r="NO61" s="241">
        <f t="shared" si="2004"/>
        <v>53</v>
      </c>
      <c r="NP61" s="241">
        <f t="shared" si="2004"/>
        <v>63</v>
      </c>
      <c r="NQ61" s="241">
        <f t="shared" si="2004"/>
        <v>50</v>
      </c>
      <c r="NR61" s="241">
        <f t="shared" si="2004"/>
        <v>63</v>
      </c>
      <c r="NS61" s="241">
        <f t="shared" si="2004"/>
        <v>57</v>
      </c>
      <c r="NT61" s="241">
        <f t="shared" si="2004"/>
        <v>45</v>
      </c>
      <c r="NU61" s="241">
        <f t="shared" si="2005"/>
        <v>44</v>
      </c>
      <c r="NV61" s="241">
        <f t="shared" si="2005"/>
        <v>57</v>
      </c>
      <c r="NW61" s="241">
        <f t="shared" si="2005"/>
        <v>47</v>
      </c>
      <c r="NX61" s="241">
        <f t="shared" si="2005"/>
        <v>3</v>
      </c>
      <c r="NY61" s="241">
        <f t="shared" si="2005"/>
        <v>2</v>
      </c>
      <c r="NZ61" s="241">
        <f t="shared" si="2005"/>
        <v>4</v>
      </c>
      <c r="OA61" s="241">
        <f t="shared" si="2005"/>
        <v>0</v>
      </c>
      <c r="OB61" s="241">
        <f t="shared" si="2005"/>
        <v>2</v>
      </c>
      <c r="OC61" s="241">
        <f t="shared" si="2005"/>
        <v>2</v>
      </c>
      <c r="OD61" s="241">
        <f t="shared" si="2005"/>
        <v>3</v>
      </c>
      <c r="OE61" s="241">
        <f t="shared" si="2005"/>
        <v>2</v>
      </c>
      <c r="OF61" s="241">
        <f t="shared" si="2005"/>
        <v>2</v>
      </c>
      <c r="OG61" s="697">
        <f t="shared" si="2006"/>
        <v>3</v>
      </c>
      <c r="OH61" s="697">
        <f t="shared" si="2006"/>
        <v>2</v>
      </c>
      <c r="OI61" s="697">
        <f t="shared" si="2006"/>
        <v>3</v>
      </c>
      <c r="OJ61" s="697">
        <f t="shared" si="2006"/>
        <v>2</v>
      </c>
      <c r="OK61" s="697">
        <f t="shared" si="2006"/>
        <v>2</v>
      </c>
      <c r="OL61" s="697">
        <f t="shared" si="1955"/>
        <v>2</v>
      </c>
      <c r="OM61" s="697">
        <f t="shared" si="1956"/>
        <v>2</v>
      </c>
      <c r="ON61" s="697">
        <f t="shared" si="1957"/>
        <v>1</v>
      </c>
      <c r="OO61" s="697">
        <f t="shared" si="1958"/>
        <v>5</v>
      </c>
      <c r="OP61" s="697">
        <f t="shared" si="2007"/>
        <v>2</v>
      </c>
      <c r="OQ61" s="697">
        <f t="shared" si="1959"/>
        <v>5</v>
      </c>
      <c r="OR61" s="697">
        <f t="shared" si="2008"/>
        <v>3</v>
      </c>
      <c r="OS61" s="800">
        <f t="shared" si="1960"/>
        <v>2</v>
      </c>
      <c r="OT61" s="800">
        <f t="shared" si="1961"/>
        <v>2</v>
      </c>
      <c r="OU61" s="800">
        <f t="shared" si="1962"/>
        <v>2</v>
      </c>
      <c r="OV61" s="800">
        <f t="shared" si="1963"/>
        <v>3</v>
      </c>
      <c r="OW61" s="800">
        <f t="shared" si="1964"/>
        <v>2</v>
      </c>
      <c r="OX61" s="800">
        <f t="shared" si="1965"/>
        <v>2</v>
      </c>
      <c r="OY61" s="800">
        <f t="shared" si="1966"/>
        <v>2</v>
      </c>
      <c r="OZ61" s="800">
        <f t="shared" si="2009"/>
        <v>2</v>
      </c>
      <c r="PA61" s="800">
        <f t="shared" si="2009"/>
        <v>2</v>
      </c>
      <c r="PB61" s="800">
        <f t="shared" si="2009"/>
        <v>3</v>
      </c>
      <c r="PC61" s="800">
        <f t="shared" si="1967"/>
        <v>2</v>
      </c>
      <c r="PD61" s="800">
        <f t="shared" si="2010"/>
        <v>2</v>
      </c>
      <c r="PE61" s="853">
        <f t="shared" si="1968"/>
        <v>3</v>
      </c>
      <c r="PF61" s="853">
        <f t="shared" si="1969"/>
        <v>3</v>
      </c>
      <c r="PG61" s="853">
        <f t="shared" si="1970"/>
        <v>3</v>
      </c>
      <c r="PH61" s="853">
        <f t="shared" si="1971"/>
        <v>3</v>
      </c>
      <c r="PI61" s="853">
        <f t="shared" si="1972"/>
        <v>2</v>
      </c>
      <c r="PJ61" s="853">
        <f t="shared" si="2011"/>
        <v>2</v>
      </c>
      <c r="PK61" s="853">
        <f t="shared" si="1973"/>
        <v>2</v>
      </c>
      <c r="PL61" s="853">
        <f t="shared" si="1974"/>
        <v>2</v>
      </c>
      <c r="PM61" s="853">
        <f t="shared" si="1975"/>
        <v>2</v>
      </c>
      <c r="PN61" s="853">
        <f t="shared" si="1976"/>
        <v>2</v>
      </c>
      <c r="PO61" s="853">
        <f t="shared" si="1977"/>
        <v>2</v>
      </c>
      <c r="PP61" s="853">
        <f t="shared" si="1978"/>
        <v>2</v>
      </c>
      <c r="PQ61" s="1039">
        <f t="shared" si="1884"/>
        <v>2</v>
      </c>
      <c r="PR61" s="1039">
        <f t="shared" si="1885"/>
        <v>2</v>
      </c>
      <c r="PS61" s="1039">
        <f t="shared" si="1886"/>
        <v>3</v>
      </c>
      <c r="PT61" s="1039">
        <f t="shared" si="1887"/>
        <v>2</v>
      </c>
      <c r="PU61" s="1039">
        <f t="shared" si="1888"/>
        <v>2</v>
      </c>
      <c r="PV61" s="1039">
        <f t="shared" si="1889"/>
        <v>2</v>
      </c>
      <c r="PW61" s="1039">
        <f t="shared" si="1890"/>
        <v>2</v>
      </c>
      <c r="PX61" s="1039">
        <f t="shared" si="1891"/>
        <v>2</v>
      </c>
      <c r="PY61" s="1039">
        <f t="shared" si="1892"/>
        <v>3</v>
      </c>
      <c r="PZ61" s="1039">
        <f t="shared" si="1893"/>
        <v>2</v>
      </c>
      <c r="QA61" s="1039">
        <f t="shared" si="1894"/>
        <v>2</v>
      </c>
      <c r="QB61" s="1039">
        <f t="shared" si="1895"/>
        <v>4</v>
      </c>
      <c r="QC61" s="1061">
        <f t="shared" si="1896"/>
        <v>0</v>
      </c>
      <c r="QD61" s="1061">
        <f t="shared" si="1897"/>
        <v>3</v>
      </c>
      <c r="QE61" s="1061">
        <f t="shared" si="1898"/>
        <v>2</v>
      </c>
      <c r="QF61" s="1061">
        <f t="shared" si="1899"/>
        <v>4</v>
      </c>
      <c r="QG61" s="1061">
        <f t="shared" si="1900"/>
        <v>2</v>
      </c>
      <c r="QH61" s="1061">
        <f t="shared" si="1901"/>
        <v>0</v>
      </c>
      <c r="QI61" s="1061">
        <f t="shared" si="1902"/>
        <v>2</v>
      </c>
      <c r="QJ61" s="1061">
        <f t="shared" si="1903"/>
        <v>2</v>
      </c>
      <c r="QK61" s="1061">
        <f t="shared" si="1904"/>
        <v>3</v>
      </c>
      <c r="QL61" s="1061">
        <f t="shared" si="1905"/>
        <v>3</v>
      </c>
      <c r="QM61" s="1061">
        <f t="shared" si="1906"/>
        <v>3</v>
      </c>
      <c r="QN61" s="1061">
        <f t="shared" si="1907"/>
        <v>0</v>
      </c>
      <c r="QO61" s="1118">
        <f t="shared" si="1987"/>
        <v>3</v>
      </c>
      <c r="QP61" s="1118">
        <f t="shared" si="1988"/>
        <v>2</v>
      </c>
      <c r="QQ61" s="1118">
        <f t="shared" si="1989"/>
        <v>2</v>
      </c>
      <c r="QR61" s="1118">
        <f t="shared" si="1990"/>
        <v>2</v>
      </c>
      <c r="QS61" s="1118">
        <f t="shared" si="1991"/>
        <v>2</v>
      </c>
      <c r="QT61" s="1118">
        <f t="shared" si="1992"/>
        <v>3</v>
      </c>
      <c r="QU61" s="1118">
        <f t="shared" si="1993"/>
        <v>3</v>
      </c>
      <c r="QV61" s="1118">
        <f t="shared" si="1994"/>
        <v>4</v>
      </c>
      <c r="QW61" s="1118">
        <f t="shared" si="2012"/>
        <v>4</v>
      </c>
      <c r="QX61" s="1118">
        <f t="shared" si="2012"/>
        <v>4</v>
      </c>
      <c r="QY61" s="1118">
        <f t="shared" si="2012"/>
        <v>3</v>
      </c>
      <c r="QZ61" s="1118">
        <f t="shared" si="2012"/>
        <v>2</v>
      </c>
      <c r="RA61" s="1210">
        <f t="shared" si="2013"/>
        <v>3</v>
      </c>
      <c r="RB61" s="1210">
        <f t="shared" si="2014"/>
        <v>3</v>
      </c>
      <c r="RC61" s="1210">
        <f t="shared" si="2015"/>
        <v>4</v>
      </c>
      <c r="RD61" s="1210">
        <f t="shared" si="2016"/>
        <v>4</v>
      </c>
      <c r="RE61" s="1210">
        <f t="shared" si="2017"/>
        <v>3</v>
      </c>
      <c r="RF61" s="1210">
        <f t="shared" si="2018"/>
        <v>2</v>
      </c>
      <c r="RG61" s="1210">
        <f t="shared" si="2019"/>
        <v>3</v>
      </c>
      <c r="RH61" s="1210">
        <f t="shared" si="2020"/>
        <v>0</v>
      </c>
      <c r="RI61" s="1210">
        <f t="shared" si="2021"/>
        <v>0</v>
      </c>
      <c r="RJ61" s="1210">
        <f t="shared" si="2022"/>
        <v>0</v>
      </c>
      <c r="RK61" s="1210">
        <f t="shared" si="2023"/>
        <v>0</v>
      </c>
      <c r="RL61" s="1210">
        <f t="shared" si="2024"/>
        <v>0</v>
      </c>
    </row>
    <row r="62" spans="1:480" x14ac:dyDescent="0.3">
      <c r="A62" s="675"/>
      <c r="B62" s="776">
        <v>8.11</v>
      </c>
      <c r="E62" s="1299" t="s">
        <v>175</v>
      </c>
      <c r="F62" s="1299"/>
      <c r="G62" s="1300"/>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710"/>
        <v>13</v>
      </c>
      <c r="AW62" s="150">
        <f t="shared" si="1711"/>
        <v>1.0833333333333333</v>
      </c>
      <c r="AX62" s="338">
        <v>1</v>
      </c>
      <c r="AY62" s="64">
        <v>1</v>
      </c>
      <c r="AZ62" s="20">
        <v>1</v>
      </c>
      <c r="BA62" s="64">
        <v>2</v>
      </c>
      <c r="BB62" s="20">
        <v>1</v>
      </c>
      <c r="BC62" s="64">
        <v>0</v>
      </c>
      <c r="BD62" s="187">
        <v>0</v>
      </c>
      <c r="BE62" s="64">
        <v>1</v>
      </c>
      <c r="BF62" s="187">
        <v>1</v>
      </c>
      <c r="BG62" s="64">
        <v>1</v>
      </c>
      <c r="BH62" s="187">
        <v>1</v>
      </c>
      <c r="BI62" s="64">
        <v>2</v>
      </c>
      <c r="BJ62" s="118">
        <f t="shared" si="1714"/>
        <v>12</v>
      </c>
      <c r="BK62" s="150">
        <f t="shared" si="1715"/>
        <v>1</v>
      </c>
      <c r="BL62" s="338">
        <v>1</v>
      </c>
      <c r="BM62" s="64">
        <v>1</v>
      </c>
      <c r="BN62" s="20">
        <v>1</v>
      </c>
      <c r="BO62" s="64">
        <v>1</v>
      </c>
      <c r="BP62" s="20">
        <v>1</v>
      </c>
      <c r="BQ62" s="64">
        <v>0</v>
      </c>
      <c r="BR62" s="187">
        <v>0</v>
      </c>
      <c r="BS62" s="64">
        <v>1</v>
      </c>
      <c r="BT62" s="187">
        <v>2</v>
      </c>
      <c r="BU62" s="187">
        <v>0</v>
      </c>
      <c r="BV62" s="187">
        <v>0</v>
      </c>
      <c r="BW62" s="187">
        <v>0</v>
      </c>
      <c r="BX62" s="118">
        <f t="shared" si="1722"/>
        <v>8</v>
      </c>
      <c r="BY62" s="150">
        <f t="shared" si="1723"/>
        <v>0.66666666666666663</v>
      </c>
      <c r="BZ62" s="187">
        <v>0</v>
      </c>
      <c r="CA62" s="64">
        <v>1</v>
      </c>
      <c r="CB62" s="20">
        <v>0</v>
      </c>
      <c r="CC62" s="844">
        <v>0</v>
      </c>
      <c r="CD62" s="20">
        <v>1</v>
      </c>
      <c r="CE62" s="844">
        <v>0</v>
      </c>
      <c r="CF62" s="846">
        <v>0</v>
      </c>
      <c r="CG62" s="844">
        <v>0</v>
      </c>
      <c r="CH62" s="846">
        <v>2</v>
      </c>
      <c r="CI62" s="846">
        <v>3</v>
      </c>
      <c r="CJ62" s="846">
        <v>1</v>
      </c>
      <c r="CK62" s="846">
        <v>1</v>
      </c>
      <c r="CL62" s="847">
        <f t="shared" si="1730"/>
        <v>9</v>
      </c>
      <c r="CM62" s="150">
        <f t="shared" si="1731"/>
        <v>0.75</v>
      </c>
      <c r="CN62" s="187">
        <v>2</v>
      </c>
      <c r="CO62" s="64">
        <v>1</v>
      </c>
      <c r="CP62" s="20">
        <v>1</v>
      </c>
      <c r="CQ62" s="844">
        <v>2</v>
      </c>
      <c r="CR62" s="907">
        <v>0</v>
      </c>
      <c r="CS62" s="908">
        <v>1</v>
      </c>
      <c r="CT62" s="909">
        <v>0</v>
      </c>
      <c r="CU62" s="908">
        <v>1</v>
      </c>
      <c r="CV62" s="997">
        <v>0</v>
      </c>
      <c r="CW62" s="998">
        <v>2</v>
      </c>
      <c r="CX62" s="997">
        <v>0</v>
      </c>
      <c r="CY62" s="999">
        <v>0</v>
      </c>
      <c r="CZ62" s="995">
        <f t="shared" si="1738"/>
        <v>10</v>
      </c>
      <c r="DA62" s="996">
        <f t="shared" si="1739"/>
        <v>0.83333333333333337</v>
      </c>
      <c r="DB62" s="909">
        <v>1</v>
      </c>
      <c r="DC62" s="908">
        <v>2</v>
      </c>
      <c r="DD62" s="907">
        <v>0</v>
      </c>
      <c r="DE62" s="908">
        <v>0</v>
      </c>
      <c r="DF62" s="907">
        <v>2</v>
      </c>
      <c r="DG62" s="908">
        <v>0</v>
      </c>
      <c r="DH62" s="909">
        <v>1</v>
      </c>
      <c r="DI62" s="908">
        <v>1</v>
      </c>
      <c r="DJ62" s="909">
        <v>0</v>
      </c>
      <c r="DK62" s="908">
        <v>0</v>
      </c>
      <c r="DL62" s="909">
        <v>2</v>
      </c>
      <c r="DM62" s="908">
        <v>0</v>
      </c>
      <c r="DN62" s="995">
        <f t="shared" si="1746"/>
        <v>9</v>
      </c>
      <c r="DO62" s="996">
        <f t="shared" si="1747"/>
        <v>0.75</v>
      </c>
      <c r="DP62" s="997">
        <v>0</v>
      </c>
      <c r="DQ62" s="999">
        <v>3</v>
      </c>
      <c r="DR62" s="1140">
        <v>0</v>
      </c>
      <c r="DS62" s="999">
        <v>0</v>
      </c>
      <c r="DT62" s="1140">
        <v>1</v>
      </c>
      <c r="DU62" s="999">
        <v>0</v>
      </c>
      <c r="DV62" s="997">
        <v>2</v>
      </c>
      <c r="DW62" s="999">
        <v>0</v>
      </c>
      <c r="DX62" s="997">
        <v>0</v>
      </c>
      <c r="DY62" s="999">
        <v>2</v>
      </c>
      <c r="DZ62" s="997">
        <v>0</v>
      </c>
      <c r="EA62" s="999">
        <v>0</v>
      </c>
      <c r="EB62" s="995">
        <f t="shared" si="1754"/>
        <v>8</v>
      </c>
      <c r="EC62" s="996">
        <f t="shared" si="1755"/>
        <v>0.66666666666666663</v>
      </c>
      <c r="ED62" s="909">
        <v>1</v>
      </c>
      <c r="EE62" s="908">
        <v>1</v>
      </c>
      <c r="EF62" s="907">
        <v>0</v>
      </c>
      <c r="EG62" s="908">
        <v>2</v>
      </c>
      <c r="EH62" s="907">
        <v>0</v>
      </c>
      <c r="EI62" s="908">
        <v>0</v>
      </c>
      <c r="EJ62" s="909">
        <v>2</v>
      </c>
      <c r="EK62" s="908">
        <v>2</v>
      </c>
      <c r="EL62" s="909">
        <v>3</v>
      </c>
      <c r="EM62" s="908">
        <v>2</v>
      </c>
      <c r="EN62" s="909">
        <v>2</v>
      </c>
      <c r="EO62" s="908">
        <v>1</v>
      </c>
      <c r="EP62" s="910">
        <f t="shared" si="1763"/>
        <v>16</v>
      </c>
      <c r="EQ62" s="150">
        <f t="shared" si="1764"/>
        <v>1.3333333333333333</v>
      </c>
      <c r="ER62" s="909">
        <v>2</v>
      </c>
      <c r="ES62" s="908">
        <v>2</v>
      </c>
      <c r="ET62" s="907">
        <v>2</v>
      </c>
      <c r="EU62" s="908">
        <v>2</v>
      </c>
      <c r="EV62" s="907">
        <v>2</v>
      </c>
      <c r="EW62" s="908">
        <v>1</v>
      </c>
      <c r="EX62" s="909">
        <v>2</v>
      </c>
      <c r="EY62" s="908"/>
      <c r="EZ62" s="909"/>
      <c r="FA62" s="908"/>
      <c r="FB62" s="909"/>
      <c r="FC62" s="908"/>
      <c r="FD62" s="910">
        <f t="shared" si="1769"/>
        <v>13</v>
      </c>
      <c r="FE62" s="150">
        <f t="shared" si="1770"/>
        <v>1.8571428571428572</v>
      </c>
      <c r="FF62" s="110">
        <f t="shared" si="1926"/>
        <v>-1</v>
      </c>
      <c r="FG62" s="367">
        <f t="shared" si="1995"/>
        <v>-0.5</v>
      </c>
      <c r="FH62" s="110">
        <f t="shared" si="1927"/>
        <v>0</v>
      </c>
      <c r="FI62" s="367">
        <f t="shared" si="1928"/>
        <v>0</v>
      </c>
      <c r="FJ62" s="110">
        <f t="shared" si="1929"/>
        <v>0</v>
      </c>
      <c r="FK62" s="367">
        <f t="shared" si="1930"/>
        <v>0</v>
      </c>
      <c r="FL62" s="110">
        <f t="shared" si="1931"/>
        <v>1</v>
      </c>
      <c r="FM62" s="367">
        <f t="shared" si="1932"/>
        <v>1</v>
      </c>
      <c r="FN62" s="110">
        <f t="shared" si="1933"/>
        <v>-1</v>
      </c>
      <c r="FO62" s="367">
        <f>FN62/BA62</f>
        <v>-0.5</v>
      </c>
      <c r="FP62" s="110">
        <f t="shared" si="1934"/>
        <v>-1</v>
      </c>
      <c r="FQ62" s="367">
        <f t="shared" si="2025"/>
        <v>-1</v>
      </c>
      <c r="FR62" s="110">
        <f t="shared" si="1935"/>
        <v>0</v>
      </c>
      <c r="FS62" s="661">
        <v>0</v>
      </c>
      <c r="FT62" s="110">
        <f t="shared" si="1936"/>
        <v>1</v>
      </c>
      <c r="FU62" s="367">
        <v>1</v>
      </c>
      <c r="FV62" s="110">
        <f t="shared" si="1937"/>
        <v>0</v>
      </c>
      <c r="FW62" s="367">
        <f t="shared" si="1938"/>
        <v>0</v>
      </c>
      <c r="FX62" s="110">
        <f t="shared" si="1939"/>
        <v>0</v>
      </c>
      <c r="FY62" s="100">
        <f t="shared" si="1940"/>
        <v>0</v>
      </c>
      <c r="FZ62" s="110">
        <f t="shared" si="1941"/>
        <v>0</v>
      </c>
      <c r="GA62" s="367">
        <f t="shared" si="1942"/>
        <v>0</v>
      </c>
      <c r="GB62" s="110">
        <f t="shared" si="1943"/>
        <v>1</v>
      </c>
      <c r="GC62" s="367">
        <f>GB62/BH62</f>
        <v>1</v>
      </c>
      <c r="GD62" s="110">
        <f t="shared" si="1944"/>
        <v>-1</v>
      </c>
      <c r="GE62" s="367">
        <f t="shared" si="1945"/>
        <v>-0.5</v>
      </c>
      <c r="GF62" s="300">
        <f t="shared" si="1946"/>
        <v>0</v>
      </c>
      <c r="GG62" s="370">
        <f t="shared" si="1947"/>
        <v>0</v>
      </c>
      <c r="GH62" s="300">
        <f t="shared" si="1948"/>
        <v>0</v>
      </c>
      <c r="GI62" s="370">
        <f t="shared" si="1949"/>
        <v>0</v>
      </c>
      <c r="GJ62" s="300">
        <f t="shared" si="1950"/>
        <v>0</v>
      </c>
      <c r="GK62" s="370">
        <f t="shared" si="1951"/>
        <v>0</v>
      </c>
      <c r="GL62" s="300">
        <f t="shared" si="1952"/>
        <v>0</v>
      </c>
      <c r="GM62" s="370">
        <f t="shared" si="1996"/>
        <v>0</v>
      </c>
      <c r="GN62" s="300">
        <f t="shared" si="1771"/>
        <v>-1</v>
      </c>
      <c r="GO62" s="370">
        <f t="shared" si="1953"/>
        <v>-1</v>
      </c>
      <c r="GP62" s="300">
        <f t="shared" si="1772"/>
        <v>0</v>
      </c>
      <c r="GQ62" s="370">
        <v>0</v>
      </c>
      <c r="GR62" s="300">
        <f t="shared" si="1773"/>
        <v>1</v>
      </c>
      <c r="GS62" s="370">
        <v>1</v>
      </c>
      <c r="GT62" s="300">
        <f t="shared" si="1774"/>
        <v>1</v>
      </c>
      <c r="GU62" s="370">
        <f t="shared" si="1954"/>
        <v>1</v>
      </c>
      <c r="GV62" s="300">
        <f t="shared" si="1775"/>
        <v>-2</v>
      </c>
      <c r="GW62" s="370">
        <f t="shared" si="1997"/>
        <v>-1</v>
      </c>
      <c r="GX62" s="300">
        <f t="shared" si="1776"/>
        <v>0</v>
      </c>
      <c r="GY62" s="370">
        <v>0</v>
      </c>
      <c r="GZ62" s="300">
        <f t="shared" si="1778"/>
        <v>0</v>
      </c>
      <c r="HA62" s="370">
        <v>0</v>
      </c>
      <c r="HB62" s="300">
        <f t="shared" si="1779"/>
        <v>0</v>
      </c>
      <c r="HC62" s="370">
        <v>0</v>
      </c>
      <c r="HD62" s="300">
        <f t="shared" si="1780"/>
        <v>1</v>
      </c>
      <c r="HE62" s="370">
        <v>0</v>
      </c>
      <c r="HF62" s="300">
        <f t="shared" si="1781"/>
        <v>-1</v>
      </c>
      <c r="HG62" s="370">
        <f t="shared" si="1998"/>
        <v>-1</v>
      </c>
      <c r="HH62" s="300">
        <f t="shared" si="1782"/>
        <v>0</v>
      </c>
      <c r="HI62" s="370">
        <v>0</v>
      </c>
      <c r="HJ62" s="300">
        <f t="shared" si="1783"/>
        <v>1</v>
      </c>
      <c r="HK62" s="370">
        <v>1</v>
      </c>
      <c r="HL62" s="300">
        <f t="shared" si="1784"/>
        <v>-1</v>
      </c>
      <c r="HM62" s="370">
        <f t="shared" si="1923"/>
        <v>-1</v>
      </c>
      <c r="HN62" s="300">
        <f t="shared" si="1785"/>
        <v>0</v>
      </c>
      <c r="HO62" s="370">
        <v>0</v>
      </c>
      <c r="HP62" s="300">
        <f t="shared" si="1786"/>
        <v>0</v>
      </c>
      <c r="HQ62" s="370">
        <v>0</v>
      </c>
      <c r="HR62" s="300">
        <f t="shared" si="1787"/>
        <v>2</v>
      </c>
      <c r="HS62" s="370">
        <v>0</v>
      </c>
      <c r="HT62" s="300">
        <f t="shared" si="1788"/>
        <v>1</v>
      </c>
      <c r="HU62" s="370">
        <f t="shared" si="1789"/>
        <v>0.5</v>
      </c>
      <c r="HV62" s="300">
        <f t="shared" si="1790"/>
        <v>-2</v>
      </c>
      <c r="HW62" s="370">
        <f t="shared" si="1999"/>
        <v>-0.66666666666666663</v>
      </c>
      <c r="HX62" s="300">
        <f t="shared" si="1791"/>
        <v>0</v>
      </c>
      <c r="HY62" s="370">
        <f t="shared" si="1792"/>
        <v>0</v>
      </c>
      <c r="HZ62" s="300">
        <f t="shared" si="1793"/>
        <v>1</v>
      </c>
      <c r="IA62" s="370">
        <f t="shared" si="2000"/>
        <v>1</v>
      </c>
      <c r="IB62" s="300">
        <f t="shared" si="1794"/>
        <v>-1</v>
      </c>
      <c r="IC62" s="370">
        <f>IB62/CN62</f>
        <v>-0.5</v>
      </c>
      <c r="ID62" s="300">
        <f t="shared" si="1795"/>
        <v>0</v>
      </c>
      <c r="IE62" s="370">
        <f t="shared" si="2001"/>
        <v>0</v>
      </c>
      <c r="IF62" s="300">
        <f t="shared" si="1796"/>
        <v>1</v>
      </c>
      <c r="IG62" s="370">
        <f>IF62/CP62</f>
        <v>1</v>
      </c>
      <c r="IH62" s="300">
        <f t="shared" si="1797"/>
        <v>-2</v>
      </c>
      <c r="II62" s="370">
        <f t="shared" si="2002"/>
        <v>-1</v>
      </c>
      <c r="IJ62" s="300">
        <f t="shared" si="1798"/>
        <v>1</v>
      </c>
      <c r="IK62" s="370">
        <v>0</v>
      </c>
      <c r="IL62" s="300">
        <f t="shared" si="1799"/>
        <v>-1</v>
      </c>
      <c r="IM62" s="370">
        <f>IL62/CS62</f>
        <v>-1</v>
      </c>
      <c r="IN62" s="300">
        <f t="shared" si="1800"/>
        <v>1</v>
      </c>
      <c r="IO62" s="370">
        <v>0</v>
      </c>
      <c r="IP62" s="300">
        <f t="shared" si="1801"/>
        <v>-1</v>
      </c>
      <c r="IQ62" s="370">
        <f t="shared" si="1925"/>
        <v>-1</v>
      </c>
      <c r="IR62" s="300">
        <f t="shared" si="1802"/>
        <v>2</v>
      </c>
      <c r="IS62" s="370">
        <v>0</v>
      </c>
      <c r="IT62" s="300">
        <f t="shared" si="1803"/>
        <v>-2</v>
      </c>
      <c r="IU62" s="370">
        <f t="shared" si="2003"/>
        <v>-1</v>
      </c>
      <c r="IV62" s="300">
        <f t="shared" si="1804"/>
        <v>0</v>
      </c>
      <c r="IW62" s="370">
        <v>0</v>
      </c>
      <c r="IX62" s="300">
        <f t="shared" si="1805"/>
        <v>1</v>
      </c>
      <c r="IY62" s="370">
        <v>0</v>
      </c>
      <c r="IZ62" s="300">
        <f t="shared" si="1806"/>
        <v>1</v>
      </c>
      <c r="JA62" s="370">
        <f>IZ62/DB62</f>
        <v>1</v>
      </c>
      <c r="JB62" s="300">
        <f t="shared" si="1807"/>
        <v>-2</v>
      </c>
      <c r="JC62" s="370">
        <v>0</v>
      </c>
      <c r="JD62" s="300">
        <f t="shared" si="1808"/>
        <v>0</v>
      </c>
      <c r="JE62" s="370">
        <v>0</v>
      </c>
      <c r="JF62" s="300">
        <f t="shared" si="1809"/>
        <v>2</v>
      </c>
      <c r="JG62" s="370">
        <f>JF62/DO62</f>
        <v>2.6666666666666665</v>
      </c>
      <c r="JH62" s="300">
        <f t="shared" si="1810"/>
        <v>-2</v>
      </c>
      <c r="JI62" s="370">
        <f t="shared" si="1811"/>
        <v>-1</v>
      </c>
      <c r="JJ62" s="300">
        <f t="shared" si="1812"/>
        <v>1</v>
      </c>
      <c r="JK62" s="370">
        <v>0</v>
      </c>
      <c r="JL62" s="300">
        <f t="shared" si="1813"/>
        <v>0</v>
      </c>
      <c r="JM62" s="370">
        <f>JL62/DH62</f>
        <v>0</v>
      </c>
      <c r="JN62" s="300">
        <f t="shared" si="1814"/>
        <v>-1</v>
      </c>
      <c r="JO62" s="370">
        <f>JN62/DI62</f>
        <v>-1</v>
      </c>
      <c r="JP62" s="300">
        <f t="shared" si="1815"/>
        <v>0</v>
      </c>
      <c r="JQ62" s="370">
        <v>0</v>
      </c>
      <c r="JR62" s="300">
        <f t="shared" si="1816"/>
        <v>2</v>
      </c>
      <c r="JS62" s="370">
        <v>0</v>
      </c>
      <c r="JT62" s="300">
        <f t="shared" si="1817"/>
        <v>-2</v>
      </c>
      <c r="JU62" s="370">
        <f>JT62/DL62</f>
        <v>-1</v>
      </c>
      <c r="JV62" s="300">
        <f t="shared" si="1818"/>
        <v>0</v>
      </c>
      <c r="JW62" s="370">
        <v>0</v>
      </c>
      <c r="JX62" s="300">
        <f t="shared" si="1819"/>
        <v>3</v>
      </c>
      <c r="JY62" s="370">
        <v>0</v>
      </c>
      <c r="JZ62" s="300">
        <f t="shared" si="1820"/>
        <v>-3</v>
      </c>
      <c r="KA62" s="370">
        <f>JZ62/DQ62</f>
        <v>-1</v>
      </c>
      <c r="KB62" s="300">
        <f t="shared" si="1821"/>
        <v>0</v>
      </c>
      <c r="KC62" s="370">
        <v>0</v>
      </c>
      <c r="KD62" s="300">
        <f t="shared" si="1822"/>
        <v>1</v>
      </c>
      <c r="KE62" s="370">
        <v>0</v>
      </c>
      <c r="KF62" s="300">
        <f t="shared" si="1823"/>
        <v>-1</v>
      </c>
      <c r="KG62" s="370">
        <f>KF62/DT62</f>
        <v>-1</v>
      </c>
      <c r="KH62" s="300">
        <f t="shared" si="1824"/>
        <v>2</v>
      </c>
      <c r="KI62" s="370">
        <v>0</v>
      </c>
      <c r="KJ62" s="300">
        <f t="shared" si="1825"/>
        <v>-2</v>
      </c>
      <c r="KK62" s="370">
        <f>KJ62/DV62</f>
        <v>-1</v>
      </c>
      <c r="KL62" s="300">
        <f t="shared" si="1826"/>
        <v>0</v>
      </c>
      <c r="KM62" s="370">
        <v>0</v>
      </c>
      <c r="KN62" s="300">
        <f t="shared" si="1827"/>
        <v>2</v>
      </c>
      <c r="KO62" s="370">
        <v>0</v>
      </c>
      <c r="KP62" s="300">
        <f t="shared" si="1828"/>
        <v>-2</v>
      </c>
      <c r="KQ62" s="370">
        <f>KP62/DY62</f>
        <v>-1</v>
      </c>
      <c r="KR62" s="300">
        <f t="shared" si="1829"/>
        <v>0</v>
      </c>
      <c r="KS62" s="370">
        <v>0</v>
      </c>
      <c r="KT62" s="300">
        <f t="shared" si="1830"/>
        <v>1</v>
      </c>
      <c r="KU62" s="375">
        <v>0</v>
      </c>
      <c r="KV62" s="300">
        <f t="shared" si="1831"/>
        <v>0</v>
      </c>
      <c r="KW62" s="370">
        <f>KV62/ED62</f>
        <v>0</v>
      </c>
      <c r="KX62" s="300">
        <f t="shared" si="1832"/>
        <v>-1</v>
      </c>
      <c r="KY62" s="370">
        <f t="shared" si="1833"/>
        <v>-1</v>
      </c>
      <c r="KZ62" s="300">
        <f t="shared" si="1834"/>
        <v>2</v>
      </c>
      <c r="LA62" s="370">
        <f t="shared" si="1835"/>
        <v>0</v>
      </c>
      <c r="LB62" s="300">
        <f t="shared" si="1836"/>
        <v>-2</v>
      </c>
      <c r="LC62" s="370">
        <f t="shared" si="1837"/>
        <v>-1</v>
      </c>
      <c r="LD62" s="300">
        <f t="shared" si="1838"/>
        <v>0</v>
      </c>
      <c r="LE62" s="370">
        <f t="shared" si="1839"/>
        <v>0</v>
      </c>
      <c r="LF62" s="300">
        <f t="shared" si="1840"/>
        <v>2</v>
      </c>
      <c r="LG62" s="370">
        <f t="shared" si="1841"/>
        <v>0</v>
      </c>
      <c r="LH62" s="300">
        <f t="shared" si="1842"/>
        <v>0</v>
      </c>
      <c r="LI62" s="370">
        <f t="shared" si="1843"/>
        <v>0</v>
      </c>
      <c r="LJ62" s="300">
        <f t="shared" si="1844"/>
        <v>1</v>
      </c>
      <c r="LK62" s="370">
        <f t="shared" si="1845"/>
        <v>0.5</v>
      </c>
      <c r="LL62" s="300">
        <f t="shared" si="1846"/>
        <v>-1</v>
      </c>
      <c r="LM62" s="370">
        <f t="shared" si="1847"/>
        <v>-0.33333333333333331</v>
      </c>
      <c r="LN62" s="300">
        <f t="shared" si="1848"/>
        <v>0</v>
      </c>
      <c r="LO62" s="370">
        <f t="shared" si="1849"/>
        <v>0</v>
      </c>
      <c r="LP62" s="300">
        <f t="shared" si="1850"/>
        <v>-1</v>
      </c>
      <c r="LQ62" s="370">
        <f t="shared" si="1851"/>
        <v>-0.5</v>
      </c>
      <c r="LR62" s="300">
        <f t="shared" si="1852"/>
        <v>1</v>
      </c>
      <c r="LS62" s="1195">
        <v>0</v>
      </c>
      <c r="LT62" s="300">
        <f t="shared" si="1853"/>
        <v>0</v>
      </c>
      <c r="LU62" s="1191">
        <f>LT62/ER62</f>
        <v>0</v>
      </c>
      <c r="LV62" s="300">
        <f t="shared" si="1854"/>
        <v>0</v>
      </c>
      <c r="LW62" s="1191">
        <f t="shared" si="1855"/>
        <v>0</v>
      </c>
      <c r="LX62" s="300">
        <f t="shared" si="1856"/>
        <v>0</v>
      </c>
      <c r="LY62" s="1191">
        <f t="shared" si="1857"/>
        <v>0</v>
      </c>
      <c r="LZ62" s="300">
        <f t="shared" si="1858"/>
        <v>0</v>
      </c>
      <c r="MA62" s="1191">
        <f t="shared" si="1859"/>
        <v>0</v>
      </c>
      <c r="MB62" s="300">
        <f t="shared" si="1860"/>
        <v>-1</v>
      </c>
      <c r="MC62" s="1191">
        <f t="shared" si="1861"/>
        <v>-0.5</v>
      </c>
      <c r="MD62" s="300">
        <f t="shared" si="1862"/>
        <v>1</v>
      </c>
      <c r="ME62" s="1249">
        <f t="shared" si="1863"/>
        <v>1</v>
      </c>
      <c r="MF62" s="300">
        <f t="shared" si="1864"/>
        <v>-2</v>
      </c>
      <c r="MG62" s="1191">
        <f t="shared" si="1865"/>
        <v>-1</v>
      </c>
      <c r="MH62" s="300">
        <f t="shared" si="1866"/>
        <v>0</v>
      </c>
      <c r="MI62" s="1191">
        <f t="shared" si="1867"/>
        <v>0</v>
      </c>
      <c r="MJ62" s="300">
        <f t="shared" si="1868"/>
        <v>0</v>
      </c>
      <c r="MK62" s="1191">
        <f t="shared" si="1869"/>
        <v>0</v>
      </c>
      <c r="ML62" s="300">
        <f t="shared" si="1870"/>
        <v>0</v>
      </c>
      <c r="MM62" s="1191">
        <f t="shared" si="1871"/>
        <v>0</v>
      </c>
      <c r="MN62" s="300">
        <f t="shared" si="1872"/>
        <v>0</v>
      </c>
      <c r="MO62" s="1191">
        <f t="shared" si="1873"/>
        <v>0</v>
      </c>
      <c r="MP62" s="846">
        <f t="shared" si="1874"/>
        <v>2</v>
      </c>
      <c r="MQ62" s="968">
        <f t="shared" si="1875"/>
        <v>2</v>
      </c>
      <c r="MR62" s="110">
        <f t="shared" si="1876"/>
        <v>0</v>
      </c>
      <c r="MS62" s="100">
        <f t="shared" si="1877"/>
        <v>0</v>
      </c>
      <c r="MT62" s="614"/>
      <c r="MU62" s="614"/>
      <c r="MV62" s="614"/>
      <c r="MW62" t="str">
        <f t="shared" si="1878"/>
        <v>Workflow</v>
      </c>
      <c r="MX62" s="240" t="e">
        <f>#REF!</f>
        <v>#REF!</v>
      </c>
      <c r="MY62" s="240" t="e">
        <f>#REF!</f>
        <v>#REF!</v>
      </c>
      <c r="MZ62" s="240" t="e">
        <f>#REF!</f>
        <v>#REF!</v>
      </c>
      <c r="NA62" s="240" t="e">
        <f>#REF!</f>
        <v>#REF!</v>
      </c>
      <c r="NB62" s="240" t="e">
        <f>#REF!</f>
        <v>#REF!</v>
      </c>
      <c r="NC62" s="240" t="e">
        <f>#REF!</f>
        <v>#REF!</v>
      </c>
      <c r="ND62" s="240" t="e">
        <f>#REF!</f>
        <v>#REF!</v>
      </c>
      <c r="NE62" s="240" t="e">
        <f>#REF!</f>
        <v>#REF!</v>
      </c>
      <c r="NF62" s="240" t="e">
        <f>#REF!</f>
        <v>#REF!</v>
      </c>
      <c r="NG62" s="240" t="e">
        <f>#REF!</f>
        <v>#REF!</v>
      </c>
      <c r="NH62" s="240" t="e">
        <f>#REF!</f>
        <v>#REF!</v>
      </c>
      <c r="NI62" s="241">
        <f t="shared" si="2004"/>
        <v>1</v>
      </c>
      <c r="NJ62" s="241">
        <f t="shared" si="2004"/>
        <v>1</v>
      </c>
      <c r="NK62" s="241">
        <f t="shared" si="2004"/>
        <v>1</v>
      </c>
      <c r="NL62" s="241">
        <f t="shared" si="2004"/>
        <v>2</v>
      </c>
      <c r="NM62" s="241">
        <f t="shared" si="2004"/>
        <v>0</v>
      </c>
      <c r="NN62" s="241">
        <f t="shared" si="2004"/>
        <v>1</v>
      </c>
      <c r="NO62" s="241">
        <f t="shared" si="2004"/>
        <v>1</v>
      </c>
      <c r="NP62" s="241">
        <f t="shared" si="2004"/>
        <v>1</v>
      </c>
      <c r="NQ62" s="241">
        <f t="shared" si="2004"/>
        <v>1</v>
      </c>
      <c r="NR62" s="241">
        <f t="shared" si="2004"/>
        <v>1</v>
      </c>
      <c r="NS62" s="241">
        <f t="shared" si="2004"/>
        <v>1</v>
      </c>
      <c r="NT62" s="241">
        <f t="shared" si="2004"/>
        <v>2</v>
      </c>
      <c r="NU62" s="241">
        <f t="shared" si="2005"/>
        <v>1</v>
      </c>
      <c r="NV62" s="241">
        <f t="shared" si="2005"/>
        <v>1</v>
      </c>
      <c r="NW62" s="241">
        <f t="shared" si="2005"/>
        <v>1</v>
      </c>
      <c r="NX62" s="241">
        <f t="shared" si="2005"/>
        <v>2</v>
      </c>
      <c r="NY62" s="241">
        <f t="shared" si="2005"/>
        <v>1</v>
      </c>
      <c r="NZ62" s="241">
        <f t="shared" si="2005"/>
        <v>0</v>
      </c>
      <c r="OA62" s="241">
        <f t="shared" si="2005"/>
        <v>0</v>
      </c>
      <c r="OB62" s="241">
        <f t="shared" si="2005"/>
        <v>1</v>
      </c>
      <c r="OC62" s="241">
        <f t="shared" si="2005"/>
        <v>1</v>
      </c>
      <c r="OD62" s="241">
        <f t="shared" si="2005"/>
        <v>1</v>
      </c>
      <c r="OE62" s="241">
        <f t="shared" si="2005"/>
        <v>1</v>
      </c>
      <c r="OF62" s="241">
        <f t="shared" si="2005"/>
        <v>2</v>
      </c>
      <c r="OG62" s="697">
        <f t="shared" si="2006"/>
        <v>1</v>
      </c>
      <c r="OH62" s="697">
        <f t="shared" si="2006"/>
        <v>1</v>
      </c>
      <c r="OI62" s="697">
        <f t="shared" si="2006"/>
        <v>1</v>
      </c>
      <c r="OJ62" s="697">
        <f t="shared" si="2006"/>
        <v>1</v>
      </c>
      <c r="OK62" s="697">
        <f t="shared" si="2006"/>
        <v>1</v>
      </c>
      <c r="OL62" s="697">
        <f t="shared" si="1955"/>
        <v>0</v>
      </c>
      <c r="OM62" s="697">
        <f t="shared" si="1956"/>
        <v>0</v>
      </c>
      <c r="ON62" s="697">
        <f t="shared" si="1957"/>
        <v>1</v>
      </c>
      <c r="OO62" s="697">
        <f t="shared" si="1958"/>
        <v>2</v>
      </c>
      <c r="OP62" s="697">
        <f t="shared" si="2007"/>
        <v>0</v>
      </c>
      <c r="OQ62" s="697">
        <f t="shared" si="1959"/>
        <v>0</v>
      </c>
      <c r="OR62" s="697">
        <f t="shared" si="2008"/>
        <v>0</v>
      </c>
      <c r="OS62" s="800">
        <f t="shared" si="1960"/>
        <v>0</v>
      </c>
      <c r="OT62" s="800">
        <f t="shared" si="1961"/>
        <v>1</v>
      </c>
      <c r="OU62" s="800">
        <f t="shared" si="1962"/>
        <v>0</v>
      </c>
      <c r="OV62" s="800">
        <f t="shared" si="1963"/>
        <v>0</v>
      </c>
      <c r="OW62" s="800">
        <f t="shared" si="1964"/>
        <v>1</v>
      </c>
      <c r="OX62" s="800">
        <f t="shared" si="1965"/>
        <v>0</v>
      </c>
      <c r="OY62" s="800">
        <f t="shared" si="1966"/>
        <v>0</v>
      </c>
      <c r="OZ62" s="800">
        <f t="shared" si="2009"/>
        <v>0</v>
      </c>
      <c r="PA62" s="800">
        <f t="shared" si="2009"/>
        <v>2</v>
      </c>
      <c r="PB62" s="800">
        <f t="shared" si="2009"/>
        <v>3</v>
      </c>
      <c r="PC62" s="800">
        <f t="shared" si="1967"/>
        <v>1</v>
      </c>
      <c r="PD62" s="800">
        <f t="shared" si="2010"/>
        <v>1</v>
      </c>
      <c r="PE62" s="853">
        <f t="shared" si="1968"/>
        <v>2</v>
      </c>
      <c r="PF62" s="853">
        <f t="shared" si="1969"/>
        <v>1</v>
      </c>
      <c r="PG62" s="853">
        <f t="shared" si="1970"/>
        <v>1</v>
      </c>
      <c r="PH62" s="853">
        <f t="shared" si="1971"/>
        <v>2</v>
      </c>
      <c r="PI62" s="853">
        <f t="shared" si="1972"/>
        <v>0</v>
      </c>
      <c r="PJ62" s="853">
        <f t="shared" si="2011"/>
        <v>1</v>
      </c>
      <c r="PK62" s="853">
        <f t="shared" si="1973"/>
        <v>0</v>
      </c>
      <c r="PL62" s="853">
        <f t="shared" si="1974"/>
        <v>1</v>
      </c>
      <c r="PM62" s="853">
        <f t="shared" si="1975"/>
        <v>0</v>
      </c>
      <c r="PN62" s="853">
        <f t="shared" si="1976"/>
        <v>2</v>
      </c>
      <c r="PO62" s="853">
        <f t="shared" si="1977"/>
        <v>0</v>
      </c>
      <c r="PP62" s="853">
        <f t="shared" si="1978"/>
        <v>0</v>
      </c>
      <c r="PQ62" s="1039">
        <f t="shared" si="1884"/>
        <v>1</v>
      </c>
      <c r="PR62" s="1039">
        <f t="shared" si="1885"/>
        <v>2</v>
      </c>
      <c r="PS62" s="1039">
        <f t="shared" si="1886"/>
        <v>0</v>
      </c>
      <c r="PT62" s="1039">
        <f t="shared" si="1887"/>
        <v>0</v>
      </c>
      <c r="PU62" s="1039">
        <f t="shared" si="1888"/>
        <v>2</v>
      </c>
      <c r="PV62" s="1039">
        <f t="shared" si="1889"/>
        <v>0</v>
      </c>
      <c r="PW62" s="1039">
        <f t="shared" si="1890"/>
        <v>1</v>
      </c>
      <c r="PX62" s="1039">
        <f t="shared" si="1891"/>
        <v>1</v>
      </c>
      <c r="PY62" s="1039">
        <f t="shared" si="1892"/>
        <v>0</v>
      </c>
      <c r="PZ62" s="1039">
        <f t="shared" si="1893"/>
        <v>0</v>
      </c>
      <c r="QA62" s="1039">
        <f t="shared" si="1894"/>
        <v>2</v>
      </c>
      <c r="QB62" s="1039">
        <f t="shared" si="1895"/>
        <v>0</v>
      </c>
      <c r="QC62" s="1061">
        <f t="shared" si="1896"/>
        <v>0</v>
      </c>
      <c r="QD62" s="1061">
        <f t="shared" si="1897"/>
        <v>3</v>
      </c>
      <c r="QE62" s="1061">
        <f t="shared" si="1898"/>
        <v>0</v>
      </c>
      <c r="QF62" s="1061">
        <f t="shared" si="1899"/>
        <v>0</v>
      </c>
      <c r="QG62" s="1061">
        <f t="shared" si="1900"/>
        <v>1</v>
      </c>
      <c r="QH62" s="1061">
        <f t="shared" si="1901"/>
        <v>0</v>
      </c>
      <c r="QI62" s="1061">
        <f t="shared" si="1902"/>
        <v>2</v>
      </c>
      <c r="QJ62" s="1061">
        <f t="shared" si="1903"/>
        <v>0</v>
      </c>
      <c r="QK62" s="1061">
        <f t="shared" si="1904"/>
        <v>0</v>
      </c>
      <c r="QL62" s="1061">
        <f t="shared" si="1905"/>
        <v>2</v>
      </c>
      <c r="QM62" s="1061">
        <f t="shared" si="1906"/>
        <v>0</v>
      </c>
      <c r="QN62" s="1061">
        <f t="shared" si="1907"/>
        <v>0</v>
      </c>
      <c r="QO62" s="1118">
        <f t="shared" si="1987"/>
        <v>1</v>
      </c>
      <c r="QP62" s="1118">
        <f t="shared" si="1988"/>
        <v>1</v>
      </c>
      <c r="QQ62" s="1118">
        <f t="shared" si="1989"/>
        <v>0</v>
      </c>
      <c r="QR62" s="1118">
        <f t="shared" si="1990"/>
        <v>2</v>
      </c>
      <c r="QS62" s="1118">
        <f t="shared" si="1991"/>
        <v>0</v>
      </c>
      <c r="QT62" s="1118">
        <f t="shared" si="1992"/>
        <v>0</v>
      </c>
      <c r="QU62" s="1118">
        <f t="shared" si="1993"/>
        <v>2</v>
      </c>
      <c r="QV62" s="1118">
        <f t="shared" si="1994"/>
        <v>2</v>
      </c>
      <c r="QW62" s="1118">
        <f t="shared" si="2012"/>
        <v>3</v>
      </c>
      <c r="QX62" s="1118">
        <f t="shared" si="2012"/>
        <v>2</v>
      </c>
      <c r="QY62" s="1118">
        <f t="shared" si="2012"/>
        <v>2</v>
      </c>
      <c r="QZ62" s="1118">
        <f t="shared" si="2012"/>
        <v>1</v>
      </c>
      <c r="RA62" s="1210">
        <f t="shared" si="2013"/>
        <v>2</v>
      </c>
      <c r="RB62" s="1210">
        <f t="shared" si="2014"/>
        <v>2</v>
      </c>
      <c r="RC62" s="1210">
        <f t="shared" si="2015"/>
        <v>2</v>
      </c>
      <c r="RD62" s="1210">
        <f t="shared" si="2016"/>
        <v>2</v>
      </c>
      <c r="RE62" s="1210">
        <f t="shared" si="2017"/>
        <v>2</v>
      </c>
      <c r="RF62" s="1210">
        <f t="shared" si="2018"/>
        <v>1</v>
      </c>
      <c r="RG62" s="1210">
        <f t="shared" si="2019"/>
        <v>2</v>
      </c>
      <c r="RH62" s="1210">
        <f t="shared" si="2020"/>
        <v>0</v>
      </c>
      <c r="RI62" s="1210">
        <f t="shared" si="2021"/>
        <v>0</v>
      </c>
      <c r="RJ62" s="1210">
        <f t="shared" si="2022"/>
        <v>0</v>
      </c>
      <c r="RK62" s="1210">
        <f t="shared" si="2023"/>
        <v>0</v>
      </c>
      <c r="RL62" s="1210">
        <f t="shared" si="2024"/>
        <v>0</v>
      </c>
    </row>
    <row r="63" spans="1:480" x14ac:dyDescent="0.3">
      <c r="A63" s="675"/>
      <c r="B63" s="776">
        <v>8.1199999999999992</v>
      </c>
      <c r="E63" s="1299" t="s">
        <v>116</v>
      </c>
      <c r="F63" s="1299"/>
      <c r="G63" s="1300"/>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710"/>
        <v>115</v>
      </c>
      <c r="AW63" s="150">
        <f t="shared" si="1711"/>
        <v>9.5833333333333339</v>
      </c>
      <c r="AX63" s="338">
        <v>0</v>
      </c>
      <c r="AY63" s="64">
        <v>5</v>
      </c>
      <c r="AZ63" s="20">
        <v>3</v>
      </c>
      <c r="BA63" s="64">
        <v>1</v>
      </c>
      <c r="BB63" s="20">
        <v>1</v>
      </c>
      <c r="BC63" s="64">
        <v>3</v>
      </c>
      <c r="BD63" s="187">
        <v>1</v>
      </c>
      <c r="BE63" s="64">
        <v>4</v>
      </c>
      <c r="BF63" s="187">
        <v>2</v>
      </c>
      <c r="BG63" s="64">
        <v>3</v>
      </c>
      <c r="BH63" s="187">
        <v>2</v>
      </c>
      <c r="BI63" s="64">
        <v>1</v>
      </c>
      <c r="BJ63" s="118">
        <f t="shared" si="1714"/>
        <v>26</v>
      </c>
      <c r="BK63" s="150">
        <f t="shared" si="1715"/>
        <v>2.1666666666666665</v>
      </c>
      <c r="BL63" s="338">
        <v>2</v>
      </c>
      <c r="BM63" s="64">
        <v>2</v>
      </c>
      <c r="BN63" s="20">
        <v>3</v>
      </c>
      <c r="BO63" s="64">
        <v>3</v>
      </c>
      <c r="BP63" s="20">
        <v>2</v>
      </c>
      <c r="BQ63" s="64">
        <v>2</v>
      </c>
      <c r="BR63" s="187">
        <v>2</v>
      </c>
      <c r="BS63" s="64">
        <v>8</v>
      </c>
      <c r="BT63" s="187">
        <v>3</v>
      </c>
      <c r="BU63" s="187">
        <v>2</v>
      </c>
      <c r="BV63" s="187">
        <v>4</v>
      </c>
      <c r="BW63" s="187">
        <v>2</v>
      </c>
      <c r="BX63" s="118">
        <f t="shared" si="1722"/>
        <v>35</v>
      </c>
      <c r="BY63" s="150">
        <f t="shared" si="1723"/>
        <v>2.9166666666666665</v>
      </c>
      <c r="BZ63" s="187">
        <v>12</v>
      </c>
      <c r="CA63" s="64">
        <f>3+2</f>
        <v>5</v>
      </c>
      <c r="CB63" s="20">
        <v>3</v>
      </c>
      <c r="CC63" s="64">
        <v>2</v>
      </c>
      <c r="CD63" s="20">
        <v>2</v>
      </c>
      <c r="CE63" s="844">
        <v>4</v>
      </c>
      <c r="CF63" s="846">
        <v>2</v>
      </c>
      <c r="CG63" s="844">
        <v>4</v>
      </c>
      <c r="CH63" s="846">
        <v>2</v>
      </c>
      <c r="CI63" s="846">
        <v>2</v>
      </c>
      <c r="CJ63" s="846">
        <v>4</v>
      </c>
      <c r="CK63" s="846">
        <v>1</v>
      </c>
      <c r="CL63" s="847">
        <f t="shared" si="1730"/>
        <v>43</v>
      </c>
      <c r="CM63" s="150">
        <f t="shared" si="1731"/>
        <v>3.5833333333333335</v>
      </c>
      <c r="CN63" s="187">
        <v>2</v>
      </c>
      <c r="CO63" s="64">
        <v>3</v>
      </c>
      <c r="CP63" s="20">
        <v>2</v>
      </c>
      <c r="CQ63" s="64">
        <v>2</v>
      </c>
      <c r="CR63" s="907">
        <v>1</v>
      </c>
      <c r="CS63" s="908">
        <v>0</v>
      </c>
      <c r="CT63" s="909">
        <v>2</v>
      </c>
      <c r="CU63" s="908">
        <v>4</v>
      </c>
      <c r="CV63" s="997">
        <v>2</v>
      </c>
      <c r="CW63" s="998">
        <v>2</v>
      </c>
      <c r="CX63" s="997">
        <v>1</v>
      </c>
      <c r="CY63" s="999">
        <v>0</v>
      </c>
      <c r="CZ63" s="995">
        <f t="shared" si="1738"/>
        <v>21</v>
      </c>
      <c r="DA63" s="996">
        <f t="shared" si="1739"/>
        <v>1.75</v>
      </c>
      <c r="DB63" s="909">
        <v>0</v>
      </c>
      <c r="DC63" s="908">
        <v>0</v>
      </c>
      <c r="DD63" s="907">
        <v>0</v>
      </c>
      <c r="DE63" s="908">
        <v>0</v>
      </c>
      <c r="DF63" s="907">
        <v>0</v>
      </c>
      <c r="DG63" s="908">
        <v>0</v>
      </c>
      <c r="DH63" s="909">
        <v>0</v>
      </c>
      <c r="DI63" s="908">
        <v>0</v>
      </c>
      <c r="DJ63" s="909">
        <v>0</v>
      </c>
      <c r="DK63" s="908">
        <v>0</v>
      </c>
      <c r="DL63" s="909">
        <v>0</v>
      </c>
      <c r="DM63" s="908">
        <v>0</v>
      </c>
      <c r="DN63" s="995">
        <f t="shared" si="1746"/>
        <v>0</v>
      </c>
      <c r="DO63" s="996">
        <f t="shared" si="1747"/>
        <v>0</v>
      </c>
      <c r="DP63" s="997">
        <v>0</v>
      </c>
      <c r="DQ63" s="999">
        <v>0</v>
      </c>
      <c r="DR63" s="1140">
        <v>0</v>
      </c>
      <c r="DS63" s="999">
        <v>1</v>
      </c>
      <c r="DT63" s="1140">
        <v>0</v>
      </c>
      <c r="DU63" s="999">
        <v>0</v>
      </c>
      <c r="DV63" s="997">
        <v>0</v>
      </c>
      <c r="DW63" s="999">
        <v>0</v>
      </c>
      <c r="DX63" s="997">
        <v>0</v>
      </c>
      <c r="DY63" s="999">
        <v>0</v>
      </c>
      <c r="DZ63" s="997">
        <v>0</v>
      </c>
      <c r="EA63" s="999">
        <v>0</v>
      </c>
      <c r="EB63" s="995">
        <f t="shared" si="1754"/>
        <v>1</v>
      </c>
      <c r="EC63" s="996">
        <f t="shared" si="1755"/>
        <v>8.3333333333333329E-2</v>
      </c>
      <c r="ED63" s="909">
        <v>0</v>
      </c>
      <c r="EE63" s="908">
        <v>0</v>
      </c>
      <c r="EF63" s="907">
        <v>0</v>
      </c>
      <c r="EG63" s="908">
        <v>0</v>
      </c>
      <c r="EH63" s="907">
        <v>0</v>
      </c>
      <c r="EI63" s="908">
        <v>0</v>
      </c>
      <c r="EJ63" s="909">
        <v>0</v>
      </c>
      <c r="EK63" s="908">
        <v>0</v>
      </c>
      <c r="EL63" s="909">
        <v>0</v>
      </c>
      <c r="EM63" s="908">
        <v>0</v>
      </c>
      <c r="EN63" s="909">
        <v>0</v>
      </c>
      <c r="EO63" s="908">
        <v>0</v>
      </c>
      <c r="EP63" s="910">
        <f t="shared" si="1763"/>
        <v>0</v>
      </c>
      <c r="EQ63" s="150">
        <f t="shared" si="1764"/>
        <v>0</v>
      </c>
      <c r="ER63" s="909">
        <v>0</v>
      </c>
      <c r="ES63" s="908">
        <v>0</v>
      </c>
      <c r="ET63" s="907">
        <v>0</v>
      </c>
      <c r="EU63" s="908">
        <v>0</v>
      </c>
      <c r="EV63" s="907">
        <v>0</v>
      </c>
      <c r="EW63" s="908">
        <v>0</v>
      </c>
      <c r="EX63" s="909">
        <v>0</v>
      </c>
      <c r="EY63" s="908"/>
      <c r="EZ63" s="909"/>
      <c r="FA63" s="908"/>
      <c r="FB63" s="909"/>
      <c r="FC63" s="908"/>
      <c r="FD63" s="910">
        <f t="shared" si="1769"/>
        <v>0</v>
      </c>
      <c r="FE63" s="150">
        <f t="shared" si="1770"/>
        <v>0</v>
      </c>
      <c r="FF63" s="110">
        <f t="shared" si="1926"/>
        <v>-8</v>
      </c>
      <c r="FG63" s="367">
        <f t="shared" si="1995"/>
        <v>-1</v>
      </c>
      <c r="FH63" s="110">
        <f t="shared" si="1927"/>
        <v>5</v>
      </c>
      <c r="FI63" s="421">
        <v>-1</v>
      </c>
      <c r="FJ63" s="110">
        <f t="shared" si="1929"/>
        <v>-2</v>
      </c>
      <c r="FK63" s="367">
        <f t="shared" si="1930"/>
        <v>-0.4</v>
      </c>
      <c r="FL63" s="110">
        <f t="shared" si="1931"/>
        <v>-2</v>
      </c>
      <c r="FM63" s="367">
        <f t="shared" si="1932"/>
        <v>-0.66666666666666663</v>
      </c>
      <c r="FN63" s="110">
        <f t="shared" si="1933"/>
        <v>0</v>
      </c>
      <c r="FO63" s="367">
        <f>FN63/BA63</f>
        <v>0</v>
      </c>
      <c r="FP63" s="110">
        <f t="shared" si="1934"/>
        <v>2</v>
      </c>
      <c r="FQ63" s="367">
        <f t="shared" si="2025"/>
        <v>2</v>
      </c>
      <c r="FR63" s="110">
        <f t="shared" si="1935"/>
        <v>-2</v>
      </c>
      <c r="FS63" s="367">
        <f>FR63/BC63</f>
        <v>-0.66666666666666663</v>
      </c>
      <c r="FT63" s="110">
        <f t="shared" si="1936"/>
        <v>3</v>
      </c>
      <c r="FU63" s="367">
        <f>FT63/BD63</f>
        <v>3</v>
      </c>
      <c r="FV63" s="110">
        <f t="shared" si="1937"/>
        <v>-2</v>
      </c>
      <c r="FW63" s="367">
        <f t="shared" si="1938"/>
        <v>-0.5</v>
      </c>
      <c r="FX63" s="110">
        <f t="shared" si="1939"/>
        <v>1</v>
      </c>
      <c r="FY63" s="100">
        <f t="shared" si="1940"/>
        <v>0.5</v>
      </c>
      <c r="FZ63" s="110">
        <f t="shared" si="1941"/>
        <v>-1</v>
      </c>
      <c r="GA63" s="367">
        <f t="shared" si="1942"/>
        <v>-0.33333333333333331</v>
      </c>
      <c r="GB63" s="110">
        <f t="shared" si="1943"/>
        <v>-1</v>
      </c>
      <c r="GC63" s="367">
        <f>GB63/BH63</f>
        <v>-0.5</v>
      </c>
      <c r="GD63" s="110">
        <f t="shared" si="1944"/>
        <v>1</v>
      </c>
      <c r="GE63" s="367">
        <f t="shared" si="1945"/>
        <v>1</v>
      </c>
      <c r="GF63" s="300">
        <f t="shared" si="1946"/>
        <v>0</v>
      </c>
      <c r="GG63" s="370">
        <f t="shared" si="1947"/>
        <v>0</v>
      </c>
      <c r="GH63" s="300">
        <f t="shared" si="1948"/>
        <v>1</v>
      </c>
      <c r="GI63" s="370">
        <f t="shared" si="1949"/>
        <v>0.5</v>
      </c>
      <c r="GJ63" s="300">
        <f t="shared" si="1950"/>
        <v>0</v>
      </c>
      <c r="GK63" s="370">
        <f t="shared" si="1951"/>
        <v>0</v>
      </c>
      <c r="GL63" s="300">
        <f t="shared" si="1952"/>
        <v>-1</v>
      </c>
      <c r="GM63" s="370">
        <f t="shared" si="1996"/>
        <v>-0.33333333333333331</v>
      </c>
      <c r="GN63" s="300">
        <f t="shared" si="1771"/>
        <v>0</v>
      </c>
      <c r="GO63" s="370">
        <f t="shared" si="1953"/>
        <v>0</v>
      </c>
      <c r="GP63" s="300">
        <f t="shared" si="1772"/>
        <v>0</v>
      </c>
      <c r="GQ63" s="370">
        <f>GP63/BQ63</f>
        <v>0</v>
      </c>
      <c r="GR63" s="300">
        <f t="shared" si="1773"/>
        <v>6</v>
      </c>
      <c r="GS63" s="370">
        <f>GR63/BR63</f>
        <v>3</v>
      </c>
      <c r="GT63" s="300">
        <f t="shared" si="1774"/>
        <v>-5</v>
      </c>
      <c r="GU63" s="370">
        <f t="shared" si="1954"/>
        <v>-0.625</v>
      </c>
      <c r="GV63" s="300">
        <f t="shared" si="1775"/>
        <v>-1</v>
      </c>
      <c r="GW63" s="370">
        <f t="shared" si="1997"/>
        <v>-0.33333333333333331</v>
      </c>
      <c r="GX63" s="300">
        <f t="shared" si="1776"/>
        <v>2</v>
      </c>
      <c r="GY63" s="370">
        <f>GX63/BU63</f>
        <v>1</v>
      </c>
      <c r="GZ63" s="300">
        <f t="shared" si="1778"/>
        <v>-2</v>
      </c>
      <c r="HA63" s="370">
        <f>GZ63/BV63</f>
        <v>-0.5</v>
      </c>
      <c r="HB63" s="300">
        <f t="shared" si="1779"/>
        <v>10</v>
      </c>
      <c r="HC63" s="370">
        <f>HB63/BW63</f>
        <v>5</v>
      </c>
      <c r="HD63" s="300">
        <f t="shared" si="1780"/>
        <v>-7</v>
      </c>
      <c r="HE63" s="370">
        <f>HD63/BZ63</f>
        <v>-0.58333333333333337</v>
      </c>
      <c r="HF63" s="300">
        <f t="shared" si="1781"/>
        <v>-2</v>
      </c>
      <c r="HG63" s="370">
        <f t="shared" si="1998"/>
        <v>-0.4</v>
      </c>
      <c r="HH63" s="300">
        <f t="shared" si="1782"/>
        <v>-1</v>
      </c>
      <c r="HI63" s="370">
        <f>HH63/CB63</f>
        <v>-0.33333333333333331</v>
      </c>
      <c r="HJ63" s="300">
        <f t="shared" si="1783"/>
        <v>0</v>
      </c>
      <c r="HK63" s="370">
        <f>HJ63/CC63</f>
        <v>0</v>
      </c>
      <c r="HL63" s="300">
        <f t="shared" si="1784"/>
        <v>2</v>
      </c>
      <c r="HM63" s="370">
        <f t="shared" si="1923"/>
        <v>1</v>
      </c>
      <c r="HN63" s="300">
        <f t="shared" si="1785"/>
        <v>-2</v>
      </c>
      <c r="HO63" s="370">
        <f>HN63/CE63</f>
        <v>-0.5</v>
      </c>
      <c r="HP63" s="300">
        <f t="shared" si="1786"/>
        <v>2</v>
      </c>
      <c r="HQ63" s="370">
        <f>HP63/CF63</f>
        <v>1</v>
      </c>
      <c r="HR63" s="300">
        <f t="shared" si="1787"/>
        <v>-2</v>
      </c>
      <c r="HS63" s="370">
        <f>HR63/CG63</f>
        <v>-0.5</v>
      </c>
      <c r="HT63" s="300">
        <f t="shared" si="1788"/>
        <v>0</v>
      </c>
      <c r="HU63" s="370">
        <f t="shared" si="1789"/>
        <v>0</v>
      </c>
      <c r="HV63" s="300">
        <f t="shared" si="1790"/>
        <v>2</v>
      </c>
      <c r="HW63" s="370">
        <f t="shared" si="1999"/>
        <v>1</v>
      </c>
      <c r="HX63" s="300">
        <f t="shared" si="1791"/>
        <v>-3</v>
      </c>
      <c r="HY63" s="370">
        <f t="shared" si="1792"/>
        <v>-0.75</v>
      </c>
      <c r="HZ63" s="300">
        <f t="shared" si="1793"/>
        <v>1</v>
      </c>
      <c r="IA63" s="370">
        <f t="shared" si="2000"/>
        <v>1</v>
      </c>
      <c r="IB63" s="300">
        <f t="shared" si="1794"/>
        <v>1</v>
      </c>
      <c r="IC63" s="370">
        <f>IB63/CN63</f>
        <v>0.5</v>
      </c>
      <c r="ID63" s="300">
        <f t="shared" si="1795"/>
        <v>-1</v>
      </c>
      <c r="IE63" s="370">
        <f t="shared" si="2001"/>
        <v>-0.33333333333333331</v>
      </c>
      <c r="IF63" s="300">
        <f t="shared" si="1796"/>
        <v>0</v>
      </c>
      <c r="IG63" s="370">
        <f>IF63/CP63</f>
        <v>0</v>
      </c>
      <c r="IH63" s="300">
        <f t="shared" si="1797"/>
        <v>-1</v>
      </c>
      <c r="II63" s="370">
        <f t="shared" si="2002"/>
        <v>-0.5</v>
      </c>
      <c r="IJ63" s="300">
        <f t="shared" si="1798"/>
        <v>-1</v>
      </c>
      <c r="IK63" s="370">
        <f>IJ63/CR63</f>
        <v>-1</v>
      </c>
      <c r="IL63" s="300">
        <f t="shared" si="1799"/>
        <v>2</v>
      </c>
      <c r="IM63" s="370">
        <v>0</v>
      </c>
      <c r="IN63" s="300">
        <f t="shared" si="1800"/>
        <v>2</v>
      </c>
      <c r="IO63" s="370">
        <f>IN63/CT63</f>
        <v>1</v>
      </c>
      <c r="IP63" s="300">
        <f t="shared" si="1801"/>
        <v>-2</v>
      </c>
      <c r="IQ63" s="370">
        <f t="shared" si="1925"/>
        <v>-0.5</v>
      </c>
      <c r="IR63" s="300">
        <f t="shared" si="1802"/>
        <v>0</v>
      </c>
      <c r="IS63" s="370">
        <f>IR63/CV63</f>
        <v>0</v>
      </c>
      <c r="IT63" s="300">
        <f t="shared" si="1803"/>
        <v>-1</v>
      </c>
      <c r="IU63" s="370">
        <f t="shared" si="2003"/>
        <v>-0.5</v>
      </c>
      <c r="IV63" s="300">
        <f t="shared" si="1804"/>
        <v>-1</v>
      </c>
      <c r="IW63" s="370">
        <f>IV63/CX63</f>
        <v>-1</v>
      </c>
      <c r="IX63" s="300">
        <f t="shared" si="1805"/>
        <v>0</v>
      </c>
      <c r="IY63" s="370">
        <v>0</v>
      </c>
      <c r="IZ63" s="300">
        <f t="shared" si="1806"/>
        <v>0</v>
      </c>
      <c r="JA63" s="370">
        <v>0</v>
      </c>
      <c r="JB63" s="300">
        <f t="shared" si="1807"/>
        <v>0</v>
      </c>
      <c r="JC63" s="370">
        <v>0</v>
      </c>
      <c r="JD63" s="300">
        <f t="shared" si="1808"/>
        <v>0</v>
      </c>
      <c r="JE63" s="370">
        <v>0</v>
      </c>
      <c r="JF63" s="300">
        <f t="shared" si="1809"/>
        <v>0</v>
      </c>
      <c r="JG63" s="370">
        <v>0</v>
      </c>
      <c r="JH63" s="300">
        <f t="shared" si="1810"/>
        <v>0</v>
      </c>
      <c r="JI63" s="370" t="e">
        <f t="shared" si="1811"/>
        <v>#DIV/0!</v>
      </c>
      <c r="JJ63" s="300">
        <f t="shared" si="1812"/>
        <v>0</v>
      </c>
      <c r="JK63" s="370">
        <v>0</v>
      </c>
      <c r="JL63" s="300">
        <f t="shared" si="1813"/>
        <v>0</v>
      </c>
      <c r="JM63" s="370">
        <v>0</v>
      </c>
      <c r="JN63" s="300">
        <f t="shared" si="1814"/>
        <v>0</v>
      </c>
      <c r="JO63" s="370">
        <v>0</v>
      </c>
      <c r="JP63" s="300">
        <f t="shared" si="1815"/>
        <v>0</v>
      </c>
      <c r="JQ63" s="370">
        <v>0</v>
      </c>
      <c r="JR63" s="300">
        <f t="shared" si="1816"/>
        <v>0</v>
      </c>
      <c r="JS63" s="370">
        <v>0</v>
      </c>
      <c r="JT63" s="300">
        <f t="shared" si="1817"/>
        <v>0</v>
      </c>
      <c r="JU63" s="370">
        <v>0</v>
      </c>
      <c r="JV63" s="300">
        <f t="shared" si="1818"/>
        <v>0</v>
      </c>
      <c r="JW63" s="370">
        <v>0</v>
      </c>
      <c r="JX63" s="300">
        <f t="shared" si="1819"/>
        <v>0</v>
      </c>
      <c r="JY63" s="370">
        <v>0</v>
      </c>
      <c r="JZ63" s="300">
        <f t="shared" si="1820"/>
        <v>0</v>
      </c>
      <c r="KA63" s="370">
        <v>0</v>
      </c>
      <c r="KB63" s="300">
        <f t="shared" si="1821"/>
        <v>1</v>
      </c>
      <c r="KC63" s="370">
        <v>0</v>
      </c>
      <c r="KD63" s="300">
        <f t="shared" si="1822"/>
        <v>-1</v>
      </c>
      <c r="KE63" s="370">
        <f>KD63/DS63</f>
        <v>-1</v>
      </c>
      <c r="KF63" s="300">
        <f t="shared" si="1823"/>
        <v>0</v>
      </c>
      <c r="KG63" s="370">
        <v>0</v>
      </c>
      <c r="KH63" s="300">
        <f t="shared" si="1824"/>
        <v>0</v>
      </c>
      <c r="KI63" s="370">
        <v>0</v>
      </c>
      <c r="KJ63" s="300">
        <f t="shared" si="1825"/>
        <v>0</v>
      </c>
      <c r="KK63" s="370">
        <v>0</v>
      </c>
      <c r="KL63" s="300">
        <f t="shared" si="1826"/>
        <v>0</v>
      </c>
      <c r="KM63" s="370">
        <v>0</v>
      </c>
      <c r="KN63" s="300">
        <f t="shared" si="1827"/>
        <v>0</v>
      </c>
      <c r="KO63" s="370">
        <v>0</v>
      </c>
      <c r="KP63" s="300">
        <f t="shared" si="1828"/>
        <v>0</v>
      </c>
      <c r="KQ63" s="370">
        <v>0</v>
      </c>
      <c r="KR63" s="300">
        <f t="shared" si="1829"/>
        <v>0</v>
      </c>
      <c r="KS63" s="370">
        <v>0</v>
      </c>
      <c r="KT63" s="300">
        <f t="shared" si="1830"/>
        <v>0</v>
      </c>
      <c r="KU63" s="375">
        <v>0</v>
      </c>
      <c r="KV63" s="300">
        <f t="shared" si="1831"/>
        <v>0</v>
      </c>
      <c r="KW63" s="370">
        <v>0</v>
      </c>
      <c r="KX63" s="300">
        <f t="shared" si="1832"/>
        <v>0</v>
      </c>
      <c r="KY63" s="370">
        <f t="shared" si="1833"/>
        <v>0</v>
      </c>
      <c r="KZ63" s="300">
        <f t="shared" si="1834"/>
        <v>0</v>
      </c>
      <c r="LA63" s="370">
        <f t="shared" si="1835"/>
        <v>0</v>
      </c>
      <c r="LB63" s="300">
        <f t="shared" si="1836"/>
        <v>0</v>
      </c>
      <c r="LC63" s="370">
        <f t="shared" si="1837"/>
        <v>0</v>
      </c>
      <c r="LD63" s="300">
        <f t="shared" si="1838"/>
        <v>0</v>
      </c>
      <c r="LE63" s="370">
        <f t="shared" si="1839"/>
        <v>0</v>
      </c>
      <c r="LF63" s="300">
        <f t="shared" si="1840"/>
        <v>0</v>
      </c>
      <c r="LG63" s="370">
        <f t="shared" si="1841"/>
        <v>0</v>
      </c>
      <c r="LH63" s="300">
        <f t="shared" si="1842"/>
        <v>0</v>
      </c>
      <c r="LI63" s="370">
        <f t="shared" si="1843"/>
        <v>0</v>
      </c>
      <c r="LJ63" s="300">
        <f t="shared" si="1844"/>
        <v>0</v>
      </c>
      <c r="LK63" s="370">
        <f t="shared" si="1845"/>
        <v>0</v>
      </c>
      <c r="LL63" s="300">
        <f t="shared" si="1846"/>
        <v>0</v>
      </c>
      <c r="LM63" s="370">
        <f t="shared" si="1847"/>
        <v>0</v>
      </c>
      <c r="LN63" s="300">
        <f t="shared" si="1848"/>
        <v>0</v>
      </c>
      <c r="LO63" s="370">
        <f t="shared" si="1849"/>
        <v>0</v>
      </c>
      <c r="LP63" s="300">
        <f t="shared" si="1850"/>
        <v>0</v>
      </c>
      <c r="LQ63" s="370">
        <f t="shared" si="1851"/>
        <v>0</v>
      </c>
      <c r="LR63" s="300">
        <f t="shared" si="1852"/>
        <v>0</v>
      </c>
      <c r="LS63" s="1195">
        <v>0</v>
      </c>
      <c r="LT63" s="300">
        <f t="shared" si="1853"/>
        <v>0</v>
      </c>
      <c r="LU63" s="1191">
        <v>0</v>
      </c>
      <c r="LV63" s="300">
        <f t="shared" si="1854"/>
        <v>0</v>
      </c>
      <c r="LW63" s="1191">
        <f t="shared" si="1855"/>
        <v>0</v>
      </c>
      <c r="LX63" s="300">
        <f t="shared" si="1856"/>
        <v>0</v>
      </c>
      <c r="LY63" s="1191">
        <f t="shared" si="1857"/>
        <v>0</v>
      </c>
      <c r="LZ63" s="300">
        <f t="shared" si="1858"/>
        <v>0</v>
      </c>
      <c r="MA63" s="1191">
        <f t="shared" si="1859"/>
        <v>0</v>
      </c>
      <c r="MB63" s="300">
        <f t="shared" si="1860"/>
        <v>0</v>
      </c>
      <c r="MC63" s="1191">
        <f t="shared" si="1861"/>
        <v>0</v>
      </c>
      <c r="MD63" s="300">
        <f t="shared" si="1862"/>
        <v>0</v>
      </c>
      <c r="ME63" s="1249">
        <f t="shared" si="1863"/>
        <v>0</v>
      </c>
      <c r="MF63" s="300">
        <f t="shared" si="1864"/>
        <v>0</v>
      </c>
      <c r="MG63" s="1191">
        <f t="shared" si="1865"/>
        <v>0</v>
      </c>
      <c r="MH63" s="300">
        <f t="shared" si="1866"/>
        <v>0</v>
      </c>
      <c r="MI63" s="1191">
        <f t="shared" si="1867"/>
        <v>0</v>
      </c>
      <c r="MJ63" s="300">
        <f t="shared" si="1868"/>
        <v>0</v>
      </c>
      <c r="MK63" s="1191">
        <f t="shared" si="1869"/>
        <v>0</v>
      </c>
      <c r="ML63" s="300">
        <f t="shared" si="1870"/>
        <v>0</v>
      </c>
      <c r="MM63" s="1191">
        <f t="shared" si="1871"/>
        <v>0</v>
      </c>
      <c r="MN63" s="300">
        <f t="shared" si="1872"/>
        <v>0</v>
      </c>
      <c r="MO63" s="1191">
        <f t="shared" si="1873"/>
        <v>0</v>
      </c>
      <c r="MP63" s="846">
        <f t="shared" si="1874"/>
        <v>0</v>
      </c>
      <c r="MQ63" s="968">
        <f t="shared" si="1875"/>
        <v>0</v>
      </c>
      <c r="MR63" s="110">
        <f t="shared" si="1876"/>
        <v>0</v>
      </c>
      <c r="MS63" s="100">
        <f t="shared" si="1877"/>
        <v>0</v>
      </c>
      <c r="MT63" s="614"/>
      <c r="MU63" s="614"/>
      <c r="MV63" s="614"/>
      <c r="MW63" t="str">
        <f t="shared" si="1878"/>
        <v>Other (Non-ERP)</v>
      </c>
      <c r="MX63" s="240" t="e">
        <f>#REF!</f>
        <v>#REF!</v>
      </c>
      <c r="MY63" s="240" t="e">
        <f>#REF!</f>
        <v>#REF!</v>
      </c>
      <c r="MZ63" s="240" t="e">
        <f>#REF!</f>
        <v>#REF!</v>
      </c>
      <c r="NA63" s="240" t="e">
        <f>#REF!</f>
        <v>#REF!</v>
      </c>
      <c r="NB63" s="240" t="e">
        <f>#REF!</f>
        <v>#REF!</v>
      </c>
      <c r="NC63" s="240" t="e">
        <f>#REF!</f>
        <v>#REF!</v>
      </c>
      <c r="ND63" s="240" t="e">
        <f>#REF!</f>
        <v>#REF!</v>
      </c>
      <c r="NE63" s="240" t="e">
        <f>#REF!</f>
        <v>#REF!</v>
      </c>
      <c r="NF63" s="240" t="e">
        <f>#REF!</f>
        <v>#REF!</v>
      </c>
      <c r="NG63" s="240" t="e">
        <f>#REF!</f>
        <v>#REF!</v>
      </c>
      <c r="NH63" s="240" t="e">
        <f>#REF!</f>
        <v>#REF!</v>
      </c>
      <c r="NI63" s="241">
        <f t="shared" si="2004"/>
        <v>9</v>
      </c>
      <c r="NJ63" s="241">
        <f t="shared" si="2004"/>
        <v>8</v>
      </c>
      <c r="NK63" s="241">
        <f t="shared" si="2004"/>
        <v>3</v>
      </c>
      <c r="NL63" s="241">
        <f t="shared" si="2004"/>
        <v>10</v>
      </c>
      <c r="NM63" s="241">
        <f t="shared" si="2004"/>
        <v>7</v>
      </c>
      <c r="NN63" s="241">
        <f t="shared" si="2004"/>
        <v>5</v>
      </c>
      <c r="NO63" s="241">
        <f t="shared" si="2004"/>
        <v>10</v>
      </c>
      <c r="NP63" s="241">
        <f t="shared" si="2004"/>
        <v>6</v>
      </c>
      <c r="NQ63" s="241">
        <f t="shared" si="2004"/>
        <v>17</v>
      </c>
      <c r="NR63" s="241">
        <f t="shared" si="2004"/>
        <v>24</v>
      </c>
      <c r="NS63" s="241">
        <f t="shared" si="2004"/>
        <v>8</v>
      </c>
      <c r="NT63" s="241">
        <f t="shared" si="2004"/>
        <v>8</v>
      </c>
      <c r="NU63" s="241">
        <f t="shared" si="2005"/>
        <v>0</v>
      </c>
      <c r="NV63" s="241">
        <f t="shared" si="2005"/>
        <v>5</v>
      </c>
      <c r="NW63" s="241">
        <f t="shared" si="2005"/>
        <v>3</v>
      </c>
      <c r="NX63" s="241">
        <f t="shared" si="2005"/>
        <v>1</v>
      </c>
      <c r="NY63" s="241">
        <f t="shared" si="2005"/>
        <v>1</v>
      </c>
      <c r="NZ63" s="241">
        <f t="shared" si="2005"/>
        <v>3</v>
      </c>
      <c r="OA63" s="241">
        <f t="shared" si="2005"/>
        <v>1</v>
      </c>
      <c r="OB63" s="241">
        <f t="shared" si="2005"/>
        <v>4</v>
      </c>
      <c r="OC63" s="241">
        <f t="shared" si="2005"/>
        <v>2</v>
      </c>
      <c r="OD63" s="241">
        <f t="shared" si="2005"/>
        <v>3</v>
      </c>
      <c r="OE63" s="241">
        <f t="shared" si="2005"/>
        <v>2</v>
      </c>
      <c r="OF63" s="241">
        <f t="shared" si="2005"/>
        <v>1</v>
      </c>
      <c r="OG63" s="697">
        <f t="shared" si="2006"/>
        <v>2</v>
      </c>
      <c r="OH63" s="697">
        <f t="shared" si="2006"/>
        <v>2</v>
      </c>
      <c r="OI63" s="697">
        <f t="shared" si="2006"/>
        <v>3</v>
      </c>
      <c r="OJ63" s="697">
        <f t="shared" si="2006"/>
        <v>3</v>
      </c>
      <c r="OK63" s="697">
        <f t="shared" si="2006"/>
        <v>2</v>
      </c>
      <c r="OL63" s="697">
        <f t="shared" si="1955"/>
        <v>2</v>
      </c>
      <c r="OM63" s="697">
        <f t="shared" si="1956"/>
        <v>2</v>
      </c>
      <c r="ON63" s="697">
        <f t="shared" si="1957"/>
        <v>8</v>
      </c>
      <c r="OO63" s="697">
        <f t="shared" si="1958"/>
        <v>3</v>
      </c>
      <c r="OP63" s="697">
        <f t="shared" si="2007"/>
        <v>2</v>
      </c>
      <c r="OQ63" s="697">
        <f t="shared" si="1959"/>
        <v>4</v>
      </c>
      <c r="OR63" s="697">
        <f t="shared" si="2008"/>
        <v>2</v>
      </c>
      <c r="OS63" s="800">
        <f t="shared" si="1960"/>
        <v>12</v>
      </c>
      <c r="OT63" s="800">
        <f t="shared" si="1961"/>
        <v>5</v>
      </c>
      <c r="OU63" s="800">
        <f t="shared" si="1962"/>
        <v>3</v>
      </c>
      <c r="OV63" s="800">
        <f t="shared" si="1963"/>
        <v>2</v>
      </c>
      <c r="OW63" s="800">
        <f t="shared" si="1964"/>
        <v>2</v>
      </c>
      <c r="OX63" s="800">
        <f t="shared" si="1965"/>
        <v>4</v>
      </c>
      <c r="OY63" s="800">
        <f t="shared" si="1966"/>
        <v>2</v>
      </c>
      <c r="OZ63" s="800">
        <f t="shared" si="2009"/>
        <v>4</v>
      </c>
      <c r="PA63" s="800">
        <f t="shared" si="2009"/>
        <v>2</v>
      </c>
      <c r="PB63" s="800">
        <f t="shared" si="2009"/>
        <v>2</v>
      </c>
      <c r="PC63" s="800">
        <f t="shared" si="1967"/>
        <v>4</v>
      </c>
      <c r="PD63" s="800">
        <f t="shared" si="2010"/>
        <v>1</v>
      </c>
      <c r="PE63" s="853">
        <f t="shared" si="1968"/>
        <v>2</v>
      </c>
      <c r="PF63" s="853">
        <f t="shared" si="1969"/>
        <v>3</v>
      </c>
      <c r="PG63" s="853">
        <f t="shared" si="1970"/>
        <v>2</v>
      </c>
      <c r="PH63" s="853">
        <f t="shared" si="1971"/>
        <v>2</v>
      </c>
      <c r="PI63" s="853">
        <f t="shared" si="1972"/>
        <v>1</v>
      </c>
      <c r="PJ63" s="853">
        <f t="shared" si="2011"/>
        <v>0</v>
      </c>
      <c r="PK63" s="853">
        <f t="shared" si="1973"/>
        <v>2</v>
      </c>
      <c r="PL63" s="853">
        <f t="shared" si="1974"/>
        <v>4</v>
      </c>
      <c r="PM63" s="853">
        <f t="shared" si="1975"/>
        <v>2</v>
      </c>
      <c r="PN63" s="853">
        <f t="shared" si="1976"/>
        <v>2</v>
      </c>
      <c r="PO63" s="853">
        <f t="shared" si="1977"/>
        <v>1</v>
      </c>
      <c r="PP63" s="853">
        <f t="shared" si="1978"/>
        <v>0</v>
      </c>
      <c r="PQ63" s="1039">
        <f t="shared" si="1884"/>
        <v>0</v>
      </c>
      <c r="PR63" s="1039">
        <f t="shared" si="1885"/>
        <v>0</v>
      </c>
      <c r="PS63" s="1039">
        <f t="shared" si="1886"/>
        <v>0</v>
      </c>
      <c r="PT63" s="1039">
        <f t="shared" si="1887"/>
        <v>0</v>
      </c>
      <c r="PU63" s="1039">
        <f t="shared" si="1888"/>
        <v>0</v>
      </c>
      <c r="PV63" s="1039">
        <f t="shared" si="1889"/>
        <v>0</v>
      </c>
      <c r="PW63" s="1039">
        <f t="shared" si="1890"/>
        <v>0</v>
      </c>
      <c r="PX63" s="1039">
        <f t="shared" si="1891"/>
        <v>0</v>
      </c>
      <c r="PY63" s="1039">
        <f t="shared" si="1892"/>
        <v>0</v>
      </c>
      <c r="PZ63" s="1039">
        <f t="shared" si="1893"/>
        <v>0</v>
      </c>
      <c r="QA63" s="1039">
        <f t="shared" si="1894"/>
        <v>0</v>
      </c>
      <c r="QB63" s="1039">
        <f t="shared" si="1895"/>
        <v>0</v>
      </c>
      <c r="QC63" s="1061">
        <f t="shared" si="1896"/>
        <v>0</v>
      </c>
      <c r="QD63" s="1061">
        <f t="shared" si="1897"/>
        <v>0</v>
      </c>
      <c r="QE63" s="1061">
        <f t="shared" si="1898"/>
        <v>0</v>
      </c>
      <c r="QF63" s="1061">
        <f t="shared" si="1899"/>
        <v>1</v>
      </c>
      <c r="QG63" s="1061">
        <f t="shared" si="1900"/>
        <v>0</v>
      </c>
      <c r="QH63" s="1061">
        <f t="shared" si="1901"/>
        <v>0</v>
      </c>
      <c r="QI63" s="1061">
        <f t="shared" si="1902"/>
        <v>0</v>
      </c>
      <c r="QJ63" s="1061">
        <f t="shared" si="1903"/>
        <v>0</v>
      </c>
      <c r="QK63" s="1061">
        <f t="shared" si="1904"/>
        <v>0</v>
      </c>
      <c r="QL63" s="1061">
        <f t="shared" si="1905"/>
        <v>0</v>
      </c>
      <c r="QM63" s="1061">
        <f t="shared" si="1906"/>
        <v>0</v>
      </c>
      <c r="QN63" s="1061">
        <f t="shared" si="1907"/>
        <v>0</v>
      </c>
      <c r="QO63" s="1118">
        <f t="shared" si="1987"/>
        <v>0</v>
      </c>
      <c r="QP63" s="1118">
        <f t="shared" si="1988"/>
        <v>0</v>
      </c>
      <c r="QQ63" s="1118">
        <f t="shared" si="1989"/>
        <v>0</v>
      </c>
      <c r="QR63" s="1118">
        <f t="shared" si="1990"/>
        <v>0</v>
      </c>
      <c r="QS63" s="1118">
        <f t="shared" si="1991"/>
        <v>0</v>
      </c>
      <c r="QT63" s="1118">
        <f t="shared" si="1992"/>
        <v>0</v>
      </c>
      <c r="QU63" s="1118">
        <f t="shared" si="1993"/>
        <v>0</v>
      </c>
      <c r="QV63" s="1118">
        <f t="shared" si="1994"/>
        <v>0</v>
      </c>
      <c r="QW63" s="1118">
        <f t="shared" si="2012"/>
        <v>0</v>
      </c>
      <c r="QX63" s="1118">
        <f t="shared" si="2012"/>
        <v>0</v>
      </c>
      <c r="QY63" s="1118">
        <f t="shared" si="2012"/>
        <v>0</v>
      </c>
      <c r="QZ63" s="1118">
        <f t="shared" si="2012"/>
        <v>0</v>
      </c>
      <c r="RA63" s="1210">
        <f t="shared" si="2013"/>
        <v>0</v>
      </c>
      <c r="RB63" s="1210">
        <f t="shared" si="2014"/>
        <v>0</v>
      </c>
      <c r="RC63" s="1210">
        <f t="shared" si="2015"/>
        <v>0</v>
      </c>
      <c r="RD63" s="1210">
        <f t="shared" si="2016"/>
        <v>0</v>
      </c>
      <c r="RE63" s="1210">
        <f t="shared" si="2017"/>
        <v>0</v>
      </c>
      <c r="RF63" s="1210">
        <f t="shared" si="2018"/>
        <v>0</v>
      </c>
      <c r="RG63" s="1210">
        <f t="shared" si="2019"/>
        <v>0</v>
      </c>
      <c r="RH63" s="1210">
        <f t="shared" si="2020"/>
        <v>0</v>
      </c>
      <c r="RI63" s="1210">
        <f t="shared" si="2021"/>
        <v>0</v>
      </c>
      <c r="RJ63" s="1210">
        <f t="shared" si="2022"/>
        <v>0</v>
      </c>
      <c r="RK63" s="1210">
        <f t="shared" si="2023"/>
        <v>0</v>
      </c>
      <c r="RL63" s="1210">
        <f t="shared" si="2024"/>
        <v>0</v>
      </c>
    </row>
    <row r="64" spans="1:480" s="28" customFormat="1" x14ac:dyDescent="0.3">
      <c r="A64" s="675"/>
      <c r="B64" s="205">
        <v>8.1300000000000008</v>
      </c>
      <c r="C64" s="26"/>
      <c r="D64" s="26"/>
      <c r="E64" s="1286" t="s">
        <v>61</v>
      </c>
      <c r="F64" s="1286"/>
      <c r="G64" s="1287"/>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710"/>
        <v>1780</v>
      </c>
      <c r="AW64" s="151">
        <f t="shared" si="1711"/>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714"/>
        <v>1199</v>
      </c>
      <c r="BK64" s="151">
        <f t="shared" si="1715"/>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722"/>
        <v>2342</v>
      </c>
      <c r="BY64" s="151">
        <f t="shared" si="1723"/>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730"/>
        <v>2134</v>
      </c>
      <c r="CM64" s="151">
        <f t="shared" si="1731"/>
        <v>177.83333333333334</v>
      </c>
      <c r="CN64" s="191">
        <v>216</v>
      </c>
      <c r="CO64" s="71">
        <v>220</v>
      </c>
      <c r="CP64" s="27">
        <v>228</v>
      </c>
      <c r="CQ64" s="71">
        <v>187</v>
      </c>
      <c r="CR64" s="911">
        <v>185</v>
      </c>
      <c r="CS64" s="912">
        <v>70</v>
      </c>
      <c r="CT64" s="913">
        <v>159</v>
      </c>
      <c r="CU64" s="912">
        <v>214</v>
      </c>
      <c r="CV64" s="1000">
        <v>157</v>
      </c>
      <c r="CW64" s="1001">
        <v>170</v>
      </c>
      <c r="CX64" s="1000">
        <v>174</v>
      </c>
      <c r="CY64" s="1002">
        <v>82</v>
      </c>
      <c r="CZ64" s="1003">
        <f t="shared" si="1738"/>
        <v>2062</v>
      </c>
      <c r="DA64" s="1004">
        <f t="shared" si="1739"/>
        <v>171.83333333333334</v>
      </c>
      <c r="DB64" s="913">
        <v>173</v>
      </c>
      <c r="DC64" s="912">
        <v>153</v>
      </c>
      <c r="DD64" s="911">
        <v>163</v>
      </c>
      <c r="DE64" s="912">
        <v>166</v>
      </c>
      <c r="DF64" s="911">
        <v>149</v>
      </c>
      <c r="DG64" s="912">
        <v>62</v>
      </c>
      <c r="DH64" s="913">
        <v>188</v>
      </c>
      <c r="DI64" s="912">
        <v>167</v>
      </c>
      <c r="DJ64" s="913">
        <v>143</v>
      </c>
      <c r="DK64" s="912">
        <v>175</v>
      </c>
      <c r="DL64" s="913">
        <v>149</v>
      </c>
      <c r="DM64" s="912">
        <v>259</v>
      </c>
      <c r="DN64" s="1003">
        <f t="shared" si="1746"/>
        <v>1947</v>
      </c>
      <c r="DO64" s="1004">
        <f t="shared" si="1747"/>
        <v>162.25</v>
      </c>
      <c r="DP64" s="1000">
        <v>137</v>
      </c>
      <c r="DQ64" s="1002">
        <v>201</v>
      </c>
      <c r="DR64" s="1141">
        <v>169</v>
      </c>
      <c r="DS64" s="1002">
        <v>207</v>
      </c>
      <c r="DT64" s="1141">
        <v>129</v>
      </c>
      <c r="DU64" s="1002">
        <v>54</v>
      </c>
      <c r="DV64" s="1000">
        <v>168</v>
      </c>
      <c r="DW64" s="1002">
        <v>165</v>
      </c>
      <c r="DX64" s="1000">
        <v>163</v>
      </c>
      <c r="DY64" s="1002">
        <v>230</v>
      </c>
      <c r="DZ64" s="1000">
        <v>240</v>
      </c>
      <c r="EA64" s="1002">
        <v>74</v>
      </c>
      <c r="EB64" s="1003">
        <f t="shared" si="1754"/>
        <v>1937</v>
      </c>
      <c r="EC64" s="1004">
        <f t="shared" si="1755"/>
        <v>161.41666666666666</v>
      </c>
      <c r="ED64" s="913">
        <v>231</v>
      </c>
      <c r="EE64" s="912">
        <v>239</v>
      </c>
      <c r="EF64" s="911">
        <v>183</v>
      </c>
      <c r="EG64" s="912">
        <v>264</v>
      </c>
      <c r="EH64" s="911">
        <v>155</v>
      </c>
      <c r="EI64" s="912">
        <v>109</v>
      </c>
      <c r="EJ64" s="913">
        <v>200</v>
      </c>
      <c r="EK64" s="912">
        <v>156</v>
      </c>
      <c r="EL64" s="913">
        <v>84</v>
      </c>
      <c r="EM64" s="912">
        <v>14</v>
      </c>
      <c r="EN64" s="913">
        <v>0</v>
      </c>
      <c r="EO64" s="912">
        <v>0</v>
      </c>
      <c r="EP64" s="133">
        <f t="shared" si="1763"/>
        <v>1635</v>
      </c>
      <c r="EQ64" s="151">
        <f t="shared" si="1764"/>
        <v>136.25</v>
      </c>
      <c r="ER64" s="913">
        <v>0</v>
      </c>
      <c r="ES64" s="912">
        <v>0</v>
      </c>
      <c r="ET64" s="911">
        <v>0</v>
      </c>
      <c r="EU64" s="912">
        <v>0</v>
      </c>
      <c r="EV64" s="911">
        <v>0</v>
      </c>
      <c r="EW64" s="912">
        <v>0</v>
      </c>
      <c r="EX64" s="913">
        <v>0</v>
      </c>
      <c r="EY64" s="912"/>
      <c r="EZ64" s="913"/>
      <c r="FA64" s="912"/>
      <c r="FB64" s="913"/>
      <c r="FC64" s="912"/>
      <c r="FD64" s="1246">
        <f t="shared" si="1769"/>
        <v>0</v>
      </c>
      <c r="FE64" s="151">
        <f t="shared" si="1770"/>
        <v>0</v>
      </c>
      <c r="FF64" s="111">
        <f t="shared" si="1926"/>
        <v>-1</v>
      </c>
      <c r="FG64" s="594">
        <f t="shared" si="1995"/>
        <v>-1.1235955056179775E-2</v>
      </c>
      <c r="FH64" s="111">
        <f t="shared" si="1927"/>
        <v>71</v>
      </c>
      <c r="FI64" s="594">
        <f>FH64/AX64</f>
        <v>0.80681818181818177</v>
      </c>
      <c r="FJ64" s="111">
        <f t="shared" si="1929"/>
        <v>-88</v>
      </c>
      <c r="FK64" s="594">
        <f t="shared" si="1930"/>
        <v>-0.55345911949685533</v>
      </c>
      <c r="FL64" s="111">
        <f t="shared" si="1931"/>
        <v>12</v>
      </c>
      <c r="FM64" s="594">
        <f t="shared" si="1932"/>
        <v>0.16901408450704225</v>
      </c>
      <c r="FN64" s="111">
        <f t="shared" si="1933"/>
        <v>-46</v>
      </c>
      <c r="FO64" s="594">
        <f>FN64/BA64</f>
        <v>-0.55421686746987953</v>
      </c>
      <c r="FP64" s="111">
        <f t="shared" si="1934"/>
        <v>119</v>
      </c>
      <c r="FQ64" s="594">
        <f t="shared" si="2025"/>
        <v>3.2162162162162162</v>
      </c>
      <c r="FR64" s="111">
        <f t="shared" si="1935"/>
        <v>-105</v>
      </c>
      <c r="FS64" s="594">
        <f>FR64/BC64</f>
        <v>-0.67307692307692313</v>
      </c>
      <c r="FT64" s="111">
        <f t="shared" si="1936"/>
        <v>65</v>
      </c>
      <c r="FU64" s="594">
        <f>FT64/BD64</f>
        <v>1.2745098039215685</v>
      </c>
      <c r="FV64" s="111">
        <f t="shared" si="1937"/>
        <v>-21</v>
      </c>
      <c r="FW64" s="594">
        <f t="shared" si="1938"/>
        <v>-0.18103448275862069</v>
      </c>
      <c r="FX64" s="111">
        <f t="shared" si="1939"/>
        <v>26</v>
      </c>
      <c r="FY64" s="108">
        <f t="shared" si="1940"/>
        <v>0.27368421052631581</v>
      </c>
      <c r="FZ64" s="111">
        <f t="shared" si="1941"/>
        <v>-30</v>
      </c>
      <c r="GA64" s="594">
        <f t="shared" si="1942"/>
        <v>-0.24793388429752067</v>
      </c>
      <c r="GB64" s="111">
        <f t="shared" si="1943"/>
        <v>40</v>
      </c>
      <c r="GC64" s="594">
        <f>GB64/BH64</f>
        <v>0.43956043956043955</v>
      </c>
      <c r="GD64" s="111">
        <f t="shared" si="1944"/>
        <v>9</v>
      </c>
      <c r="GE64" s="594">
        <f t="shared" si="1945"/>
        <v>6.8702290076335881E-2</v>
      </c>
      <c r="GF64" s="306">
        <f t="shared" si="1946"/>
        <v>35</v>
      </c>
      <c r="GG64" s="372">
        <f t="shared" si="1947"/>
        <v>0.25</v>
      </c>
      <c r="GH64" s="306">
        <f t="shared" si="1948"/>
        <v>-26</v>
      </c>
      <c r="GI64" s="372">
        <f t="shared" si="1949"/>
        <v>-0.14857142857142858</v>
      </c>
      <c r="GJ64" s="306">
        <f t="shared" si="1950"/>
        <v>-17</v>
      </c>
      <c r="GK64" s="372">
        <f t="shared" si="1951"/>
        <v>-0.11409395973154363</v>
      </c>
      <c r="GL64" s="306">
        <f t="shared" si="1952"/>
        <v>31</v>
      </c>
      <c r="GM64" s="372">
        <f t="shared" si="1996"/>
        <v>0.23484848484848486</v>
      </c>
      <c r="GN64" s="306">
        <f t="shared" si="1771"/>
        <v>-24</v>
      </c>
      <c r="GO64" s="372">
        <f t="shared" si="1953"/>
        <v>-0.14723926380368099</v>
      </c>
      <c r="GP64" s="306">
        <f t="shared" si="1772"/>
        <v>-21</v>
      </c>
      <c r="GQ64" s="372">
        <f>GP64/BQ64</f>
        <v>-0.15107913669064749</v>
      </c>
      <c r="GR64" s="306">
        <f t="shared" si="1773"/>
        <v>-4</v>
      </c>
      <c r="GS64" s="372">
        <f>GR64/BR64</f>
        <v>-3.3898305084745763E-2</v>
      </c>
      <c r="GT64" s="306">
        <f t="shared" si="1774"/>
        <v>157</v>
      </c>
      <c r="GU64" s="372">
        <f t="shared" si="1954"/>
        <v>1.3771929824561404</v>
      </c>
      <c r="GV64" s="306">
        <f t="shared" si="1775"/>
        <v>87</v>
      </c>
      <c r="GW64" s="372">
        <f t="shared" si="1997"/>
        <v>0.3210332103321033</v>
      </c>
      <c r="GX64" s="306">
        <f t="shared" si="1776"/>
        <v>-27</v>
      </c>
      <c r="GY64" s="372">
        <f>GX64/BU64</f>
        <v>-7.5418994413407825E-2</v>
      </c>
      <c r="GZ64" s="306">
        <f t="shared" si="1778"/>
        <v>-79</v>
      </c>
      <c r="HA64" s="372">
        <f>GZ64/BV64</f>
        <v>-0.23867069486404835</v>
      </c>
      <c r="HB64" s="306">
        <f t="shared" si="1779"/>
        <v>-54</v>
      </c>
      <c r="HC64" s="372">
        <f>HB64/BW64</f>
        <v>-0.21428571428571427</v>
      </c>
      <c r="HD64" s="306">
        <f t="shared" si="1780"/>
        <v>-5</v>
      </c>
      <c r="HE64" s="372">
        <f>HD64/BZ64</f>
        <v>-2.5252525252525252E-2</v>
      </c>
      <c r="HF64" s="306">
        <f t="shared" si="1781"/>
        <v>4</v>
      </c>
      <c r="HG64" s="372">
        <f t="shared" si="1998"/>
        <v>2.072538860103627E-2</v>
      </c>
      <c r="HH64" s="306">
        <f t="shared" si="1782"/>
        <v>-16</v>
      </c>
      <c r="HI64" s="372">
        <f>HH64/CB64</f>
        <v>-8.1218274111675121E-2</v>
      </c>
      <c r="HJ64" s="306">
        <f t="shared" si="1783"/>
        <v>38</v>
      </c>
      <c r="HK64" s="372">
        <f>HJ64/CC64</f>
        <v>0.20994475138121546</v>
      </c>
      <c r="HL64" s="306">
        <f t="shared" si="1784"/>
        <v>-113</v>
      </c>
      <c r="HM64" s="372">
        <f t="shared" si="1923"/>
        <v>-0.51598173515981738</v>
      </c>
      <c r="HN64" s="306">
        <f t="shared" si="1785"/>
        <v>53</v>
      </c>
      <c r="HO64" s="372">
        <f>HN64/CE64</f>
        <v>0.5</v>
      </c>
      <c r="HP64" s="306">
        <f t="shared" si="1786"/>
        <v>16</v>
      </c>
      <c r="HQ64" s="372">
        <f>HP64/CF64</f>
        <v>0.10062893081761007</v>
      </c>
      <c r="HR64" s="306">
        <f t="shared" si="1787"/>
        <v>65</v>
      </c>
      <c r="HS64" s="372">
        <f>HR64/CG64</f>
        <v>0.37142857142857144</v>
      </c>
      <c r="HT64" s="306">
        <f t="shared" si="1788"/>
        <v>-75</v>
      </c>
      <c r="HU64" s="372">
        <f t="shared" si="1789"/>
        <v>-0.3125</v>
      </c>
      <c r="HV64" s="306">
        <f t="shared" si="1790"/>
        <v>-8</v>
      </c>
      <c r="HW64" s="372">
        <f t="shared" si="1999"/>
        <v>-4.8484848484848485E-2</v>
      </c>
      <c r="HX64" s="306">
        <f t="shared" si="1791"/>
        <v>-13</v>
      </c>
      <c r="HY64" s="372">
        <f t="shared" si="1792"/>
        <v>-8.2802547770700632E-2</v>
      </c>
      <c r="HZ64" s="306">
        <f t="shared" si="1793"/>
        <v>72</v>
      </c>
      <c r="IA64" s="372">
        <f t="shared" si="2000"/>
        <v>0.5</v>
      </c>
      <c r="IB64" s="306">
        <f t="shared" si="1794"/>
        <v>4</v>
      </c>
      <c r="IC64" s="372">
        <f>IB64/CN64</f>
        <v>1.8518518518518517E-2</v>
      </c>
      <c r="ID64" s="306">
        <f t="shared" si="1795"/>
        <v>8</v>
      </c>
      <c r="IE64" s="372">
        <f t="shared" si="2001"/>
        <v>3.6363636363636362E-2</v>
      </c>
      <c r="IF64" s="306">
        <f t="shared" si="1796"/>
        <v>-41</v>
      </c>
      <c r="IG64" s="372">
        <f>IF64/CP64</f>
        <v>-0.17982456140350878</v>
      </c>
      <c r="IH64" s="306">
        <f t="shared" si="1797"/>
        <v>-2</v>
      </c>
      <c r="II64" s="372">
        <f t="shared" si="2002"/>
        <v>-1.06951871657754E-2</v>
      </c>
      <c r="IJ64" s="306">
        <f t="shared" si="1798"/>
        <v>-115</v>
      </c>
      <c r="IK64" s="372">
        <f>IJ64/CR64</f>
        <v>-0.6216216216216216</v>
      </c>
      <c r="IL64" s="306">
        <f t="shared" si="1799"/>
        <v>89</v>
      </c>
      <c r="IM64" s="372">
        <f>IL64/CS64</f>
        <v>1.2714285714285714</v>
      </c>
      <c r="IN64" s="306">
        <f t="shared" si="1800"/>
        <v>55</v>
      </c>
      <c r="IO64" s="372">
        <f>IN64/CT64</f>
        <v>0.34591194968553457</v>
      </c>
      <c r="IP64" s="306">
        <f t="shared" si="1801"/>
        <v>-57</v>
      </c>
      <c r="IQ64" s="372">
        <f t="shared" si="1925"/>
        <v>-0.26635514018691586</v>
      </c>
      <c r="IR64" s="306">
        <f t="shared" si="1802"/>
        <v>13</v>
      </c>
      <c r="IS64" s="372">
        <f>IR64/CV64</f>
        <v>8.2802547770700632E-2</v>
      </c>
      <c r="IT64" s="306">
        <f t="shared" si="1803"/>
        <v>4</v>
      </c>
      <c r="IU64" s="372">
        <f t="shared" si="2003"/>
        <v>2.3529411764705882E-2</v>
      </c>
      <c r="IV64" s="306">
        <f t="shared" si="1804"/>
        <v>-92</v>
      </c>
      <c r="IW64" s="372">
        <f>IV64/CX64</f>
        <v>-0.52873563218390807</v>
      </c>
      <c r="IX64" s="306">
        <f t="shared" si="1805"/>
        <v>91</v>
      </c>
      <c r="IY64" s="372">
        <f>IX64/CY64</f>
        <v>1.1097560975609757</v>
      </c>
      <c r="IZ64" s="306">
        <f t="shared" si="1806"/>
        <v>-20</v>
      </c>
      <c r="JA64" s="372">
        <f>IZ64/DB64</f>
        <v>-0.11560693641618497</v>
      </c>
      <c r="JB64" s="306">
        <f t="shared" si="1807"/>
        <v>10</v>
      </c>
      <c r="JC64" s="372">
        <f>JB64/DD64</f>
        <v>6.1349693251533742E-2</v>
      </c>
      <c r="JD64" s="306">
        <f t="shared" si="1808"/>
        <v>3</v>
      </c>
      <c r="JE64" s="372">
        <f>JD64/DD64</f>
        <v>1.8404907975460124E-2</v>
      </c>
      <c r="JF64" s="306">
        <f t="shared" si="1809"/>
        <v>-17</v>
      </c>
      <c r="JG64" s="372">
        <f>JF64/DO64</f>
        <v>-0.10477657935285054</v>
      </c>
      <c r="JH64" s="306">
        <f t="shared" si="1810"/>
        <v>-87</v>
      </c>
      <c r="JI64" s="372">
        <f t="shared" si="1811"/>
        <v>-0.58389261744966447</v>
      </c>
      <c r="JJ64" s="306">
        <f t="shared" si="1812"/>
        <v>126</v>
      </c>
      <c r="JK64" s="372">
        <v>0</v>
      </c>
      <c r="JL64" s="306">
        <f t="shared" si="1813"/>
        <v>-21</v>
      </c>
      <c r="JM64" s="372">
        <f>JL64/DH64</f>
        <v>-0.11170212765957446</v>
      </c>
      <c r="JN64" s="306">
        <f t="shared" si="1814"/>
        <v>-24</v>
      </c>
      <c r="JO64" s="372">
        <f>JN64/DI64</f>
        <v>-0.1437125748502994</v>
      </c>
      <c r="JP64" s="306">
        <f t="shared" si="1815"/>
        <v>32</v>
      </c>
      <c r="JQ64" s="372">
        <f>JP64/DJ64</f>
        <v>0.22377622377622378</v>
      </c>
      <c r="JR64" s="306">
        <f t="shared" si="1816"/>
        <v>-26</v>
      </c>
      <c r="JS64" s="372">
        <f>JR64/DK64</f>
        <v>-0.14857142857142858</v>
      </c>
      <c r="JT64" s="306">
        <f t="shared" si="1817"/>
        <v>110</v>
      </c>
      <c r="JU64" s="372">
        <f>JT64/DL64</f>
        <v>0.73825503355704702</v>
      </c>
      <c r="JV64" s="306">
        <f t="shared" si="1818"/>
        <v>-122</v>
      </c>
      <c r="JW64" s="372">
        <f>JV64/DM64</f>
        <v>-0.47104247104247104</v>
      </c>
      <c r="JX64" s="306">
        <f t="shared" si="1819"/>
        <v>64</v>
      </c>
      <c r="JY64" s="372">
        <f>JX64/DP64</f>
        <v>0.46715328467153283</v>
      </c>
      <c r="JZ64" s="306">
        <f t="shared" si="1820"/>
        <v>-32</v>
      </c>
      <c r="KA64" s="372">
        <f>JZ64/DQ64</f>
        <v>-0.15920398009950248</v>
      </c>
      <c r="KB64" s="306">
        <f t="shared" si="1821"/>
        <v>38</v>
      </c>
      <c r="KC64" s="372">
        <f>KB64/DR64</f>
        <v>0.22485207100591717</v>
      </c>
      <c r="KD64" s="306">
        <f t="shared" si="1822"/>
        <v>-78</v>
      </c>
      <c r="KE64" s="372">
        <f>KD64/DS64</f>
        <v>-0.37681159420289856</v>
      </c>
      <c r="KF64" s="306">
        <f t="shared" si="1823"/>
        <v>-75</v>
      </c>
      <c r="KG64" s="372">
        <f>KF64/DT64</f>
        <v>-0.58139534883720934</v>
      </c>
      <c r="KH64" s="306">
        <f t="shared" si="1824"/>
        <v>114</v>
      </c>
      <c r="KI64" s="372">
        <f>KH64/DU64</f>
        <v>2.1111111111111112</v>
      </c>
      <c r="KJ64" s="306">
        <f t="shared" si="1825"/>
        <v>-3</v>
      </c>
      <c r="KK64" s="372">
        <f>KJ64/DV64</f>
        <v>-1.7857142857142856E-2</v>
      </c>
      <c r="KL64" s="306">
        <f t="shared" si="1826"/>
        <v>-2</v>
      </c>
      <c r="KM64" s="372">
        <f>KL64/DW64</f>
        <v>-1.2121212121212121E-2</v>
      </c>
      <c r="KN64" s="306">
        <f t="shared" si="1827"/>
        <v>67</v>
      </c>
      <c r="KO64" s="372">
        <f>KN64/DX64</f>
        <v>0.41104294478527609</v>
      </c>
      <c r="KP64" s="306">
        <f t="shared" si="1828"/>
        <v>10</v>
      </c>
      <c r="KQ64" s="372">
        <f>KP64/DY64</f>
        <v>4.3478260869565216E-2</v>
      </c>
      <c r="KR64" s="306">
        <f t="shared" si="1829"/>
        <v>-166</v>
      </c>
      <c r="KS64" s="372">
        <f>KR64/DZ64</f>
        <v>-0.69166666666666665</v>
      </c>
      <c r="KT64" s="306">
        <f t="shared" si="1830"/>
        <v>157</v>
      </c>
      <c r="KU64" s="1109">
        <f>KT64/EA64</f>
        <v>2.1216216216216215</v>
      </c>
      <c r="KV64" s="306">
        <f t="shared" si="1831"/>
        <v>8</v>
      </c>
      <c r="KW64" s="372">
        <f>KV64/ED64</f>
        <v>3.4632034632034632E-2</v>
      </c>
      <c r="KX64" s="306">
        <f t="shared" si="1832"/>
        <v>-56</v>
      </c>
      <c r="KY64" s="372">
        <f t="shared" si="1833"/>
        <v>-0.23430962343096234</v>
      </c>
      <c r="KZ64" s="306">
        <f t="shared" si="1834"/>
        <v>81</v>
      </c>
      <c r="LA64" s="372">
        <f t="shared" si="1835"/>
        <v>0.44262295081967212</v>
      </c>
      <c r="LB64" s="306">
        <f t="shared" si="1836"/>
        <v>-109</v>
      </c>
      <c r="LC64" s="372">
        <f t="shared" si="1837"/>
        <v>-0.4128787878787879</v>
      </c>
      <c r="LD64" s="306">
        <f t="shared" si="1838"/>
        <v>-46</v>
      </c>
      <c r="LE64" s="372">
        <f t="shared" si="1839"/>
        <v>-0.29677419354838708</v>
      </c>
      <c r="LF64" s="306">
        <f t="shared" si="1840"/>
        <v>91</v>
      </c>
      <c r="LG64" s="372">
        <f t="shared" si="1841"/>
        <v>0.83486238532110091</v>
      </c>
      <c r="LH64" s="306">
        <f t="shared" si="1842"/>
        <v>-44</v>
      </c>
      <c r="LI64" s="372">
        <f t="shared" si="1843"/>
        <v>-0.22</v>
      </c>
      <c r="LJ64" s="306">
        <f t="shared" si="1844"/>
        <v>-72</v>
      </c>
      <c r="LK64" s="372">
        <f t="shared" si="1845"/>
        <v>-0.46153846153846156</v>
      </c>
      <c r="LL64" s="306">
        <f t="shared" si="1846"/>
        <v>-70</v>
      </c>
      <c r="LM64" s="372">
        <f t="shared" si="1847"/>
        <v>-0.83333333333333337</v>
      </c>
      <c r="LN64" s="306">
        <f t="shared" si="1848"/>
        <v>-14</v>
      </c>
      <c r="LO64" s="372">
        <f t="shared" si="1849"/>
        <v>-1</v>
      </c>
      <c r="LP64" s="306">
        <f t="shared" si="1850"/>
        <v>0</v>
      </c>
      <c r="LQ64" s="372">
        <f t="shared" si="1851"/>
        <v>0</v>
      </c>
      <c r="LR64" s="306">
        <f t="shared" si="1852"/>
        <v>0</v>
      </c>
      <c r="LS64" s="1204">
        <v>0</v>
      </c>
      <c r="LT64" s="306">
        <f t="shared" si="1853"/>
        <v>0</v>
      </c>
      <c r="LU64" s="1193">
        <v>0</v>
      </c>
      <c r="LV64" s="306">
        <f t="shared" si="1854"/>
        <v>0</v>
      </c>
      <c r="LW64" s="1193">
        <f t="shared" si="1855"/>
        <v>0</v>
      </c>
      <c r="LX64" s="306">
        <f t="shared" si="1856"/>
        <v>0</v>
      </c>
      <c r="LY64" s="1193">
        <f t="shared" si="1857"/>
        <v>0</v>
      </c>
      <c r="LZ64" s="306">
        <f t="shared" si="1858"/>
        <v>0</v>
      </c>
      <c r="MA64" s="1193">
        <f t="shared" si="1859"/>
        <v>0</v>
      </c>
      <c r="MB64" s="306">
        <f t="shared" si="1860"/>
        <v>0</v>
      </c>
      <c r="MC64" s="1193">
        <f t="shared" si="1861"/>
        <v>0</v>
      </c>
      <c r="MD64" s="306">
        <f t="shared" si="1862"/>
        <v>0</v>
      </c>
      <c r="ME64" s="1251">
        <f t="shared" si="1863"/>
        <v>0</v>
      </c>
      <c r="MF64" s="306">
        <f t="shared" si="1864"/>
        <v>0</v>
      </c>
      <c r="MG64" s="1193">
        <f t="shared" si="1865"/>
        <v>0</v>
      </c>
      <c r="MH64" s="306">
        <f t="shared" si="1866"/>
        <v>0</v>
      </c>
      <c r="MI64" s="1193">
        <f t="shared" si="1867"/>
        <v>0</v>
      </c>
      <c r="MJ64" s="306">
        <f t="shared" si="1868"/>
        <v>0</v>
      </c>
      <c r="MK64" s="1193">
        <f t="shared" si="1869"/>
        <v>0</v>
      </c>
      <c r="ML64" s="306">
        <f t="shared" si="1870"/>
        <v>0</v>
      </c>
      <c r="MM64" s="1193">
        <f t="shared" si="1871"/>
        <v>0</v>
      </c>
      <c r="MN64" s="306">
        <f t="shared" si="1872"/>
        <v>0</v>
      </c>
      <c r="MO64" s="1193">
        <f t="shared" si="1873"/>
        <v>0</v>
      </c>
      <c r="MP64" s="191">
        <f t="shared" si="1874"/>
        <v>200</v>
      </c>
      <c r="MQ64" s="969">
        <f t="shared" si="1875"/>
        <v>0</v>
      </c>
      <c r="MR64" s="111">
        <f t="shared" si="1876"/>
        <v>-200</v>
      </c>
      <c r="MS64" s="108">
        <f t="shared" si="1877"/>
        <v>-1</v>
      </c>
      <c r="MT64" s="617"/>
      <c r="MU64" s="617"/>
      <c r="MV64" s="617"/>
      <c r="MW64" s="28" t="str">
        <f t="shared" si="1878"/>
        <v>Number Trained in Classroom</v>
      </c>
      <c r="MX64" s="248" t="e">
        <f>#REF!</f>
        <v>#REF!</v>
      </c>
      <c r="MY64" s="248" t="e">
        <f>#REF!</f>
        <v>#REF!</v>
      </c>
      <c r="MZ64" s="248" t="e">
        <f>#REF!</f>
        <v>#REF!</v>
      </c>
      <c r="NA64" s="248" t="e">
        <f>#REF!</f>
        <v>#REF!</v>
      </c>
      <c r="NB64" s="248" t="e">
        <f>#REF!</f>
        <v>#REF!</v>
      </c>
      <c r="NC64" s="248" t="e">
        <f>#REF!</f>
        <v>#REF!</v>
      </c>
      <c r="ND64" s="248" t="e">
        <f>#REF!</f>
        <v>#REF!</v>
      </c>
      <c r="NE64" s="248" t="e">
        <f>#REF!</f>
        <v>#REF!</v>
      </c>
      <c r="NF64" s="248" t="e">
        <f>#REF!</f>
        <v>#REF!</v>
      </c>
      <c r="NG64" s="248" t="e">
        <f>#REF!</f>
        <v>#REF!</v>
      </c>
      <c r="NH64" s="248" t="e">
        <f>#REF!</f>
        <v>#REF!</v>
      </c>
      <c r="NI64" s="249">
        <f t="shared" si="2004"/>
        <v>92</v>
      </c>
      <c r="NJ64" s="249">
        <f t="shared" si="2004"/>
        <v>96</v>
      </c>
      <c r="NK64" s="249">
        <f t="shared" si="2004"/>
        <v>115</v>
      </c>
      <c r="NL64" s="249">
        <f t="shared" si="2004"/>
        <v>210</v>
      </c>
      <c r="NM64" s="249">
        <f t="shared" si="2004"/>
        <v>102</v>
      </c>
      <c r="NN64" s="249">
        <f t="shared" si="2004"/>
        <v>122</v>
      </c>
      <c r="NO64" s="249">
        <f t="shared" si="2004"/>
        <v>186</v>
      </c>
      <c r="NP64" s="249">
        <f t="shared" si="2004"/>
        <v>216</v>
      </c>
      <c r="NQ64" s="249">
        <f t="shared" si="2004"/>
        <v>180</v>
      </c>
      <c r="NR64" s="249">
        <f t="shared" si="2004"/>
        <v>183</v>
      </c>
      <c r="NS64" s="249">
        <f t="shared" si="2004"/>
        <v>189</v>
      </c>
      <c r="NT64" s="249">
        <f t="shared" si="2004"/>
        <v>89</v>
      </c>
      <c r="NU64" s="249">
        <f t="shared" si="2005"/>
        <v>88</v>
      </c>
      <c r="NV64" s="249">
        <f t="shared" si="2005"/>
        <v>159</v>
      </c>
      <c r="NW64" s="249">
        <f t="shared" si="2005"/>
        <v>71</v>
      </c>
      <c r="NX64" s="249">
        <f t="shared" si="2005"/>
        <v>83</v>
      </c>
      <c r="NY64" s="249">
        <f t="shared" si="2005"/>
        <v>37</v>
      </c>
      <c r="NZ64" s="249">
        <f t="shared" si="2005"/>
        <v>156</v>
      </c>
      <c r="OA64" s="249">
        <f t="shared" si="2005"/>
        <v>51</v>
      </c>
      <c r="OB64" s="249">
        <f t="shared" si="2005"/>
        <v>116</v>
      </c>
      <c r="OC64" s="249">
        <f t="shared" si="2005"/>
        <v>95</v>
      </c>
      <c r="OD64" s="249">
        <f t="shared" si="2005"/>
        <v>121</v>
      </c>
      <c r="OE64" s="249">
        <f t="shared" si="2005"/>
        <v>91</v>
      </c>
      <c r="OF64" s="249">
        <f t="shared" si="2005"/>
        <v>131</v>
      </c>
      <c r="OG64" s="701">
        <f t="shared" si="2006"/>
        <v>140</v>
      </c>
      <c r="OH64" s="701">
        <f t="shared" si="2006"/>
        <v>175</v>
      </c>
      <c r="OI64" s="701">
        <f t="shared" si="2006"/>
        <v>149</v>
      </c>
      <c r="OJ64" s="701">
        <f t="shared" si="2006"/>
        <v>132</v>
      </c>
      <c r="OK64" s="701">
        <f t="shared" si="2006"/>
        <v>163</v>
      </c>
      <c r="OL64" s="701">
        <f t="shared" si="1955"/>
        <v>139</v>
      </c>
      <c r="OM64" s="701">
        <f t="shared" si="1956"/>
        <v>118</v>
      </c>
      <c r="ON64" s="701">
        <f t="shared" si="1957"/>
        <v>114</v>
      </c>
      <c r="OO64" s="701">
        <f t="shared" si="1958"/>
        <v>271</v>
      </c>
      <c r="OP64" s="701">
        <f t="shared" si="2007"/>
        <v>358</v>
      </c>
      <c r="OQ64" s="701">
        <f t="shared" si="1959"/>
        <v>331</v>
      </c>
      <c r="OR64" s="701">
        <f t="shared" si="2008"/>
        <v>252</v>
      </c>
      <c r="OS64" s="804">
        <f t="shared" si="1960"/>
        <v>198</v>
      </c>
      <c r="OT64" s="804">
        <f t="shared" si="1961"/>
        <v>193</v>
      </c>
      <c r="OU64" s="804">
        <f t="shared" si="1962"/>
        <v>197</v>
      </c>
      <c r="OV64" s="804">
        <f t="shared" si="1963"/>
        <v>181</v>
      </c>
      <c r="OW64" s="804">
        <f t="shared" si="1964"/>
        <v>219</v>
      </c>
      <c r="OX64" s="804">
        <f t="shared" si="1965"/>
        <v>106</v>
      </c>
      <c r="OY64" s="804">
        <f t="shared" si="1966"/>
        <v>159</v>
      </c>
      <c r="OZ64" s="804">
        <f t="shared" si="2009"/>
        <v>175</v>
      </c>
      <c r="PA64" s="804">
        <f t="shared" si="2009"/>
        <v>240</v>
      </c>
      <c r="PB64" s="804">
        <f t="shared" si="2009"/>
        <v>165</v>
      </c>
      <c r="PC64" s="804">
        <f t="shared" si="1967"/>
        <v>157</v>
      </c>
      <c r="PD64" s="804">
        <f t="shared" si="2010"/>
        <v>144</v>
      </c>
      <c r="PE64" s="857">
        <f t="shared" si="1968"/>
        <v>216</v>
      </c>
      <c r="PF64" s="857">
        <f t="shared" si="1969"/>
        <v>220</v>
      </c>
      <c r="PG64" s="857">
        <f t="shared" si="1970"/>
        <v>228</v>
      </c>
      <c r="PH64" s="857">
        <f t="shared" si="1971"/>
        <v>187</v>
      </c>
      <c r="PI64" s="857">
        <f t="shared" si="1972"/>
        <v>185</v>
      </c>
      <c r="PJ64" s="857">
        <f t="shared" si="2011"/>
        <v>70</v>
      </c>
      <c r="PK64" s="857">
        <f t="shared" si="1973"/>
        <v>159</v>
      </c>
      <c r="PL64" s="857">
        <f t="shared" si="1974"/>
        <v>214</v>
      </c>
      <c r="PM64" s="857">
        <f t="shared" si="1975"/>
        <v>157</v>
      </c>
      <c r="PN64" s="857">
        <f t="shared" si="1976"/>
        <v>170</v>
      </c>
      <c r="PO64" s="857">
        <f t="shared" si="1977"/>
        <v>174</v>
      </c>
      <c r="PP64" s="857">
        <f t="shared" si="1978"/>
        <v>82</v>
      </c>
      <c r="PQ64" s="1043">
        <f t="shared" si="1884"/>
        <v>173</v>
      </c>
      <c r="PR64" s="1043">
        <f t="shared" si="1885"/>
        <v>153</v>
      </c>
      <c r="PS64" s="1043">
        <f t="shared" si="1886"/>
        <v>163</v>
      </c>
      <c r="PT64" s="1043">
        <f t="shared" si="1887"/>
        <v>166</v>
      </c>
      <c r="PU64" s="1043">
        <f t="shared" si="1888"/>
        <v>149</v>
      </c>
      <c r="PV64" s="1043">
        <f t="shared" si="1889"/>
        <v>62</v>
      </c>
      <c r="PW64" s="1043">
        <f t="shared" si="1890"/>
        <v>188</v>
      </c>
      <c r="PX64" s="1043">
        <f t="shared" si="1891"/>
        <v>167</v>
      </c>
      <c r="PY64" s="1043">
        <f t="shared" si="1892"/>
        <v>143</v>
      </c>
      <c r="PZ64" s="1043">
        <f t="shared" si="1893"/>
        <v>175</v>
      </c>
      <c r="QA64" s="1043">
        <f t="shared" si="1894"/>
        <v>149</v>
      </c>
      <c r="QB64" s="1043">
        <f t="shared" si="1895"/>
        <v>259</v>
      </c>
      <c r="QC64" s="1065">
        <f t="shared" si="1896"/>
        <v>137</v>
      </c>
      <c r="QD64" s="1065">
        <f t="shared" si="1897"/>
        <v>201</v>
      </c>
      <c r="QE64" s="1065">
        <f t="shared" si="1898"/>
        <v>169</v>
      </c>
      <c r="QF64" s="1065">
        <f t="shared" si="1899"/>
        <v>207</v>
      </c>
      <c r="QG64" s="1065">
        <f t="shared" si="1900"/>
        <v>129</v>
      </c>
      <c r="QH64" s="1065">
        <f t="shared" si="1901"/>
        <v>54</v>
      </c>
      <c r="QI64" s="1065">
        <f t="shared" si="1902"/>
        <v>168</v>
      </c>
      <c r="QJ64" s="1065">
        <f t="shared" si="1903"/>
        <v>165</v>
      </c>
      <c r="QK64" s="1065">
        <f t="shared" si="1904"/>
        <v>163</v>
      </c>
      <c r="QL64" s="1065">
        <f t="shared" si="1905"/>
        <v>230</v>
      </c>
      <c r="QM64" s="1065">
        <f t="shared" si="1906"/>
        <v>240</v>
      </c>
      <c r="QN64" s="1065">
        <f t="shared" si="1907"/>
        <v>74</v>
      </c>
      <c r="QO64" s="1122">
        <f t="shared" si="1987"/>
        <v>231</v>
      </c>
      <c r="QP64" s="1122">
        <f t="shared" si="1988"/>
        <v>239</v>
      </c>
      <c r="QQ64" s="1122">
        <f t="shared" si="1989"/>
        <v>183</v>
      </c>
      <c r="QR64" s="1122">
        <f t="shared" si="1990"/>
        <v>264</v>
      </c>
      <c r="QS64" s="1122">
        <f t="shared" si="1991"/>
        <v>155</v>
      </c>
      <c r="QT64" s="1122">
        <f t="shared" si="1992"/>
        <v>109</v>
      </c>
      <c r="QU64" s="1122">
        <f t="shared" si="1993"/>
        <v>200</v>
      </c>
      <c r="QV64" s="1122">
        <f t="shared" si="1994"/>
        <v>156</v>
      </c>
      <c r="QW64" s="1122">
        <f t="shared" si="2012"/>
        <v>84</v>
      </c>
      <c r="QX64" s="1122">
        <f t="shared" si="2012"/>
        <v>14</v>
      </c>
      <c r="QY64" s="1122">
        <f t="shared" si="2012"/>
        <v>0</v>
      </c>
      <c r="QZ64" s="1122">
        <f t="shared" si="2012"/>
        <v>0</v>
      </c>
      <c r="RA64" s="1214">
        <f t="shared" si="2013"/>
        <v>0</v>
      </c>
      <c r="RB64" s="1214">
        <f t="shared" si="2014"/>
        <v>0</v>
      </c>
      <c r="RC64" s="1214">
        <f t="shared" si="2015"/>
        <v>0</v>
      </c>
      <c r="RD64" s="1214">
        <f t="shared" si="2016"/>
        <v>0</v>
      </c>
      <c r="RE64" s="1214">
        <f t="shared" si="2017"/>
        <v>0</v>
      </c>
      <c r="RF64" s="1214">
        <f t="shared" si="2018"/>
        <v>0</v>
      </c>
      <c r="RG64" s="1214">
        <f t="shared" si="2019"/>
        <v>0</v>
      </c>
      <c r="RH64" s="1214">
        <f t="shared" si="2020"/>
        <v>0</v>
      </c>
      <c r="RI64" s="1214">
        <f t="shared" si="2021"/>
        <v>0</v>
      </c>
      <c r="RJ64" s="1214">
        <f t="shared" si="2022"/>
        <v>0</v>
      </c>
      <c r="RK64" s="1214">
        <f t="shared" si="2023"/>
        <v>0</v>
      </c>
      <c r="RL64" s="1214">
        <f t="shared" si="2024"/>
        <v>0</v>
      </c>
    </row>
    <row r="65" spans="1:480" s="1" customFormat="1" ht="15" thickBot="1" x14ac:dyDescent="0.35">
      <c r="A65" s="676"/>
      <c r="B65" s="95">
        <v>8.14</v>
      </c>
      <c r="C65" s="3"/>
      <c r="D65" s="3"/>
      <c r="E65" s="1273" t="s">
        <v>62</v>
      </c>
      <c r="F65" s="1273"/>
      <c r="G65" s="1274"/>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710"/>
        <v>2237</v>
      </c>
      <c r="AW65" s="152">
        <f t="shared" si="1711"/>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714"/>
        <v>611</v>
      </c>
      <c r="BK65" s="152">
        <f t="shared" si="1715"/>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722"/>
        <v>574</v>
      </c>
      <c r="BY65" s="152">
        <f t="shared" si="1723"/>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730"/>
        <v>430</v>
      </c>
      <c r="CM65" s="152">
        <f t="shared" si="1731"/>
        <v>35.833333333333336</v>
      </c>
      <c r="CN65" s="193">
        <v>44</v>
      </c>
      <c r="CO65" s="59">
        <v>35</v>
      </c>
      <c r="CP65" s="14">
        <v>39</v>
      </c>
      <c r="CQ65" s="59">
        <v>38</v>
      </c>
      <c r="CR65" s="914">
        <v>21</v>
      </c>
      <c r="CS65" s="915">
        <v>31</v>
      </c>
      <c r="CT65" s="916">
        <v>67</v>
      </c>
      <c r="CU65" s="915">
        <v>50</v>
      </c>
      <c r="CV65" s="1005">
        <v>25</v>
      </c>
      <c r="CW65" s="1006">
        <v>39</v>
      </c>
      <c r="CX65" s="1005">
        <v>22</v>
      </c>
      <c r="CY65" s="1007">
        <v>24</v>
      </c>
      <c r="CZ65" s="1008">
        <f t="shared" si="1738"/>
        <v>435</v>
      </c>
      <c r="DA65" s="1009">
        <f t="shared" si="1739"/>
        <v>36.25</v>
      </c>
      <c r="DB65" s="916">
        <v>12</v>
      </c>
      <c r="DC65" s="915">
        <v>30</v>
      </c>
      <c r="DD65" s="914">
        <v>29</v>
      </c>
      <c r="DE65" s="915">
        <v>25</v>
      </c>
      <c r="DF65" s="914">
        <v>33</v>
      </c>
      <c r="DG65" s="915">
        <v>4</v>
      </c>
      <c r="DH65" s="916">
        <v>27</v>
      </c>
      <c r="DI65" s="915">
        <v>7</v>
      </c>
      <c r="DJ65" s="916">
        <v>27</v>
      </c>
      <c r="DK65" s="915">
        <v>27</v>
      </c>
      <c r="DL65" s="916">
        <v>33</v>
      </c>
      <c r="DM65" s="915">
        <v>19</v>
      </c>
      <c r="DN65" s="1008">
        <f t="shared" si="1746"/>
        <v>273</v>
      </c>
      <c r="DO65" s="1009">
        <f t="shared" si="1747"/>
        <v>22.75</v>
      </c>
      <c r="DP65" s="1005">
        <v>30</v>
      </c>
      <c r="DQ65" s="1007">
        <v>38</v>
      </c>
      <c r="DR65" s="1142">
        <v>22</v>
      </c>
      <c r="DS65" s="1007">
        <v>43</v>
      </c>
      <c r="DT65" s="1142">
        <v>26</v>
      </c>
      <c r="DU65" s="1007">
        <v>0</v>
      </c>
      <c r="DV65" s="1005">
        <v>29</v>
      </c>
      <c r="DW65" s="1007">
        <v>24</v>
      </c>
      <c r="DX65" s="1005">
        <v>37</v>
      </c>
      <c r="DY65" s="1007">
        <v>26</v>
      </c>
      <c r="DZ65" s="1005">
        <v>33</v>
      </c>
      <c r="EA65" s="1007">
        <v>0</v>
      </c>
      <c r="EB65" s="1008">
        <f t="shared" si="1754"/>
        <v>308</v>
      </c>
      <c r="EC65" s="1009">
        <f t="shared" si="1755"/>
        <v>25.666666666666668</v>
      </c>
      <c r="ED65" s="916">
        <v>76</v>
      </c>
      <c r="EE65" s="915">
        <v>29</v>
      </c>
      <c r="EF65" s="914">
        <v>20</v>
      </c>
      <c r="EG65" s="915">
        <v>50</v>
      </c>
      <c r="EH65" s="914">
        <v>31</v>
      </c>
      <c r="EI65" s="915">
        <v>0</v>
      </c>
      <c r="EJ65" s="916">
        <v>25</v>
      </c>
      <c r="EK65" s="915">
        <v>19</v>
      </c>
      <c r="EL65" s="916">
        <v>100</v>
      </c>
      <c r="EM65" s="915">
        <v>177</v>
      </c>
      <c r="EN65" s="916">
        <v>206</v>
      </c>
      <c r="EO65" s="915">
        <v>113</v>
      </c>
      <c r="EP65" s="917">
        <f t="shared" si="1763"/>
        <v>846</v>
      </c>
      <c r="EQ65" s="152">
        <f t="shared" si="1764"/>
        <v>70.5</v>
      </c>
      <c r="ER65" s="916">
        <v>204</v>
      </c>
      <c r="ES65" s="915">
        <v>233</v>
      </c>
      <c r="ET65" s="914">
        <v>236</v>
      </c>
      <c r="EU65" s="915">
        <v>206</v>
      </c>
      <c r="EV65" s="914">
        <v>189</v>
      </c>
      <c r="EW65" s="915">
        <v>107</v>
      </c>
      <c r="EX65" s="916">
        <v>171</v>
      </c>
      <c r="EY65" s="915"/>
      <c r="EZ65" s="916"/>
      <c r="FA65" s="915"/>
      <c r="FB65" s="916"/>
      <c r="FC65" s="915"/>
      <c r="FD65" s="1247">
        <f t="shared" si="1769"/>
        <v>1346</v>
      </c>
      <c r="FE65" s="152">
        <f t="shared" si="1770"/>
        <v>192.28571428571428</v>
      </c>
      <c r="FF65" s="112">
        <f t="shared" si="1926"/>
        <v>-26</v>
      </c>
      <c r="FG65" s="416">
        <f t="shared" si="1995"/>
        <v>-0.20155038759689922</v>
      </c>
      <c r="FH65" s="112">
        <f t="shared" si="1927"/>
        <v>78</v>
      </c>
      <c r="FI65" s="416">
        <f>FH65/AX65</f>
        <v>0.75728155339805825</v>
      </c>
      <c r="FJ65" s="112">
        <f t="shared" si="1929"/>
        <v>-24</v>
      </c>
      <c r="FK65" s="416">
        <f t="shared" si="1930"/>
        <v>-0.13259668508287292</v>
      </c>
      <c r="FL65" s="112">
        <f t="shared" si="1931"/>
        <v>-152</v>
      </c>
      <c r="FM65" s="416">
        <f t="shared" si="1932"/>
        <v>-0.96815286624203822</v>
      </c>
      <c r="FN65" s="112">
        <f t="shared" si="1933"/>
        <v>2</v>
      </c>
      <c r="FO65" s="416">
        <f>FN65/BA65</f>
        <v>0.4</v>
      </c>
      <c r="FP65" s="112">
        <f t="shared" si="1934"/>
        <v>43</v>
      </c>
      <c r="FQ65" s="416">
        <f t="shared" si="2025"/>
        <v>6.1428571428571432</v>
      </c>
      <c r="FR65" s="112">
        <f t="shared" si="1935"/>
        <v>-41</v>
      </c>
      <c r="FS65" s="416">
        <f>FR65/BC65</f>
        <v>-0.82</v>
      </c>
      <c r="FT65" s="112">
        <f t="shared" si="1936"/>
        <v>17</v>
      </c>
      <c r="FU65" s="416">
        <f>FT65/BD65</f>
        <v>1.8888888888888888</v>
      </c>
      <c r="FV65" s="112">
        <f t="shared" si="1937"/>
        <v>-3</v>
      </c>
      <c r="FW65" s="416">
        <f t="shared" si="1938"/>
        <v>-0.11538461538461539</v>
      </c>
      <c r="FX65" s="112">
        <f t="shared" si="1939"/>
        <v>-6</v>
      </c>
      <c r="FY65" s="101">
        <f t="shared" si="1940"/>
        <v>-0.2608695652173913</v>
      </c>
      <c r="FZ65" s="112">
        <f t="shared" si="1941"/>
        <v>1</v>
      </c>
      <c r="GA65" s="416">
        <f t="shared" si="1942"/>
        <v>5.8823529411764705E-2</v>
      </c>
      <c r="GB65" s="112">
        <f t="shared" si="1943"/>
        <v>-3</v>
      </c>
      <c r="GC65" s="416">
        <f>GB65/BH65</f>
        <v>-0.16666666666666666</v>
      </c>
      <c r="GD65" s="112">
        <f t="shared" si="1944"/>
        <v>7</v>
      </c>
      <c r="GE65" s="416">
        <f t="shared" si="1945"/>
        <v>0.46666666666666667</v>
      </c>
      <c r="GF65" s="155">
        <f t="shared" si="1946"/>
        <v>19</v>
      </c>
      <c r="GG65" s="371">
        <f t="shared" si="1947"/>
        <v>0.86363636363636365</v>
      </c>
      <c r="GH65" s="155">
        <f t="shared" si="1948"/>
        <v>-1</v>
      </c>
      <c r="GI65" s="371">
        <f t="shared" si="1949"/>
        <v>-2.4390243902439025E-2</v>
      </c>
      <c r="GJ65" s="155">
        <f t="shared" si="1950"/>
        <v>6</v>
      </c>
      <c r="GK65" s="371">
        <f t="shared" si="1951"/>
        <v>0.15</v>
      </c>
      <c r="GL65" s="155">
        <f t="shared" si="1952"/>
        <v>-19</v>
      </c>
      <c r="GM65" s="371">
        <f t="shared" si="1996"/>
        <v>-0.41304347826086957</v>
      </c>
      <c r="GN65" s="155">
        <f t="shared" si="1771"/>
        <v>-7</v>
      </c>
      <c r="GO65" s="371">
        <f t="shared" si="1953"/>
        <v>-0.25925925925925924</v>
      </c>
      <c r="GP65" s="155">
        <f t="shared" si="1772"/>
        <v>8</v>
      </c>
      <c r="GQ65" s="371">
        <f>GP65/BQ65</f>
        <v>0.4</v>
      </c>
      <c r="GR65" s="155">
        <f t="shared" si="1773"/>
        <v>82</v>
      </c>
      <c r="GS65" s="371">
        <f>GR65/BR65</f>
        <v>2.9285714285714284</v>
      </c>
      <c r="GT65" s="155">
        <f t="shared" si="1774"/>
        <v>-16</v>
      </c>
      <c r="GU65" s="371">
        <f t="shared" si="1954"/>
        <v>-0.14545454545454545</v>
      </c>
      <c r="GV65" s="155">
        <f t="shared" si="1775"/>
        <v>-34</v>
      </c>
      <c r="GW65" s="371">
        <f t="shared" si="1997"/>
        <v>-0.36170212765957449</v>
      </c>
      <c r="GX65" s="155">
        <f t="shared" si="1776"/>
        <v>-8</v>
      </c>
      <c r="GY65" s="371">
        <f>GX65/BU65</f>
        <v>-0.13333333333333333</v>
      </c>
      <c r="GZ65" s="155">
        <f t="shared" si="1778"/>
        <v>-18</v>
      </c>
      <c r="HA65" s="371">
        <f>GZ65/BV65</f>
        <v>-0.34615384615384615</v>
      </c>
      <c r="HB65" s="155">
        <f t="shared" si="1779"/>
        <v>-14</v>
      </c>
      <c r="HC65" s="371">
        <f>HB65/BW65</f>
        <v>-0.41176470588235292</v>
      </c>
      <c r="HD65" s="155">
        <f t="shared" si="1780"/>
        <v>-3</v>
      </c>
      <c r="HE65" s="371">
        <f>HD65/BZ65</f>
        <v>-0.15</v>
      </c>
      <c r="HF65" s="155">
        <f t="shared" si="1781"/>
        <v>16</v>
      </c>
      <c r="HG65" s="371">
        <f t="shared" si="1998"/>
        <v>0.94117647058823528</v>
      </c>
      <c r="HH65" s="155">
        <f t="shared" si="1782"/>
        <v>12</v>
      </c>
      <c r="HI65" s="371">
        <f>HH65/CB65</f>
        <v>0.36363636363636365</v>
      </c>
      <c r="HJ65" s="155">
        <f t="shared" si="1783"/>
        <v>-31</v>
      </c>
      <c r="HK65" s="371">
        <f>HJ65/CC65</f>
        <v>-0.68888888888888888</v>
      </c>
      <c r="HL65" s="155">
        <f t="shared" si="1784"/>
        <v>25</v>
      </c>
      <c r="HM65" s="371">
        <f t="shared" si="1923"/>
        <v>1.7857142857142858</v>
      </c>
      <c r="HN65" s="155">
        <f t="shared" si="1785"/>
        <v>28</v>
      </c>
      <c r="HO65" s="371">
        <f>HN65/CE65</f>
        <v>0.71794871794871795</v>
      </c>
      <c r="HP65" s="155">
        <f t="shared" si="1786"/>
        <v>-17</v>
      </c>
      <c r="HQ65" s="371">
        <f>HP65/CF65</f>
        <v>-0.2537313432835821</v>
      </c>
      <c r="HR65" s="155">
        <f t="shared" si="1787"/>
        <v>-10</v>
      </c>
      <c r="HS65" s="371">
        <f>HR65/CG65</f>
        <v>-0.2</v>
      </c>
      <c r="HT65" s="155">
        <f t="shared" si="1788"/>
        <v>-1</v>
      </c>
      <c r="HU65" s="371">
        <f t="shared" si="1789"/>
        <v>-2.5000000000000001E-2</v>
      </c>
      <c r="HV65" s="155">
        <f t="shared" si="1790"/>
        <v>10</v>
      </c>
      <c r="HW65" s="371">
        <f t="shared" si="1999"/>
        <v>0.25641025641025639</v>
      </c>
      <c r="HX65" s="155">
        <f t="shared" si="1791"/>
        <v>-32</v>
      </c>
      <c r="HY65" s="371">
        <f t="shared" si="1792"/>
        <v>-0.65306122448979587</v>
      </c>
      <c r="HZ65" s="155">
        <f t="shared" si="1793"/>
        <v>27</v>
      </c>
      <c r="IA65" s="371">
        <f t="shared" si="2000"/>
        <v>1.588235294117647</v>
      </c>
      <c r="IB65" s="155">
        <f t="shared" si="1794"/>
        <v>-9</v>
      </c>
      <c r="IC65" s="371">
        <f>IB65/CN65</f>
        <v>-0.20454545454545456</v>
      </c>
      <c r="ID65" s="155">
        <f t="shared" si="1795"/>
        <v>4</v>
      </c>
      <c r="IE65" s="371">
        <f t="shared" si="2001"/>
        <v>0.11428571428571428</v>
      </c>
      <c r="IF65" s="155">
        <f t="shared" si="1796"/>
        <v>-1</v>
      </c>
      <c r="IG65" s="371">
        <f>IF65/CP65</f>
        <v>-2.564102564102564E-2</v>
      </c>
      <c r="IH65" s="155">
        <f t="shared" si="1797"/>
        <v>-17</v>
      </c>
      <c r="II65" s="371">
        <f t="shared" si="2002"/>
        <v>-0.44736842105263158</v>
      </c>
      <c r="IJ65" s="155">
        <f t="shared" si="1798"/>
        <v>10</v>
      </c>
      <c r="IK65" s="371">
        <f>IJ65/CR65</f>
        <v>0.47619047619047616</v>
      </c>
      <c r="IL65" s="155">
        <f t="shared" si="1799"/>
        <v>36</v>
      </c>
      <c r="IM65" s="371">
        <f>IL65/CS65</f>
        <v>1.1612903225806452</v>
      </c>
      <c r="IN65" s="155">
        <f t="shared" si="1800"/>
        <v>-17</v>
      </c>
      <c r="IO65" s="371">
        <f>IN65/CT65</f>
        <v>-0.2537313432835821</v>
      </c>
      <c r="IP65" s="155">
        <f t="shared" si="1801"/>
        <v>-25</v>
      </c>
      <c r="IQ65" s="371">
        <f t="shared" si="1925"/>
        <v>-0.5</v>
      </c>
      <c r="IR65" s="155">
        <f t="shared" si="1802"/>
        <v>14</v>
      </c>
      <c r="IS65" s="371">
        <f>IR65/CV65</f>
        <v>0.56000000000000005</v>
      </c>
      <c r="IT65" s="155">
        <f t="shared" si="1803"/>
        <v>-17</v>
      </c>
      <c r="IU65" s="371">
        <f t="shared" si="2003"/>
        <v>-0.4358974358974359</v>
      </c>
      <c r="IV65" s="155">
        <f t="shared" si="1804"/>
        <v>2</v>
      </c>
      <c r="IW65" s="371">
        <f>IV65/CX65</f>
        <v>9.0909090909090912E-2</v>
      </c>
      <c r="IX65" s="155">
        <f t="shared" si="1805"/>
        <v>-12</v>
      </c>
      <c r="IY65" s="371">
        <f>IX65/CY65</f>
        <v>-0.5</v>
      </c>
      <c r="IZ65" s="155">
        <f t="shared" si="1806"/>
        <v>18</v>
      </c>
      <c r="JA65" s="371">
        <f>IZ65/DB65</f>
        <v>1.5</v>
      </c>
      <c r="JB65" s="155">
        <f t="shared" si="1807"/>
        <v>-1</v>
      </c>
      <c r="JC65" s="371">
        <f>JB65/DD65</f>
        <v>-3.4482758620689655E-2</v>
      </c>
      <c r="JD65" s="155">
        <f t="shared" si="1808"/>
        <v>-4</v>
      </c>
      <c r="JE65" s="371">
        <f>JD65/DD65</f>
        <v>-0.13793103448275862</v>
      </c>
      <c r="JF65" s="155">
        <f t="shared" si="1809"/>
        <v>8</v>
      </c>
      <c r="JG65" s="371">
        <f>JF65/DO65</f>
        <v>0.35164835164835168</v>
      </c>
      <c r="JH65" s="155">
        <f t="shared" si="1810"/>
        <v>-29</v>
      </c>
      <c r="JI65" s="371">
        <f t="shared" si="1811"/>
        <v>-0.87878787878787878</v>
      </c>
      <c r="JJ65" s="155">
        <f t="shared" si="1812"/>
        <v>23</v>
      </c>
      <c r="JK65" s="371">
        <f>JJ65/DG65</f>
        <v>5.75</v>
      </c>
      <c r="JL65" s="155">
        <f t="shared" si="1813"/>
        <v>-20</v>
      </c>
      <c r="JM65" s="371">
        <f>JL65/DH65</f>
        <v>-0.7407407407407407</v>
      </c>
      <c r="JN65" s="155">
        <f t="shared" si="1814"/>
        <v>20</v>
      </c>
      <c r="JO65" s="371">
        <f>JN65/DI65</f>
        <v>2.8571428571428572</v>
      </c>
      <c r="JP65" s="155">
        <f t="shared" si="1815"/>
        <v>0</v>
      </c>
      <c r="JQ65" s="371">
        <f>JP65/DJ65</f>
        <v>0</v>
      </c>
      <c r="JR65" s="155">
        <f t="shared" si="1816"/>
        <v>6</v>
      </c>
      <c r="JS65" s="371">
        <f>JR65/DK65</f>
        <v>0.22222222222222221</v>
      </c>
      <c r="JT65" s="155">
        <f t="shared" si="1817"/>
        <v>-14</v>
      </c>
      <c r="JU65" s="371">
        <f>JT65/DL65</f>
        <v>-0.42424242424242425</v>
      </c>
      <c r="JV65" s="155">
        <f t="shared" si="1818"/>
        <v>11</v>
      </c>
      <c r="JW65" s="371">
        <f>JV65/DM65</f>
        <v>0.57894736842105265</v>
      </c>
      <c r="JX65" s="155">
        <f t="shared" si="1819"/>
        <v>8</v>
      </c>
      <c r="JY65" s="371">
        <f>JX65/DP65</f>
        <v>0.26666666666666666</v>
      </c>
      <c r="JZ65" s="155">
        <f t="shared" si="1820"/>
        <v>-16</v>
      </c>
      <c r="KA65" s="371">
        <f>JZ65/DQ65</f>
        <v>-0.42105263157894735</v>
      </c>
      <c r="KB65" s="155">
        <f t="shared" si="1821"/>
        <v>21</v>
      </c>
      <c r="KC65" s="371">
        <f>KB65/DR65</f>
        <v>0.95454545454545459</v>
      </c>
      <c r="KD65" s="155">
        <f t="shared" si="1822"/>
        <v>-17</v>
      </c>
      <c r="KE65" s="371">
        <f>KD65/DS65</f>
        <v>-0.39534883720930231</v>
      </c>
      <c r="KF65" s="155">
        <f t="shared" si="1823"/>
        <v>-26</v>
      </c>
      <c r="KG65" s="371">
        <f>KF65/DT65</f>
        <v>-1</v>
      </c>
      <c r="KH65" s="155">
        <f t="shared" si="1824"/>
        <v>29</v>
      </c>
      <c r="KI65" s="371">
        <v>0</v>
      </c>
      <c r="KJ65" s="155">
        <f t="shared" si="1825"/>
        <v>-5</v>
      </c>
      <c r="KK65" s="371">
        <f>KJ65/DV65</f>
        <v>-0.17241379310344829</v>
      </c>
      <c r="KL65" s="155">
        <f t="shared" si="1826"/>
        <v>13</v>
      </c>
      <c r="KM65" s="371">
        <f>KL65/DW65</f>
        <v>0.54166666666666663</v>
      </c>
      <c r="KN65" s="155">
        <f t="shared" si="1827"/>
        <v>-11</v>
      </c>
      <c r="KO65" s="371">
        <f>KN65/DX65</f>
        <v>-0.29729729729729731</v>
      </c>
      <c r="KP65" s="155">
        <f t="shared" si="1828"/>
        <v>7</v>
      </c>
      <c r="KQ65" s="371">
        <f>KP65/DY65</f>
        <v>0.26923076923076922</v>
      </c>
      <c r="KR65" s="155">
        <f t="shared" si="1829"/>
        <v>-33</v>
      </c>
      <c r="KS65" s="371">
        <f>KR65/DZ65</f>
        <v>-1</v>
      </c>
      <c r="KT65" s="155">
        <f t="shared" si="1830"/>
        <v>76</v>
      </c>
      <c r="KU65" s="1108">
        <v>0</v>
      </c>
      <c r="KV65" s="155">
        <f t="shared" si="1831"/>
        <v>-47</v>
      </c>
      <c r="KW65" s="371">
        <f>KV65/ED65</f>
        <v>-0.61842105263157898</v>
      </c>
      <c r="KX65" s="155">
        <f t="shared" si="1832"/>
        <v>-9</v>
      </c>
      <c r="KY65" s="371">
        <f t="shared" si="1833"/>
        <v>-0.31034482758620691</v>
      </c>
      <c r="KZ65" s="155">
        <f t="shared" si="1834"/>
        <v>30</v>
      </c>
      <c r="LA65" s="371">
        <f t="shared" si="1835"/>
        <v>1.5</v>
      </c>
      <c r="LB65" s="155">
        <f t="shared" si="1836"/>
        <v>-19</v>
      </c>
      <c r="LC65" s="371">
        <f t="shared" si="1837"/>
        <v>-0.38</v>
      </c>
      <c r="LD65" s="155">
        <f t="shared" si="1838"/>
        <v>-31</v>
      </c>
      <c r="LE65" s="371">
        <f t="shared" si="1839"/>
        <v>-1</v>
      </c>
      <c r="LF65" s="155">
        <f t="shared" si="1840"/>
        <v>25</v>
      </c>
      <c r="LG65" s="371">
        <f t="shared" si="1841"/>
        <v>0</v>
      </c>
      <c r="LH65" s="155">
        <f t="shared" si="1842"/>
        <v>-6</v>
      </c>
      <c r="LI65" s="371">
        <f t="shared" si="1843"/>
        <v>-0.24</v>
      </c>
      <c r="LJ65" s="155">
        <f t="shared" si="1844"/>
        <v>81</v>
      </c>
      <c r="LK65" s="371">
        <f t="shared" si="1845"/>
        <v>4.2631578947368425</v>
      </c>
      <c r="LL65" s="155">
        <f t="shared" si="1846"/>
        <v>77</v>
      </c>
      <c r="LM65" s="371">
        <f t="shared" si="1847"/>
        <v>0.77</v>
      </c>
      <c r="LN65" s="155">
        <f t="shared" si="1848"/>
        <v>29</v>
      </c>
      <c r="LO65" s="371">
        <f t="shared" si="1849"/>
        <v>0.16384180790960451</v>
      </c>
      <c r="LP65" s="155">
        <f t="shared" si="1850"/>
        <v>-93</v>
      </c>
      <c r="LQ65" s="371">
        <f t="shared" si="1851"/>
        <v>-0.45145631067961167</v>
      </c>
      <c r="LR65" s="155">
        <f t="shared" si="1852"/>
        <v>91</v>
      </c>
      <c r="LS65" s="1203">
        <v>0</v>
      </c>
      <c r="LT65" s="155">
        <f t="shared" si="1853"/>
        <v>29</v>
      </c>
      <c r="LU65" s="1192">
        <f>LT65/ER65</f>
        <v>0.14215686274509803</v>
      </c>
      <c r="LV65" s="155">
        <f t="shared" si="1854"/>
        <v>3</v>
      </c>
      <c r="LW65" s="1192">
        <f t="shared" si="1855"/>
        <v>1.2875536480686695E-2</v>
      </c>
      <c r="LX65" s="155">
        <f t="shared" si="1856"/>
        <v>-30</v>
      </c>
      <c r="LY65" s="1192">
        <f t="shared" si="1857"/>
        <v>-0.1271186440677966</v>
      </c>
      <c r="LZ65" s="155">
        <f t="shared" si="1858"/>
        <v>-17</v>
      </c>
      <c r="MA65" s="1192">
        <f t="shared" si="1859"/>
        <v>-8.2524271844660199E-2</v>
      </c>
      <c r="MB65" s="155">
        <f t="shared" si="1860"/>
        <v>-82</v>
      </c>
      <c r="MC65" s="1192">
        <f t="shared" si="1861"/>
        <v>-0.43386243386243384</v>
      </c>
      <c r="MD65" s="155">
        <f t="shared" si="1862"/>
        <v>64</v>
      </c>
      <c r="ME65" s="1250">
        <f t="shared" si="1863"/>
        <v>0.59813084112149528</v>
      </c>
      <c r="MF65" s="155">
        <f t="shared" si="1864"/>
        <v>-171</v>
      </c>
      <c r="MG65" s="1192">
        <f t="shared" si="1865"/>
        <v>-1</v>
      </c>
      <c r="MH65" s="155">
        <f t="shared" si="1866"/>
        <v>0</v>
      </c>
      <c r="MI65" s="1192">
        <f t="shared" si="1867"/>
        <v>0</v>
      </c>
      <c r="MJ65" s="155">
        <f t="shared" si="1868"/>
        <v>0</v>
      </c>
      <c r="MK65" s="1192">
        <f t="shared" si="1869"/>
        <v>0</v>
      </c>
      <c r="ML65" s="155">
        <f t="shared" si="1870"/>
        <v>0</v>
      </c>
      <c r="MM65" s="1192">
        <f t="shared" si="1871"/>
        <v>0</v>
      </c>
      <c r="MN65" s="155">
        <f t="shared" si="1872"/>
        <v>0</v>
      </c>
      <c r="MO65" s="1192">
        <f t="shared" si="1873"/>
        <v>0</v>
      </c>
      <c r="MP65" s="193">
        <f t="shared" si="1874"/>
        <v>25</v>
      </c>
      <c r="MQ65" s="970">
        <f t="shared" si="1875"/>
        <v>171</v>
      </c>
      <c r="MR65" s="112">
        <f t="shared" si="1876"/>
        <v>146</v>
      </c>
      <c r="MS65" s="101">
        <f t="shared" si="1877"/>
        <v>5.84</v>
      </c>
      <c r="MT65" s="612"/>
      <c r="MU65" s="612"/>
      <c r="MV65" s="612"/>
      <c r="MW65" s="1" t="str">
        <f t="shared" si="1878"/>
        <v>Number Attending eLearning</v>
      </c>
      <c r="MX65" s="252" t="e">
        <f>#REF!</f>
        <v>#REF!</v>
      </c>
      <c r="MY65" s="252" t="e">
        <f>#REF!</f>
        <v>#REF!</v>
      </c>
      <c r="MZ65" s="252" t="e">
        <f>#REF!</f>
        <v>#REF!</v>
      </c>
      <c r="NA65" s="252" t="e">
        <f>#REF!</f>
        <v>#REF!</v>
      </c>
      <c r="NB65" s="252" t="e">
        <f>#REF!</f>
        <v>#REF!</v>
      </c>
      <c r="NC65" s="252" t="e">
        <f>#REF!</f>
        <v>#REF!</v>
      </c>
      <c r="ND65" s="252" t="e">
        <f>#REF!</f>
        <v>#REF!</v>
      </c>
      <c r="NE65" s="252" t="e">
        <f>#REF!</f>
        <v>#REF!</v>
      </c>
      <c r="NF65" s="252" t="e">
        <f>#REF!</f>
        <v>#REF!</v>
      </c>
      <c r="NG65" s="252" t="e">
        <f>#REF!</f>
        <v>#REF!</v>
      </c>
      <c r="NH65" s="252" t="e">
        <f>#REF!</f>
        <v>#REF!</v>
      </c>
      <c r="NI65" s="253">
        <f t="shared" si="2004"/>
        <v>131</v>
      </c>
      <c r="NJ65" s="253">
        <f t="shared" si="2004"/>
        <v>154</v>
      </c>
      <c r="NK65" s="253">
        <f t="shared" si="2004"/>
        <v>147</v>
      </c>
      <c r="NL65" s="253">
        <f t="shared" si="2004"/>
        <v>176</v>
      </c>
      <c r="NM65" s="253">
        <f t="shared" si="2004"/>
        <v>183</v>
      </c>
      <c r="NN65" s="253">
        <f t="shared" si="2004"/>
        <v>162</v>
      </c>
      <c r="NO65" s="253">
        <f t="shared" si="2004"/>
        <v>222</v>
      </c>
      <c r="NP65" s="253">
        <f t="shared" si="2004"/>
        <v>216</v>
      </c>
      <c r="NQ65" s="253">
        <f t="shared" si="2004"/>
        <v>229</v>
      </c>
      <c r="NR65" s="253">
        <f t="shared" si="2004"/>
        <v>301</v>
      </c>
      <c r="NS65" s="253">
        <f t="shared" si="2004"/>
        <v>187</v>
      </c>
      <c r="NT65" s="253">
        <f t="shared" si="2004"/>
        <v>129</v>
      </c>
      <c r="NU65" s="253">
        <f t="shared" si="2005"/>
        <v>103</v>
      </c>
      <c r="NV65" s="253">
        <f t="shared" si="2005"/>
        <v>181</v>
      </c>
      <c r="NW65" s="253">
        <f t="shared" si="2005"/>
        <v>157</v>
      </c>
      <c r="NX65" s="253">
        <f t="shared" si="2005"/>
        <v>5</v>
      </c>
      <c r="NY65" s="253">
        <f t="shared" si="2005"/>
        <v>7</v>
      </c>
      <c r="NZ65" s="253">
        <f t="shared" si="2005"/>
        <v>50</v>
      </c>
      <c r="OA65" s="253">
        <f t="shared" si="2005"/>
        <v>9</v>
      </c>
      <c r="OB65" s="253">
        <f t="shared" si="2005"/>
        <v>26</v>
      </c>
      <c r="OC65" s="253">
        <f t="shared" si="2005"/>
        <v>23</v>
      </c>
      <c r="OD65" s="253">
        <f t="shared" si="2005"/>
        <v>17</v>
      </c>
      <c r="OE65" s="253">
        <f t="shared" si="2005"/>
        <v>18</v>
      </c>
      <c r="OF65" s="253">
        <f t="shared" si="2005"/>
        <v>15</v>
      </c>
      <c r="OG65" s="703">
        <f t="shared" si="2006"/>
        <v>22</v>
      </c>
      <c r="OH65" s="703">
        <f t="shared" si="2006"/>
        <v>41</v>
      </c>
      <c r="OI65" s="703">
        <f t="shared" si="2006"/>
        <v>40</v>
      </c>
      <c r="OJ65" s="703">
        <f t="shared" si="2006"/>
        <v>46</v>
      </c>
      <c r="OK65" s="703">
        <f t="shared" si="2006"/>
        <v>27</v>
      </c>
      <c r="OL65" s="703">
        <f t="shared" si="1955"/>
        <v>20</v>
      </c>
      <c r="OM65" s="703">
        <f t="shared" si="1956"/>
        <v>28</v>
      </c>
      <c r="ON65" s="703">
        <f t="shared" si="1957"/>
        <v>110</v>
      </c>
      <c r="OO65" s="703">
        <f t="shared" si="1958"/>
        <v>94</v>
      </c>
      <c r="OP65" s="703">
        <f t="shared" si="2007"/>
        <v>60</v>
      </c>
      <c r="OQ65" s="703">
        <f t="shared" si="1959"/>
        <v>52</v>
      </c>
      <c r="OR65" s="703">
        <f t="shared" si="2008"/>
        <v>34</v>
      </c>
      <c r="OS65" s="806">
        <f t="shared" si="1960"/>
        <v>20</v>
      </c>
      <c r="OT65" s="806">
        <f t="shared" si="1961"/>
        <v>17</v>
      </c>
      <c r="OU65" s="806">
        <f t="shared" si="1962"/>
        <v>33</v>
      </c>
      <c r="OV65" s="806">
        <f t="shared" si="1963"/>
        <v>45</v>
      </c>
      <c r="OW65" s="806">
        <f t="shared" si="1964"/>
        <v>14</v>
      </c>
      <c r="OX65" s="806">
        <f t="shared" si="1965"/>
        <v>39</v>
      </c>
      <c r="OY65" s="806">
        <f t="shared" si="1966"/>
        <v>67</v>
      </c>
      <c r="OZ65" s="806">
        <f t="shared" si="2009"/>
        <v>50</v>
      </c>
      <c r="PA65" s="806">
        <f t="shared" si="2009"/>
        <v>40</v>
      </c>
      <c r="PB65" s="806">
        <f t="shared" si="2009"/>
        <v>39</v>
      </c>
      <c r="PC65" s="806">
        <f t="shared" si="1967"/>
        <v>49</v>
      </c>
      <c r="PD65" s="806">
        <f t="shared" si="2010"/>
        <v>17</v>
      </c>
      <c r="PE65" s="859">
        <f t="shared" si="1968"/>
        <v>44</v>
      </c>
      <c r="PF65" s="859">
        <f t="shared" si="1969"/>
        <v>35</v>
      </c>
      <c r="PG65" s="859">
        <f t="shared" si="1970"/>
        <v>39</v>
      </c>
      <c r="PH65" s="859">
        <f t="shared" si="1971"/>
        <v>38</v>
      </c>
      <c r="PI65" s="859">
        <f t="shared" si="1972"/>
        <v>21</v>
      </c>
      <c r="PJ65" s="859">
        <f t="shared" si="2011"/>
        <v>31</v>
      </c>
      <c r="PK65" s="859">
        <f t="shared" si="1973"/>
        <v>67</v>
      </c>
      <c r="PL65" s="859">
        <f t="shared" si="1974"/>
        <v>50</v>
      </c>
      <c r="PM65" s="859">
        <f t="shared" si="1975"/>
        <v>25</v>
      </c>
      <c r="PN65" s="859">
        <f t="shared" si="1976"/>
        <v>39</v>
      </c>
      <c r="PO65" s="859">
        <f t="shared" si="1977"/>
        <v>22</v>
      </c>
      <c r="PP65" s="859">
        <f t="shared" si="1978"/>
        <v>24</v>
      </c>
      <c r="PQ65" s="1045">
        <f t="shared" si="1884"/>
        <v>12</v>
      </c>
      <c r="PR65" s="1045">
        <f t="shared" si="1885"/>
        <v>30</v>
      </c>
      <c r="PS65" s="1045">
        <f t="shared" si="1886"/>
        <v>29</v>
      </c>
      <c r="PT65" s="1045">
        <f t="shared" si="1887"/>
        <v>25</v>
      </c>
      <c r="PU65" s="1045">
        <f t="shared" si="1888"/>
        <v>33</v>
      </c>
      <c r="PV65" s="1045">
        <f t="shared" si="1889"/>
        <v>4</v>
      </c>
      <c r="PW65" s="1045">
        <f t="shared" si="1890"/>
        <v>27</v>
      </c>
      <c r="PX65" s="1045">
        <f t="shared" si="1891"/>
        <v>7</v>
      </c>
      <c r="PY65" s="1045">
        <f t="shared" si="1892"/>
        <v>27</v>
      </c>
      <c r="PZ65" s="1045">
        <f t="shared" si="1893"/>
        <v>27</v>
      </c>
      <c r="QA65" s="1045">
        <f t="shared" si="1894"/>
        <v>33</v>
      </c>
      <c r="QB65" s="1045">
        <f t="shared" si="1895"/>
        <v>19</v>
      </c>
      <c r="QC65" s="1067">
        <f t="shared" si="1896"/>
        <v>30</v>
      </c>
      <c r="QD65" s="1067">
        <f t="shared" si="1897"/>
        <v>38</v>
      </c>
      <c r="QE65" s="1067">
        <f t="shared" si="1898"/>
        <v>22</v>
      </c>
      <c r="QF65" s="1067">
        <f t="shared" si="1899"/>
        <v>43</v>
      </c>
      <c r="QG65" s="1067">
        <f t="shared" si="1900"/>
        <v>26</v>
      </c>
      <c r="QH65" s="1067">
        <f t="shared" si="1901"/>
        <v>0</v>
      </c>
      <c r="QI65" s="1067">
        <f t="shared" si="1902"/>
        <v>29</v>
      </c>
      <c r="QJ65" s="1067">
        <f t="shared" si="1903"/>
        <v>24</v>
      </c>
      <c r="QK65" s="1067">
        <f t="shared" si="1904"/>
        <v>37</v>
      </c>
      <c r="QL65" s="1067">
        <f t="shared" si="1905"/>
        <v>26</v>
      </c>
      <c r="QM65" s="1067">
        <f t="shared" si="1906"/>
        <v>33</v>
      </c>
      <c r="QN65" s="1067">
        <f t="shared" si="1907"/>
        <v>0</v>
      </c>
      <c r="QO65" s="1124">
        <f t="shared" si="1987"/>
        <v>76</v>
      </c>
      <c r="QP65" s="1124">
        <f t="shared" si="1988"/>
        <v>29</v>
      </c>
      <c r="QQ65" s="1124">
        <f t="shared" si="1989"/>
        <v>20</v>
      </c>
      <c r="QR65" s="1124">
        <f t="shared" si="1990"/>
        <v>50</v>
      </c>
      <c r="QS65" s="1124">
        <f t="shared" si="1991"/>
        <v>31</v>
      </c>
      <c r="QT65" s="1124">
        <f t="shared" si="1992"/>
        <v>0</v>
      </c>
      <c r="QU65" s="1124">
        <f t="shared" si="1993"/>
        <v>25</v>
      </c>
      <c r="QV65" s="1124">
        <f t="shared" si="1994"/>
        <v>19</v>
      </c>
      <c r="QW65" s="1124">
        <f t="shared" si="2012"/>
        <v>100</v>
      </c>
      <c r="QX65" s="1124">
        <f t="shared" si="2012"/>
        <v>177</v>
      </c>
      <c r="QY65" s="1124">
        <f t="shared" si="2012"/>
        <v>206</v>
      </c>
      <c r="QZ65" s="1124">
        <f t="shared" si="2012"/>
        <v>113</v>
      </c>
      <c r="RA65" s="1216">
        <f t="shared" si="2013"/>
        <v>204</v>
      </c>
      <c r="RB65" s="1216">
        <f t="shared" si="2014"/>
        <v>233</v>
      </c>
      <c r="RC65" s="1216">
        <f t="shared" si="2015"/>
        <v>236</v>
      </c>
      <c r="RD65" s="1216">
        <f t="shared" si="2016"/>
        <v>206</v>
      </c>
      <c r="RE65" s="1216">
        <f t="shared" si="2017"/>
        <v>189</v>
      </c>
      <c r="RF65" s="1216">
        <f t="shared" si="2018"/>
        <v>107</v>
      </c>
      <c r="RG65" s="1216">
        <f t="shared" si="2019"/>
        <v>171</v>
      </c>
      <c r="RH65" s="1216">
        <f t="shared" si="2020"/>
        <v>0</v>
      </c>
      <c r="RI65" s="1216">
        <f t="shared" si="2021"/>
        <v>0</v>
      </c>
      <c r="RJ65" s="1216">
        <f t="shared" si="2022"/>
        <v>0</v>
      </c>
      <c r="RK65" s="1216">
        <f t="shared" si="2023"/>
        <v>0</v>
      </c>
      <c r="RL65" s="1216">
        <f t="shared" si="2024"/>
        <v>0</v>
      </c>
    </row>
    <row r="66" spans="1:480" ht="15.75" customHeight="1" x14ac:dyDescent="0.3">
      <c r="A66" s="675">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955"/>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102"/>
      <c r="FG66" s="367"/>
      <c r="FH66" s="102"/>
      <c r="FI66" s="367"/>
      <c r="FJ66" s="102"/>
      <c r="FK66" s="367"/>
      <c r="FL66" s="102"/>
      <c r="FM66" s="367"/>
      <c r="FN66" s="102"/>
      <c r="FO66" s="367"/>
      <c r="FP66" s="102"/>
      <c r="FQ66" s="367"/>
      <c r="FR66" s="102"/>
      <c r="FS66" s="367"/>
      <c r="FT66" s="102"/>
      <c r="FU66" s="367"/>
      <c r="FV66" s="102"/>
      <c r="FW66" s="367"/>
      <c r="FX66" s="102"/>
      <c r="FY66" s="100"/>
      <c r="FZ66" s="102"/>
      <c r="GA66" s="367"/>
      <c r="GB66" s="102"/>
      <c r="GC66" s="367"/>
      <c r="GD66" s="102"/>
      <c r="GE66" s="367"/>
      <c r="GF66" s="296"/>
      <c r="GG66" s="370"/>
      <c r="GH66" s="296"/>
      <c r="GI66" s="370"/>
      <c r="GJ66" s="296"/>
      <c r="GK66" s="370"/>
      <c r="GL66" s="296"/>
      <c r="GM66" s="370"/>
      <c r="GN66" s="296"/>
      <c r="GO66" s="370"/>
      <c r="GP66" s="296"/>
      <c r="GQ66" s="370"/>
      <c r="GR66" s="296"/>
      <c r="GS66" s="370"/>
      <c r="GT66" s="296"/>
      <c r="GU66" s="370"/>
      <c r="GV66" s="296"/>
      <c r="GW66" s="370"/>
      <c r="GX66" s="296"/>
      <c r="GY66" s="370"/>
      <c r="GZ66" s="296"/>
      <c r="HA66" s="370"/>
      <c r="HB66" s="296"/>
      <c r="HC66" s="370"/>
      <c r="HD66" s="296"/>
      <c r="HE66" s="370"/>
      <c r="HF66" s="296"/>
      <c r="HG66" s="370"/>
      <c r="HH66" s="296"/>
      <c r="HI66" s="370"/>
      <c r="HJ66" s="296"/>
      <c r="HK66" s="370"/>
      <c r="HL66" s="296"/>
      <c r="HM66" s="370"/>
      <c r="HN66" s="296"/>
      <c r="HO66" s="370"/>
      <c r="HP66" s="296"/>
      <c r="HQ66" s="370"/>
      <c r="HR66" s="296"/>
      <c r="HS66" s="370"/>
      <c r="HT66" s="296"/>
      <c r="HU66" s="370"/>
      <c r="HV66" s="296"/>
      <c r="HW66" s="370"/>
      <c r="HX66" s="296"/>
      <c r="HY66" s="370"/>
      <c r="HZ66" s="296"/>
      <c r="IA66" s="370"/>
      <c r="IB66" s="296"/>
      <c r="IC66" s="370"/>
      <c r="ID66" s="296"/>
      <c r="IE66" s="370"/>
      <c r="IF66" s="296"/>
      <c r="IG66" s="370"/>
      <c r="IH66" s="296"/>
      <c r="II66" s="370"/>
      <c r="IJ66" s="296"/>
      <c r="IK66" s="370"/>
      <c r="IL66" s="296"/>
      <c r="IM66" s="370"/>
      <c r="IN66" s="296"/>
      <c r="IO66" s="370"/>
      <c r="IP66" s="296"/>
      <c r="IQ66" s="370"/>
      <c r="IR66" s="296"/>
      <c r="IS66" s="370"/>
      <c r="IT66" s="296"/>
      <c r="IU66" s="370"/>
      <c r="IV66" s="296"/>
      <c r="IW66" s="370"/>
      <c r="IX66" s="296"/>
      <c r="IY66" s="370"/>
      <c r="IZ66" s="296"/>
      <c r="JA66" s="370"/>
      <c r="JB66" s="296"/>
      <c r="JC66" s="370"/>
      <c r="JD66" s="296"/>
      <c r="JE66" s="370"/>
      <c r="JF66" s="296"/>
      <c r="JG66" s="370"/>
      <c r="JH66" s="296"/>
      <c r="JI66" s="370"/>
      <c r="JJ66" s="296"/>
      <c r="JK66" s="370"/>
      <c r="JL66" s="296"/>
      <c r="JM66" s="370"/>
      <c r="JN66" s="296"/>
      <c r="JO66" s="370"/>
      <c r="JP66" s="296"/>
      <c r="JQ66" s="370"/>
      <c r="JR66" s="296"/>
      <c r="JS66" s="370"/>
      <c r="JT66" s="296"/>
      <c r="JU66" s="370"/>
      <c r="JV66" s="296"/>
      <c r="JW66" s="370"/>
      <c r="JX66" s="296"/>
      <c r="JY66" s="370"/>
      <c r="JZ66" s="296"/>
      <c r="KA66" s="370"/>
      <c r="KB66" s="296"/>
      <c r="KC66" s="370"/>
      <c r="KD66" s="296"/>
      <c r="KE66" s="370"/>
      <c r="KF66" s="296"/>
      <c r="KG66" s="370"/>
      <c r="KH66" s="296"/>
      <c r="KI66" s="370"/>
      <c r="KJ66" s="296"/>
      <c r="KK66" s="370"/>
      <c r="KL66" s="296"/>
      <c r="KM66" s="370"/>
      <c r="KN66" s="296"/>
      <c r="KO66" s="370"/>
      <c r="KP66" s="296"/>
      <c r="KQ66" s="370"/>
      <c r="KR66" s="296"/>
      <c r="KS66" s="370"/>
      <c r="KT66" s="296"/>
      <c r="KU66" s="375"/>
      <c r="KV66" s="296"/>
      <c r="KW66" s="370"/>
      <c r="KX66" s="296"/>
      <c r="KY66" s="370"/>
      <c r="KZ66" s="296"/>
      <c r="LA66" s="370"/>
      <c r="LB66" s="296"/>
      <c r="LC66" s="370"/>
      <c r="LD66" s="296"/>
      <c r="LE66" s="370"/>
      <c r="LF66" s="296"/>
      <c r="LG66" s="370"/>
      <c r="LH66" s="296"/>
      <c r="LI66" s="370"/>
      <c r="LJ66" s="296"/>
      <c r="LK66" s="370"/>
      <c r="LL66" s="296"/>
      <c r="LM66" s="370"/>
      <c r="LN66" s="296"/>
      <c r="LO66" s="370"/>
      <c r="LP66" s="296"/>
      <c r="LQ66" s="370"/>
      <c r="LR66" s="296"/>
      <c r="LS66" s="1195"/>
      <c r="LT66" s="296"/>
      <c r="LU66" s="1191"/>
      <c r="LV66" s="296"/>
      <c r="LW66" s="1191"/>
      <c r="LX66" s="296"/>
      <c r="LY66" s="1191"/>
      <c r="LZ66" s="296"/>
      <c r="MA66" s="1191"/>
      <c r="MB66" s="296"/>
      <c r="MC66" s="1191"/>
      <c r="MD66" s="296"/>
      <c r="ME66" s="1249"/>
      <c r="MF66" s="296"/>
      <c r="MG66" s="1191"/>
      <c r="MH66" s="296"/>
      <c r="MI66" s="1191"/>
      <c r="MJ66" s="296"/>
      <c r="MK66" s="1191"/>
      <c r="ML66" s="296"/>
      <c r="MM66" s="1191"/>
      <c r="MN66" s="296"/>
      <c r="MO66" s="1191"/>
      <c r="MP66" s="23"/>
      <c r="MQ66" s="955"/>
      <c r="MR66" s="102"/>
      <c r="MS66" s="100"/>
      <c r="MT66" s="614"/>
      <c r="MU66" s="614"/>
      <c r="MV66" s="614"/>
      <c r="PE66" s="860"/>
      <c r="PF66" s="860"/>
      <c r="PG66" s="860"/>
      <c r="PH66" s="860"/>
      <c r="PI66" s="860"/>
      <c r="PJ66" s="860"/>
      <c r="PK66" s="860"/>
      <c r="PL66" s="860"/>
      <c r="PM66" s="860"/>
      <c r="PN66" s="860"/>
      <c r="PO66" s="860"/>
      <c r="PP66" s="860"/>
      <c r="PQ66" s="1046"/>
      <c r="PR66" s="1046"/>
      <c r="PS66" s="1046"/>
      <c r="PT66" s="1046"/>
      <c r="PU66" s="1046"/>
      <c r="PV66" s="1046"/>
      <c r="PW66" s="1046"/>
      <c r="PX66" s="1046"/>
      <c r="PY66" s="1046"/>
      <c r="PZ66" s="1046"/>
      <c r="QA66" s="1046"/>
      <c r="QB66" s="1046"/>
      <c r="QC66" s="1068"/>
      <c r="QD66" s="1068"/>
      <c r="QE66" s="1068"/>
      <c r="QF66" s="1068"/>
      <c r="QG66" s="1068"/>
      <c r="QH66" s="1068"/>
      <c r="QI66" s="1068"/>
      <c r="QJ66" s="1068"/>
      <c r="QK66" s="1068"/>
      <c r="QL66" s="1068"/>
      <c r="QM66" s="1068"/>
      <c r="QN66" s="1068"/>
      <c r="QO66" s="1125"/>
      <c r="QP66" s="1125"/>
      <c r="QQ66" s="1125"/>
      <c r="QR66" s="1125"/>
      <c r="QS66" s="1125"/>
      <c r="QT66" s="1125"/>
      <c r="QU66" s="1125"/>
      <c r="QV66" s="1125"/>
      <c r="QW66" s="1125"/>
      <c r="QX66" s="1125"/>
      <c r="QY66" s="1125"/>
      <c r="QZ66" s="1125"/>
      <c r="RA66" s="1217"/>
      <c r="RB66" s="1217"/>
      <c r="RC66" s="1217"/>
      <c r="RD66" s="1217"/>
      <c r="RE66" s="1217"/>
      <c r="RF66" s="1217"/>
      <c r="RG66" s="1217"/>
      <c r="RH66" s="1217"/>
      <c r="RI66" s="1217"/>
      <c r="RJ66" s="1217"/>
      <c r="RK66" s="1217"/>
      <c r="RL66" s="1217"/>
    </row>
    <row r="67" spans="1:480" s="32" customFormat="1" x14ac:dyDescent="0.3">
      <c r="A67" s="681"/>
      <c r="B67" s="50">
        <v>9.1</v>
      </c>
      <c r="C67" s="31"/>
      <c r="D67" s="31"/>
      <c r="E67" s="1295" t="s">
        <v>68</v>
      </c>
      <c r="F67" s="1295"/>
      <c r="G67" s="1296"/>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74">
        <v>1</v>
      </c>
      <c r="AQ67" s="67">
        <v>1</v>
      </c>
      <c r="AR67" s="574">
        <v>1</v>
      </c>
      <c r="AS67" s="67">
        <v>1</v>
      </c>
      <c r="AT67" s="574">
        <v>1</v>
      </c>
      <c r="AU67" s="67">
        <v>1</v>
      </c>
      <c r="AV67" s="120" t="s">
        <v>29</v>
      </c>
      <c r="AW67" s="138">
        <f>SUM(AJ67:AU67)/$AV$4</f>
        <v>0.99983333333333346</v>
      </c>
      <c r="AX67" s="359">
        <v>1</v>
      </c>
      <c r="AY67" s="67">
        <v>0.99739999999999995</v>
      </c>
      <c r="AZ67" s="16">
        <v>1</v>
      </c>
      <c r="BA67" s="67">
        <v>1</v>
      </c>
      <c r="BB67" s="16">
        <v>1</v>
      </c>
      <c r="BC67" s="67">
        <v>1</v>
      </c>
      <c r="BD67" s="574">
        <v>1</v>
      </c>
      <c r="BE67" s="67">
        <v>1</v>
      </c>
      <c r="BF67" s="574">
        <v>1</v>
      </c>
      <c r="BG67" s="67">
        <v>1</v>
      </c>
      <c r="BH67" s="574">
        <v>1</v>
      </c>
      <c r="BI67" s="67">
        <v>1</v>
      </c>
      <c r="BJ67" s="120" t="s">
        <v>29</v>
      </c>
      <c r="BK67" s="138">
        <f>SUM(AX67:BI67)/$BJ$4</f>
        <v>0.99978333333333325</v>
      </c>
      <c r="BL67" s="359">
        <v>1</v>
      </c>
      <c r="BM67" s="67">
        <v>1</v>
      </c>
      <c r="BN67" s="16">
        <v>0.99329999999999996</v>
      </c>
      <c r="BO67" s="67">
        <v>1</v>
      </c>
      <c r="BP67" s="16">
        <v>1</v>
      </c>
      <c r="BQ67" s="67">
        <v>1</v>
      </c>
      <c r="BR67" s="574">
        <v>1</v>
      </c>
      <c r="BS67" s="67">
        <v>1</v>
      </c>
      <c r="BT67" s="574">
        <v>1</v>
      </c>
      <c r="BU67" s="574">
        <v>0.99839999999999995</v>
      </c>
      <c r="BV67" s="574">
        <v>1</v>
      </c>
      <c r="BW67" s="574">
        <v>1</v>
      </c>
      <c r="BX67" s="120" t="s">
        <v>29</v>
      </c>
      <c r="BY67" s="138">
        <f>SUM(BL67:BW67)/$BX$4</f>
        <v>0.99930833333333335</v>
      </c>
      <c r="BZ67" s="574">
        <v>1</v>
      </c>
      <c r="CA67" s="67">
        <v>1</v>
      </c>
      <c r="CB67" s="16">
        <v>1</v>
      </c>
      <c r="CC67" s="67">
        <v>1</v>
      </c>
      <c r="CD67" s="16">
        <v>1</v>
      </c>
      <c r="CE67" s="67">
        <v>1</v>
      </c>
      <c r="CF67" s="574">
        <v>1</v>
      </c>
      <c r="CG67" s="67">
        <v>1</v>
      </c>
      <c r="CH67" s="574">
        <v>1</v>
      </c>
      <c r="CI67" s="574">
        <v>1</v>
      </c>
      <c r="CJ67" s="574">
        <v>1</v>
      </c>
      <c r="CK67" s="574">
        <v>1</v>
      </c>
      <c r="CL67" s="120" t="s">
        <v>29</v>
      </c>
      <c r="CM67" s="138">
        <f>SUM(BZ67:CK67)/$CL$4</f>
        <v>1</v>
      </c>
      <c r="CN67" s="574">
        <v>1</v>
      </c>
      <c r="CO67" s="67">
        <v>1</v>
      </c>
      <c r="CP67" s="16">
        <v>1</v>
      </c>
      <c r="CQ67" s="67">
        <v>1</v>
      </c>
      <c r="CR67" s="16">
        <v>1</v>
      </c>
      <c r="CS67" s="67">
        <v>1</v>
      </c>
      <c r="CT67" s="574">
        <v>1</v>
      </c>
      <c r="CU67" s="67">
        <v>1</v>
      </c>
      <c r="CV67" s="574">
        <v>1</v>
      </c>
      <c r="CW67" s="971">
        <v>1</v>
      </c>
      <c r="CX67" s="574">
        <v>1</v>
      </c>
      <c r="CY67" s="67">
        <v>1</v>
      </c>
      <c r="CZ67" s="120" t="s">
        <v>29</v>
      </c>
      <c r="DA67" s="138">
        <f>SUM(CN67:CY67)/$CZ$4</f>
        <v>1</v>
      </c>
      <c r="DB67" s="574">
        <v>1</v>
      </c>
      <c r="DC67" s="67">
        <v>0.99709999999999999</v>
      </c>
      <c r="DD67" s="16">
        <v>1</v>
      </c>
      <c r="DE67" s="67">
        <v>0.99870000000000003</v>
      </c>
      <c r="DF67" s="16">
        <v>1</v>
      </c>
      <c r="DG67" s="67">
        <v>1</v>
      </c>
      <c r="DH67" s="574">
        <v>0.99999899999999997</v>
      </c>
      <c r="DI67" s="67">
        <v>1</v>
      </c>
      <c r="DJ67" s="574">
        <v>0.99619999999999997</v>
      </c>
      <c r="DK67" s="67">
        <v>1</v>
      </c>
      <c r="DL67" s="574">
        <v>1</v>
      </c>
      <c r="DM67" s="67">
        <v>1</v>
      </c>
      <c r="DN67" s="120" t="s">
        <v>29</v>
      </c>
      <c r="DO67" s="138">
        <f>SUM(DB67:DM67)/$DN$4</f>
        <v>0.99933324999999995</v>
      </c>
      <c r="DP67" s="574">
        <v>1</v>
      </c>
      <c r="DQ67" s="67">
        <v>1</v>
      </c>
      <c r="DR67" s="16">
        <v>0.94299999999999995</v>
      </c>
      <c r="DS67" s="67">
        <v>1</v>
      </c>
      <c r="DT67" s="16">
        <v>1</v>
      </c>
      <c r="DU67" s="67">
        <v>1</v>
      </c>
      <c r="DV67" s="574">
        <v>1</v>
      </c>
      <c r="DW67" s="67">
        <v>1</v>
      </c>
      <c r="DX67" s="574">
        <v>1</v>
      </c>
      <c r="DY67" s="67">
        <v>0.99929999999999997</v>
      </c>
      <c r="DZ67" s="574">
        <v>1</v>
      </c>
      <c r="EA67" s="67">
        <v>0.99650000000000005</v>
      </c>
      <c r="EB67" s="120" t="s">
        <v>29</v>
      </c>
      <c r="EC67" s="138">
        <f>SUM(DP67:EA67)/$EB$4</f>
        <v>0.9948999999999999</v>
      </c>
      <c r="ED67" s="574">
        <v>1</v>
      </c>
      <c r="EE67" s="67">
        <v>1</v>
      </c>
      <c r="EF67" s="16">
        <v>1</v>
      </c>
      <c r="EG67" s="67">
        <v>1</v>
      </c>
      <c r="EH67" s="16">
        <v>1</v>
      </c>
      <c r="EI67" s="67">
        <v>1</v>
      </c>
      <c r="EJ67" s="574">
        <v>1</v>
      </c>
      <c r="EK67" s="67">
        <v>1</v>
      </c>
      <c r="EL67" s="574">
        <v>1</v>
      </c>
      <c r="EM67" s="67">
        <v>0.99019999999999997</v>
      </c>
      <c r="EN67" s="574">
        <v>0.99760000000000004</v>
      </c>
      <c r="EO67" s="67">
        <v>1</v>
      </c>
      <c r="EP67" s="120" t="s">
        <v>29</v>
      </c>
      <c r="EQ67" s="138">
        <f>SUM(ED67:EO67)/$EP$4</f>
        <v>0.99898333333333333</v>
      </c>
      <c r="ER67" s="574">
        <v>0.99890000000000001</v>
      </c>
      <c r="ES67" s="67">
        <v>0.99070000000000003</v>
      </c>
      <c r="ET67" s="16">
        <v>1</v>
      </c>
      <c r="EU67" s="67">
        <v>1</v>
      </c>
      <c r="EV67" s="16">
        <v>1</v>
      </c>
      <c r="EW67" s="67">
        <v>1</v>
      </c>
      <c r="EX67" s="574">
        <v>0.99909999999999999</v>
      </c>
      <c r="EY67" s="67"/>
      <c r="EZ67" s="574"/>
      <c r="FA67" s="67"/>
      <c r="FB67" s="574"/>
      <c r="FC67" s="67"/>
      <c r="FD67" s="120" t="s">
        <v>29</v>
      </c>
      <c r="FE67" s="138">
        <f>SUM(ER67:FC67)/$FD$4</f>
        <v>0.99838571428571432</v>
      </c>
      <c r="FF67" s="604">
        <f>AX67-AU67</f>
        <v>0</v>
      </c>
      <c r="FG67" s="605">
        <f>FF67/AU67</f>
        <v>0</v>
      </c>
      <c r="FH67" s="604">
        <f>AY67-AX67</f>
        <v>-2.6000000000000467E-3</v>
      </c>
      <c r="FI67" s="605">
        <f>FH67/AX67</f>
        <v>-2.6000000000000467E-3</v>
      </c>
      <c r="FJ67" s="604">
        <f>AZ67-AY67</f>
        <v>2.6000000000000467E-3</v>
      </c>
      <c r="FK67" s="605">
        <f>FJ67/AY67</f>
        <v>2.6067776218167706E-3</v>
      </c>
      <c r="FL67" s="604">
        <f>BA67-AZ67</f>
        <v>0</v>
      </c>
      <c r="FM67" s="605">
        <f>FL67/AZ67</f>
        <v>0</v>
      </c>
      <c r="FN67" s="604">
        <f>BB67-BA67</f>
        <v>0</v>
      </c>
      <c r="FO67" s="605">
        <f>FN67/BA67</f>
        <v>0</v>
      </c>
      <c r="FP67" s="604">
        <f>BC67-BB67</f>
        <v>0</v>
      </c>
      <c r="FQ67" s="605">
        <f>FP67/BB67</f>
        <v>0</v>
      </c>
      <c r="FR67" s="607">
        <f>BD67-BC67</f>
        <v>0</v>
      </c>
      <c r="FS67" s="605">
        <f>FR67/BC67</f>
        <v>0</v>
      </c>
      <c r="FT67" s="604">
        <f>BE67-BD67</f>
        <v>0</v>
      </c>
      <c r="FU67" s="605">
        <f>FT67/BD67</f>
        <v>0</v>
      </c>
      <c r="FV67" s="604">
        <f>BF67-BE67</f>
        <v>0</v>
      </c>
      <c r="FW67" s="605">
        <f>FV67/BE67</f>
        <v>0</v>
      </c>
      <c r="FX67" s="604">
        <f>BG67-BF67</f>
        <v>0</v>
      </c>
      <c r="FY67" s="718">
        <f>FX67/BF67</f>
        <v>0</v>
      </c>
      <c r="FZ67" s="604">
        <f>BH67-BG67</f>
        <v>0</v>
      </c>
      <c r="GA67" s="605">
        <f>FZ67/BG67</f>
        <v>0</v>
      </c>
      <c r="GB67" s="604">
        <f>BI67-BH67</f>
        <v>0</v>
      </c>
      <c r="GC67" s="605">
        <f>GB67/BH67</f>
        <v>0</v>
      </c>
      <c r="GD67" s="604">
        <f>BL67-BI67</f>
        <v>0</v>
      </c>
      <c r="GE67" s="605">
        <f>GD67/BI67</f>
        <v>0</v>
      </c>
      <c r="GF67" s="294">
        <f>BM67-BL67</f>
        <v>0</v>
      </c>
      <c r="GG67" s="370">
        <f>GF67/BL67</f>
        <v>0</v>
      </c>
      <c r="GH67" s="294">
        <f>BN67-BM67</f>
        <v>-6.7000000000000393E-3</v>
      </c>
      <c r="GI67" s="370">
        <f>GH67/BM67</f>
        <v>-6.7000000000000393E-3</v>
      </c>
      <c r="GJ67" s="294">
        <f>BO67-BN67</f>
        <v>6.7000000000000393E-3</v>
      </c>
      <c r="GK67" s="370">
        <f>GJ67/BN67</f>
        <v>6.7451927917044595E-3</v>
      </c>
      <c r="GL67" s="294">
        <f>BP67-BO67</f>
        <v>0</v>
      </c>
      <c r="GM67" s="367">
        <f>GL67/BO67</f>
        <v>0</v>
      </c>
      <c r="GN67" s="294">
        <f>BQ67-BP67</f>
        <v>0</v>
      </c>
      <c r="GO67" s="370">
        <f>GN67/BP67</f>
        <v>0</v>
      </c>
      <c r="GP67" s="777">
        <f>BR67-BQ67</f>
        <v>0</v>
      </c>
      <c r="GQ67" s="370">
        <f>GP67/BQ67</f>
        <v>0</v>
      </c>
      <c r="GR67" s="294">
        <f>BS67-BR67</f>
        <v>0</v>
      </c>
      <c r="GS67" s="370">
        <f>GR67/BR67</f>
        <v>0</v>
      </c>
      <c r="GT67" s="294">
        <f>BT67-BS67</f>
        <v>0</v>
      </c>
      <c r="GU67" s="370">
        <f>GT67/BS67</f>
        <v>0</v>
      </c>
      <c r="GV67" s="294">
        <f>BU67-BT67</f>
        <v>-1.6000000000000458E-3</v>
      </c>
      <c r="GW67" s="370">
        <f>GV67/BT67</f>
        <v>-1.6000000000000458E-3</v>
      </c>
      <c r="GX67" s="294">
        <f>BV67-BU67</f>
        <v>1.6000000000000458E-3</v>
      </c>
      <c r="GY67" s="370">
        <f>GX67/BU67</f>
        <v>1.6025641025641485E-3</v>
      </c>
      <c r="GZ67" s="294">
        <f>BW67-BV67</f>
        <v>0</v>
      </c>
      <c r="HA67" s="370">
        <f>GZ67/BV67</f>
        <v>0</v>
      </c>
      <c r="HB67" s="294">
        <f>BZ67-BW67</f>
        <v>0</v>
      </c>
      <c r="HC67" s="370">
        <f>HB67/BW67</f>
        <v>0</v>
      </c>
      <c r="HD67" s="294">
        <f>CA67-BZ67</f>
        <v>0</v>
      </c>
      <c r="HE67" s="370">
        <f>HD67/BZ67</f>
        <v>0</v>
      </c>
      <c r="HF67" s="294">
        <f>CB67-CA67</f>
        <v>0</v>
      </c>
      <c r="HG67" s="370">
        <f>HF67/CA67</f>
        <v>0</v>
      </c>
      <c r="HH67" s="294">
        <f>CC67-CB67</f>
        <v>0</v>
      </c>
      <c r="HI67" s="370">
        <f>HH67/CB67</f>
        <v>0</v>
      </c>
      <c r="HJ67" s="294">
        <f>CD67-CC67</f>
        <v>0</v>
      </c>
      <c r="HK67" s="370">
        <f>HJ67/CC67</f>
        <v>0</v>
      </c>
      <c r="HL67" s="294">
        <f>CE67-CD67</f>
        <v>0</v>
      </c>
      <c r="HM67" s="370">
        <f>HL67/CD67</f>
        <v>0</v>
      </c>
      <c r="HN67" s="294">
        <f>CF67-CE67</f>
        <v>0</v>
      </c>
      <c r="HO67" s="370">
        <f>HN67/CE67</f>
        <v>0</v>
      </c>
      <c r="HP67" s="294">
        <f>CG67-CF67</f>
        <v>0</v>
      </c>
      <c r="HQ67" s="370">
        <f>HP67/CF67</f>
        <v>0</v>
      </c>
      <c r="HR67" s="294">
        <f>CH67-CG67</f>
        <v>0</v>
      </c>
      <c r="HS67" s="370">
        <f>HR67/CG67</f>
        <v>0</v>
      </c>
      <c r="HT67" s="294">
        <f>CI67-CH67</f>
        <v>0</v>
      </c>
      <c r="HU67" s="370">
        <f>HT67/CH67</f>
        <v>0</v>
      </c>
      <c r="HV67" s="294">
        <f>CJ67-CI67</f>
        <v>0</v>
      </c>
      <c r="HW67" s="370">
        <f>HV67/CI67</f>
        <v>0</v>
      </c>
      <c r="HX67" s="294">
        <f>CK67-CJ67</f>
        <v>0</v>
      </c>
      <c r="HY67" s="370">
        <f>HX67/CJ67</f>
        <v>0</v>
      </c>
      <c r="HZ67" s="294">
        <f>CN67-CK67</f>
        <v>0</v>
      </c>
      <c r="IA67" s="370">
        <f>HZ67/CK67</f>
        <v>0</v>
      </c>
      <c r="IB67" s="294">
        <f>CO67-CN67</f>
        <v>0</v>
      </c>
      <c r="IC67" s="370">
        <f>IB67/CN67</f>
        <v>0</v>
      </c>
      <c r="ID67" s="294">
        <f>CP67-CO67</f>
        <v>0</v>
      </c>
      <c r="IE67" s="370">
        <f>ID67/CO67</f>
        <v>0</v>
      </c>
      <c r="IF67" s="294">
        <f>CQ67-CP67</f>
        <v>0</v>
      </c>
      <c r="IG67" s="370">
        <f>IF67/CP67</f>
        <v>0</v>
      </c>
      <c r="IH67" s="294">
        <f>CR67-CQ67</f>
        <v>0</v>
      </c>
      <c r="II67" s="370">
        <f>IH67/CQ67</f>
        <v>0</v>
      </c>
      <c r="IJ67" s="294">
        <f>CS67-CR67</f>
        <v>0</v>
      </c>
      <c r="IK67" s="370">
        <f>IJ67/CR67</f>
        <v>0</v>
      </c>
      <c r="IL67" s="294">
        <f>CT67-CS67</f>
        <v>0</v>
      </c>
      <c r="IM67" s="370">
        <f>IL67/CS67</f>
        <v>0</v>
      </c>
      <c r="IN67" s="294">
        <f>CU67-CT67</f>
        <v>0</v>
      </c>
      <c r="IO67" s="370">
        <f>IN67/CT67</f>
        <v>0</v>
      </c>
      <c r="IP67" s="975">
        <f>CV67-CU67</f>
        <v>0</v>
      </c>
      <c r="IQ67" s="370">
        <f>IP67/CU67</f>
        <v>0</v>
      </c>
      <c r="IR67" s="294">
        <f>CW67-CV67</f>
        <v>0</v>
      </c>
      <c r="IS67" s="370">
        <f>IR67/CV67</f>
        <v>0</v>
      </c>
      <c r="IT67" s="294">
        <f>CX67-CW67</f>
        <v>0</v>
      </c>
      <c r="IU67" s="370">
        <f>IT67/CW67</f>
        <v>0</v>
      </c>
      <c r="IV67" s="294">
        <f>CY67-CX67</f>
        <v>0</v>
      </c>
      <c r="IW67" s="370">
        <f>IV67/CX67</f>
        <v>0</v>
      </c>
      <c r="IX67" s="294">
        <f>DB67-CY67</f>
        <v>0</v>
      </c>
      <c r="IY67" s="370">
        <f>IX67/CY67</f>
        <v>0</v>
      </c>
      <c r="IZ67" s="294">
        <f>DC67-DB67</f>
        <v>-2.9000000000000137E-3</v>
      </c>
      <c r="JA67" s="370">
        <f>IZ67/DB67</f>
        <v>-2.9000000000000137E-3</v>
      </c>
      <c r="JB67" s="294">
        <f>DD67-DC67</f>
        <v>2.9000000000000137E-3</v>
      </c>
      <c r="JC67" s="370">
        <f>JB67/DD67</f>
        <v>2.9000000000000137E-3</v>
      </c>
      <c r="JD67" s="294">
        <f>DE67-DD67</f>
        <v>-1.2999999999999678E-3</v>
      </c>
      <c r="JE67" s="370">
        <f>JD67/DD67</f>
        <v>-1.2999999999999678E-3</v>
      </c>
      <c r="JF67" s="294">
        <f>DF67-DE67</f>
        <v>1.2999999999999678E-3</v>
      </c>
      <c r="JG67" s="370">
        <f>JF67/DO67</f>
        <v>1.3008673533077858E-3</v>
      </c>
      <c r="JH67" s="294">
        <f>DG67-DF67</f>
        <v>0</v>
      </c>
      <c r="JI67" s="370">
        <f>JH67/DF67</f>
        <v>0</v>
      </c>
      <c r="JJ67" s="294">
        <f>DH67-DG67</f>
        <v>-1.0000000000287557E-6</v>
      </c>
      <c r="JK67" s="370">
        <f>JJ67/DG67</f>
        <v>-1.0000000000287557E-6</v>
      </c>
      <c r="JL67" s="294">
        <f>DI67-DH67</f>
        <v>1.0000000000287557E-6</v>
      </c>
      <c r="JM67" s="370">
        <f>JL67/DH67</f>
        <v>1.0000010000297558E-6</v>
      </c>
      <c r="JN67" s="294">
        <f>DJ67-DI67</f>
        <v>-3.8000000000000256E-3</v>
      </c>
      <c r="JO67" s="370">
        <f>JN67/DI67</f>
        <v>-3.8000000000000256E-3</v>
      </c>
      <c r="JP67" s="294">
        <f>DK67-DJ67</f>
        <v>3.8000000000000256E-3</v>
      </c>
      <c r="JQ67" s="370">
        <f>JP67/DJ67</f>
        <v>3.8144950813089997E-3</v>
      </c>
      <c r="JR67" s="294">
        <f>DL67-DK67</f>
        <v>0</v>
      </c>
      <c r="JS67" s="370">
        <f>JR67/DK67</f>
        <v>0</v>
      </c>
      <c r="JT67" s="294">
        <f>DM67-DL67</f>
        <v>0</v>
      </c>
      <c r="JU67" s="370">
        <f>JT67/DL67</f>
        <v>0</v>
      </c>
      <c r="JV67" s="294">
        <f>DP67-DM67</f>
        <v>0</v>
      </c>
      <c r="JW67" s="370">
        <f>JV67/DM67</f>
        <v>0</v>
      </c>
      <c r="JX67" s="294">
        <f>DQ67-DP67</f>
        <v>0</v>
      </c>
      <c r="JY67" s="370">
        <f>JX67/DP67</f>
        <v>0</v>
      </c>
      <c r="JZ67" s="294">
        <f>DR67-DQ67</f>
        <v>-5.7000000000000051E-2</v>
      </c>
      <c r="KA67" s="370">
        <f>JZ67/DQ67</f>
        <v>-5.7000000000000051E-2</v>
      </c>
      <c r="KB67" s="294">
        <f>DS67-DR67</f>
        <v>5.7000000000000051E-2</v>
      </c>
      <c r="KC67" s="370">
        <f>KB67/DR67</f>
        <v>6.0445387062566337E-2</v>
      </c>
      <c r="KD67" s="294">
        <f>DT67-DS67</f>
        <v>0</v>
      </c>
      <c r="KE67" s="370">
        <f>KD67/DS67</f>
        <v>0</v>
      </c>
      <c r="KF67" s="294">
        <f>DU67-DT67</f>
        <v>0</v>
      </c>
      <c r="KG67" s="370">
        <f>KF67/DT67</f>
        <v>0</v>
      </c>
      <c r="KH67" s="294">
        <f>DV67-DU67</f>
        <v>0</v>
      </c>
      <c r="KI67" s="370">
        <f>KH67/DU67</f>
        <v>0</v>
      </c>
      <c r="KJ67" s="294">
        <f>DW67-DV67</f>
        <v>0</v>
      </c>
      <c r="KK67" s="370">
        <f>KJ67/DV67</f>
        <v>0</v>
      </c>
      <c r="KL67" s="294">
        <f>DX67-DW67</f>
        <v>0</v>
      </c>
      <c r="KM67" s="370">
        <f>KL67/DW67</f>
        <v>0</v>
      </c>
      <c r="KN67" s="294">
        <f>DY67-DX67</f>
        <v>-7.0000000000003393E-4</v>
      </c>
      <c r="KO67" s="370">
        <f>KN67/DX67</f>
        <v>-7.0000000000003393E-4</v>
      </c>
      <c r="KP67" s="294">
        <f>DZ67-DY67</f>
        <v>7.0000000000003393E-4</v>
      </c>
      <c r="KQ67" s="370">
        <f>KP67/DY67</f>
        <v>7.0049034324030218E-4</v>
      </c>
      <c r="KR67" s="294">
        <f>EA67-DZ67</f>
        <v>-3.4999999999999476E-3</v>
      </c>
      <c r="KS67" s="370">
        <f>KR67/DZ67</f>
        <v>-3.4999999999999476E-3</v>
      </c>
      <c r="KT67" s="294">
        <f>ED67-EA67</f>
        <v>3.4999999999999476E-3</v>
      </c>
      <c r="KU67" s="375">
        <f>KT67/EA67</f>
        <v>3.5122930255895106E-3</v>
      </c>
      <c r="KV67" s="294">
        <f>EE67-ED67</f>
        <v>0</v>
      </c>
      <c r="KW67" s="370">
        <f>KV67/ED67</f>
        <v>0</v>
      </c>
      <c r="KX67" s="1162">
        <f>EF67-EE67</f>
        <v>0</v>
      </c>
      <c r="KY67" s="370">
        <f>IF(ISERROR(KX67/EE67),0,KX67/EE67)</f>
        <v>0</v>
      </c>
      <c r="KZ67" s="294">
        <f>EG67-EF67</f>
        <v>0</v>
      </c>
      <c r="LA67" s="370">
        <f>IF(ISERROR(KZ67/EF67),0,KZ67/EF67)</f>
        <v>0</v>
      </c>
      <c r="LB67" s="294">
        <f>EH67-EG67</f>
        <v>0</v>
      </c>
      <c r="LC67" s="370">
        <f>IF(ISERROR(LB67/EG67),0,LB67/EG67)</f>
        <v>0</v>
      </c>
      <c r="LD67" s="294">
        <f>EI67-EH67</f>
        <v>0</v>
      </c>
      <c r="LE67" s="370">
        <f>IF(ISERROR(LD67/EH67),0,LD67/EH67)</f>
        <v>0</v>
      </c>
      <c r="LF67" s="294">
        <f>EJ67-EI67</f>
        <v>0</v>
      </c>
      <c r="LG67" s="370">
        <f>IF(ISERROR(LF67/EI67),0,LF67/EI67)</f>
        <v>0</v>
      </c>
      <c r="LH67" s="294">
        <f>EK67-EJ67</f>
        <v>0</v>
      </c>
      <c r="LI67" s="370">
        <f>IF(ISERROR(LH67/EJ67),0,LH67/EJ67)</f>
        <v>0</v>
      </c>
      <c r="LJ67" s="294">
        <f>EL67-EK67</f>
        <v>0</v>
      </c>
      <c r="LK67" s="370">
        <f>IF(ISERROR(LJ67/EK67),0,LJ67/EK67)</f>
        <v>0</v>
      </c>
      <c r="LL67" s="294">
        <f>EM67-EL67</f>
        <v>-9.8000000000000309E-3</v>
      </c>
      <c r="LM67" s="370">
        <f>IF(ISERROR(LL67/EL67),0,LL67/EL67)</f>
        <v>-9.8000000000000309E-3</v>
      </c>
      <c r="LN67" s="294">
        <f>EN67-EM67</f>
        <v>7.4000000000000732E-3</v>
      </c>
      <c r="LO67" s="370">
        <f>IF(ISERROR(LN67/EM67),0,LN67/EM67)</f>
        <v>7.4732377297516391E-3</v>
      </c>
      <c r="LP67" s="294">
        <f>EO67-EN67</f>
        <v>2.3999999999999577E-3</v>
      </c>
      <c r="LQ67" s="370">
        <f>IF(ISERROR(LP67/EN67),0,LP67/EN67)</f>
        <v>2.4057738572573753E-3</v>
      </c>
      <c r="LR67" s="294">
        <f>ER67-EO67</f>
        <v>-1.0999999999999899E-3</v>
      </c>
      <c r="LS67" s="1195">
        <f>LR67/EO67</f>
        <v>-1.0999999999999899E-3</v>
      </c>
      <c r="LT67" s="294">
        <f>ES67-ER67</f>
        <v>-8.1999999999999851E-3</v>
      </c>
      <c r="LU67" s="1191">
        <f>LT67/ER67</f>
        <v>-8.2090299329262047E-3</v>
      </c>
      <c r="LV67" s="1162">
        <f>ET67-ES67</f>
        <v>9.299999999999975E-3</v>
      </c>
      <c r="LW67" s="1191">
        <f>IF(ISERROR(LV67/ES67),0,LV67/ES67)</f>
        <v>9.3873019077419743E-3</v>
      </c>
      <c r="LX67" s="294">
        <f>EU67-ET67</f>
        <v>0</v>
      </c>
      <c r="LY67" s="1191">
        <f>IF(ISERROR(LX67/ET67),0,LX67/ET67)</f>
        <v>0</v>
      </c>
      <c r="LZ67" s="294">
        <f>EV67-EU67</f>
        <v>0</v>
      </c>
      <c r="MA67" s="1191">
        <f>IF(ISERROR(LZ67/EU67),0,LZ67/EU67)</f>
        <v>0</v>
      </c>
      <c r="MB67" s="294">
        <f>EW67-EV67</f>
        <v>0</v>
      </c>
      <c r="MC67" s="1191">
        <f>IF(ISERROR(MB67/EV67),0,MB67/EV67)</f>
        <v>0</v>
      </c>
      <c r="MD67" s="294">
        <f>EX67-EW67</f>
        <v>-9.000000000000119E-4</v>
      </c>
      <c r="ME67" s="1249">
        <f>IF(ISERROR(MD67/EW67),0,MD67/EW67)</f>
        <v>-9.000000000000119E-4</v>
      </c>
      <c r="MF67" s="294">
        <f>EY67-EX67</f>
        <v>-0.99909999999999999</v>
      </c>
      <c r="MG67" s="1191">
        <f>IF(ISERROR(MF67/EX67),0,MF67/EX67)</f>
        <v>-1</v>
      </c>
      <c r="MH67" s="294">
        <f>EZ67-EY67</f>
        <v>0</v>
      </c>
      <c r="MI67" s="1191">
        <f>IF(ISERROR(MH67/EY67),0,MH67/EY67)</f>
        <v>0</v>
      </c>
      <c r="MJ67" s="294">
        <f>FA67-EZ67</f>
        <v>0</v>
      </c>
      <c r="MK67" s="1191">
        <f>IF(ISERROR(MJ67/EZ67),0,MJ67/EZ67)</f>
        <v>0</v>
      </c>
      <c r="ML67" s="294">
        <f>FB67-FA67</f>
        <v>0</v>
      </c>
      <c r="MM67" s="1191">
        <f>IF(ISERROR(ML67/FA67),0,ML67/FA67)</f>
        <v>0</v>
      </c>
      <c r="MN67" s="294">
        <f>FC67-FB67</f>
        <v>0</v>
      </c>
      <c r="MO67" s="1191">
        <f>IF(ISERROR(MN67/FB67),0,MN67/FB67)</f>
        <v>0</v>
      </c>
      <c r="MP67" s="574">
        <f>EJ67</f>
        <v>1</v>
      </c>
      <c r="MQ67" s="971">
        <f>EX67</f>
        <v>0.99909999999999999</v>
      </c>
      <c r="MR67" s="591">
        <f>(MQ67-MP67)*100</f>
        <v>-9.000000000000119E-2</v>
      </c>
      <c r="MS67" s="100">
        <f t="shared" ref="MS67:MS70" si="2026">IF(ISERROR((MR67/MP67)/100),0,(MR67/MP67)/100)</f>
        <v>-9.000000000000119E-4</v>
      </c>
      <c r="MT67" s="614"/>
      <c r="MU67" s="614"/>
      <c r="MV67" s="614"/>
      <c r="MW67" s="32" t="str">
        <f>E67</f>
        <v>ERP Up Time</v>
      </c>
      <c r="MX67" s="244" t="e">
        <f>#REF!</f>
        <v>#REF!</v>
      </c>
      <c r="MY67" s="244" t="e">
        <f>#REF!</f>
        <v>#REF!</v>
      </c>
      <c r="MZ67" s="244" t="e">
        <f>#REF!</f>
        <v>#REF!</v>
      </c>
      <c r="NA67" s="244" t="e">
        <f>#REF!</f>
        <v>#REF!</v>
      </c>
      <c r="NB67" s="244" t="e">
        <f>#REF!</f>
        <v>#REF!</v>
      </c>
      <c r="NC67" s="244" t="e">
        <f>#REF!</f>
        <v>#REF!</v>
      </c>
      <c r="ND67" s="244" t="e">
        <f>#REF!</f>
        <v>#REF!</v>
      </c>
      <c r="NE67" s="244" t="e">
        <f>#REF!</f>
        <v>#REF!</v>
      </c>
      <c r="NF67" s="244" t="e">
        <f>#REF!</f>
        <v>#REF!</v>
      </c>
      <c r="NG67" s="244" t="e">
        <f>#REF!</f>
        <v>#REF!</v>
      </c>
      <c r="NH67" s="244" t="e">
        <f>#REF!</f>
        <v>#REF!</v>
      </c>
      <c r="NI67" s="245">
        <f t="shared" ref="NI67:NT71" si="2027">AJ67</f>
        <v>1</v>
      </c>
      <c r="NJ67" s="245">
        <f t="shared" si="2027"/>
        <v>0.998</v>
      </c>
      <c r="NK67" s="245">
        <f t="shared" si="2027"/>
        <v>1</v>
      </c>
      <c r="NL67" s="245">
        <f t="shared" si="2027"/>
        <v>1</v>
      </c>
      <c r="NM67" s="245">
        <f t="shared" si="2027"/>
        <v>1</v>
      </c>
      <c r="NN67" s="245">
        <f t="shared" si="2027"/>
        <v>1</v>
      </c>
      <c r="NO67" s="245">
        <f t="shared" si="2027"/>
        <v>1</v>
      </c>
      <c r="NP67" s="245">
        <f t="shared" si="2027"/>
        <v>1</v>
      </c>
      <c r="NQ67" s="245">
        <f t="shared" si="2027"/>
        <v>1</v>
      </c>
      <c r="NR67" s="245">
        <f t="shared" si="2027"/>
        <v>1</v>
      </c>
      <c r="NS67" s="245">
        <f t="shared" si="2027"/>
        <v>1</v>
      </c>
      <c r="NT67" s="245">
        <f t="shared" si="2027"/>
        <v>1</v>
      </c>
      <c r="NU67" s="245">
        <f t="shared" ref="NU67:OF71" si="2028">AX67</f>
        <v>1</v>
      </c>
      <c r="NV67" s="245">
        <f t="shared" si="2028"/>
        <v>0.99739999999999995</v>
      </c>
      <c r="NW67" s="245">
        <f t="shared" si="2028"/>
        <v>1</v>
      </c>
      <c r="NX67" s="245">
        <f t="shared" si="2028"/>
        <v>1</v>
      </c>
      <c r="NY67" s="245">
        <f t="shared" si="2028"/>
        <v>1</v>
      </c>
      <c r="NZ67" s="245">
        <f t="shared" si="2028"/>
        <v>1</v>
      </c>
      <c r="OA67" s="245">
        <f t="shared" si="2028"/>
        <v>1</v>
      </c>
      <c r="OB67" s="245">
        <f t="shared" si="2028"/>
        <v>1</v>
      </c>
      <c r="OC67" s="245">
        <f t="shared" si="2028"/>
        <v>1</v>
      </c>
      <c r="OD67" s="245">
        <f t="shared" si="2028"/>
        <v>1</v>
      </c>
      <c r="OE67" s="245">
        <f t="shared" si="2028"/>
        <v>1</v>
      </c>
      <c r="OF67" s="245">
        <f t="shared" si="2028"/>
        <v>1</v>
      </c>
      <c r="OG67" s="699">
        <f t="shared" ref="OG67:OR71" si="2029">BL67</f>
        <v>1</v>
      </c>
      <c r="OH67" s="699">
        <f t="shared" si="2029"/>
        <v>1</v>
      </c>
      <c r="OI67" s="699">
        <f t="shared" si="2029"/>
        <v>0.99329999999999996</v>
      </c>
      <c r="OJ67" s="699">
        <f t="shared" si="2029"/>
        <v>1</v>
      </c>
      <c r="OK67" s="699">
        <f t="shared" si="2029"/>
        <v>1</v>
      </c>
      <c r="OL67" s="699">
        <f t="shared" si="2029"/>
        <v>1</v>
      </c>
      <c r="OM67" s="699">
        <f t="shared" si="2029"/>
        <v>1</v>
      </c>
      <c r="ON67" s="699">
        <f t="shared" si="2029"/>
        <v>1</v>
      </c>
      <c r="OO67" s="699">
        <f t="shared" si="2029"/>
        <v>1</v>
      </c>
      <c r="OP67" s="699">
        <f t="shared" si="2029"/>
        <v>0.99839999999999995</v>
      </c>
      <c r="OQ67" s="699">
        <f t="shared" si="2029"/>
        <v>1</v>
      </c>
      <c r="OR67" s="699">
        <f t="shared" si="2029"/>
        <v>1</v>
      </c>
      <c r="OS67" s="802">
        <f t="shared" ref="OS67:PD71" si="2030">BZ67</f>
        <v>1</v>
      </c>
      <c r="OT67" s="802">
        <f t="shared" si="2030"/>
        <v>1</v>
      </c>
      <c r="OU67" s="802">
        <f t="shared" si="2030"/>
        <v>1</v>
      </c>
      <c r="OV67" s="802">
        <f t="shared" si="2030"/>
        <v>1</v>
      </c>
      <c r="OW67" s="802">
        <f t="shared" si="2030"/>
        <v>1</v>
      </c>
      <c r="OX67" s="802">
        <f t="shared" si="2030"/>
        <v>1</v>
      </c>
      <c r="OY67" s="802">
        <f t="shared" si="2030"/>
        <v>1</v>
      </c>
      <c r="OZ67" s="802">
        <f t="shared" si="2030"/>
        <v>1</v>
      </c>
      <c r="PA67" s="802">
        <f t="shared" si="2030"/>
        <v>1</v>
      </c>
      <c r="PB67" s="802">
        <f t="shared" si="2030"/>
        <v>1</v>
      </c>
      <c r="PC67" s="802">
        <f t="shared" si="2030"/>
        <v>1</v>
      </c>
      <c r="PD67" s="802">
        <f t="shared" si="2030"/>
        <v>1</v>
      </c>
      <c r="PE67" s="855">
        <f t="shared" ref="PE67:PP71" si="2031">CN67</f>
        <v>1</v>
      </c>
      <c r="PF67" s="855">
        <f t="shared" si="2031"/>
        <v>1</v>
      </c>
      <c r="PG67" s="855">
        <f t="shared" si="2031"/>
        <v>1</v>
      </c>
      <c r="PH67" s="855">
        <f t="shared" si="2031"/>
        <v>1</v>
      </c>
      <c r="PI67" s="855">
        <f t="shared" si="2031"/>
        <v>1</v>
      </c>
      <c r="PJ67" s="855">
        <f t="shared" si="2031"/>
        <v>1</v>
      </c>
      <c r="PK67" s="855">
        <f t="shared" si="2031"/>
        <v>1</v>
      </c>
      <c r="PL67" s="855">
        <f t="shared" si="2031"/>
        <v>1</v>
      </c>
      <c r="PM67" s="855">
        <f t="shared" si="2031"/>
        <v>1</v>
      </c>
      <c r="PN67" s="855">
        <f t="shared" si="2031"/>
        <v>1</v>
      </c>
      <c r="PO67" s="855">
        <f t="shared" si="2031"/>
        <v>1</v>
      </c>
      <c r="PP67" s="855">
        <f t="shared" si="2031"/>
        <v>1</v>
      </c>
      <c r="PQ67" s="1041">
        <f t="shared" ref="PQ67:QB71" si="2032">DB67</f>
        <v>1</v>
      </c>
      <c r="PR67" s="1041">
        <f t="shared" si="2032"/>
        <v>0.99709999999999999</v>
      </c>
      <c r="PS67" s="1041">
        <f t="shared" si="2032"/>
        <v>1</v>
      </c>
      <c r="PT67" s="1041">
        <f t="shared" si="2032"/>
        <v>0.99870000000000003</v>
      </c>
      <c r="PU67" s="1041">
        <f t="shared" si="2032"/>
        <v>1</v>
      </c>
      <c r="PV67" s="1041">
        <f t="shared" si="2032"/>
        <v>1</v>
      </c>
      <c r="PW67" s="1041">
        <f t="shared" si="2032"/>
        <v>0.99999899999999997</v>
      </c>
      <c r="PX67" s="1041">
        <f t="shared" si="2032"/>
        <v>1</v>
      </c>
      <c r="PY67" s="1041">
        <f t="shared" si="2032"/>
        <v>0.99619999999999997</v>
      </c>
      <c r="PZ67" s="1041">
        <f t="shared" si="2032"/>
        <v>1</v>
      </c>
      <c r="QA67" s="1041">
        <f t="shared" si="2032"/>
        <v>1</v>
      </c>
      <c r="QB67" s="1041">
        <f t="shared" si="2032"/>
        <v>1</v>
      </c>
      <c r="QC67" s="1063">
        <f t="shared" ref="QC67:QN71" si="2033">DP67</f>
        <v>1</v>
      </c>
      <c r="QD67" s="1063">
        <f t="shared" si="2033"/>
        <v>1</v>
      </c>
      <c r="QE67" s="1063">
        <f t="shared" si="2033"/>
        <v>0.94299999999999995</v>
      </c>
      <c r="QF67" s="1063">
        <f t="shared" si="2033"/>
        <v>1</v>
      </c>
      <c r="QG67" s="1063">
        <f t="shared" si="2033"/>
        <v>1</v>
      </c>
      <c r="QH67" s="1063">
        <f t="shared" si="2033"/>
        <v>1</v>
      </c>
      <c r="QI67" s="1063">
        <f t="shared" si="2033"/>
        <v>1</v>
      </c>
      <c r="QJ67" s="1063">
        <f t="shared" si="2033"/>
        <v>1</v>
      </c>
      <c r="QK67" s="1063">
        <f t="shared" si="2033"/>
        <v>1</v>
      </c>
      <c r="QL67" s="1063">
        <f t="shared" si="2033"/>
        <v>0.99929999999999997</v>
      </c>
      <c r="QM67" s="1063">
        <f t="shared" si="2033"/>
        <v>1</v>
      </c>
      <c r="QN67" s="1063">
        <f t="shared" si="2033"/>
        <v>0.99650000000000005</v>
      </c>
      <c r="QO67" s="1120">
        <f t="shared" ref="QO67:QZ71" si="2034">ED67</f>
        <v>1</v>
      </c>
      <c r="QP67" s="1120">
        <f t="shared" si="2034"/>
        <v>1</v>
      </c>
      <c r="QQ67" s="1120">
        <f t="shared" si="2034"/>
        <v>1</v>
      </c>
      <c r="QR67" s="1120">
        <f t="shared" si="2034"/>
        <v>1</v>
      </c>
      <c r="QS67" s="1120">
        <f t="shared" si="2034"/>
        <v>1</v>
      </c>
      <c r="QT67" s="1120">
        <f t="shared" si="2034"/>
        <v>1</v>
      </c>
      <c r="QU67" s="1120">
        <f t="shared" si="2034"/>
        <v>1</v>
      </c>
      <c r="QV67" s="1120">
        <f t="shared" si="2034"/>
        <v>1</v>
      </c>
      <c r="QW67" s="1120">
        <f t="shared" si="2034"/>
        <v>1</v>
      </c>
      <c r="QX67" s="1120">
        <f t="shared" si="2034"/>
        <v>0.99019999999999997</v>
      </c>
      <c r="QY67" s="1120">
        <f t="shared" si="2034"/>
        <v>0.99760000000000004</v>
      </c>
      <c r="QZ67" s="1120">
        <f t="shared" si="2034"/>
        <v>1</v>
      </c>
      <c r="RA67" s="1212">
        <f t="shared" ref="RA67:RA71" si="2035">ER67</f>
        <v>0.99890000000000001</v>
      </c>
      <c r="RB67" s="1212">
        <f t="shared" ref="RB67:RB71" si="2036">ES67</f>
        <v>0.99070000000000003</v>
      </c>
      <c r="RC67" s="1212">
        <f t="shared" ref="RC67:RC71" si="2037">ET67</f>
        <v>1</v>
      </c>
      <c r="RD67" s="1212">
        <f t="shared" ref="RD67:RD71" si="2038">EU67</f>
        <v>1</v>
      </c>
      <c r="RE67" s="1212">
        <f t="shared" ref="RE67:RE71" si="2039">EV67</f>
        <v>1</v>
      </c>
      <c r="RF67" s="1212">
        <f t="shared" ref="RF67:RF71" si="2040">EW67</f>
        <v>1</v>
      </c>
      <c r="RG67" s="1212">
        <f t="shared" ref="RG67:RG71" si="2041">EX67</f>
        <v>0.99909999999999999</v>
      </c>
      <c r="RH67" s="1212">
        <f t="shared" ref="RH67:RH71" si="2042">EY67</f>
        <v>0</v>
      </c>
      <c r="RI67" s="1212">
        <f t="shared" ref="RI67:RI71" si="2043">EZ67</f>
        <v>0</v>
      </c>
      <c r="RJ67" s="1212">
        <f t="shared" ref="RJ67:RJ71" si="2044">FA67</f>
        <v>0</v>
      </c>
      <c r="RK67" s="1212">
        <f t="shared" ref="RK67:RK71" si="2045">FB67</f>
        <v>0</v>
      </c>
      <c r="RL67" s="1212">
        <f t="shared" ref="RL67:RL71" si="2046">FC67</f>
        <v>0</v>
      </c>
    </row>
    <row r="68" spans="1:480" s="163" customFormat="1" x14ac:dyDescent="0.3">
      <c r="A68" s="681"/>
      <c r="B68" s="69">
        <v>9.1999999999999993</v>
      </c>
      <c r="C68" s="159"/>
      <c r="D68" s="159"/>
      <c r="E68" s="1297" t="s">
        <v>69</v>
      </c>
      <c r="F68" s="1297"/>
      <c r="G68" s="1298"/>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75">
        <v>0</v>
      </c>
      <c r="AQ68" s="161">
        <v>0</v>
      </c>
      <c r="AR68" s="575">
        <v>0</v>
      </c>
      <c r="AS68" s="161">
        <v>0</v>
      </c>
      <c r="AT68" s="575">
        <v>0</v>
      </c>
      <c r="AU68" s="161">
        <v>0</v>
      </c>
      <c r="AV68" s="162" t="s">
        <v>29</v>
      </c>
      <c r="AW68" s="148">
        <f>SUM(AJ68:AU68)/$AV$4</f>
        <v>1.6666666666666666E-4</v>
      </c>
      <c r="AX68" s="360">
        <v>0</v>
      </c>
      <c r="AY68" s="161">
        <v>2.5999999999999999E-3</v>
      </c>
      <c r="AZ68" s="160">
        <v>0</v>
      </c>
      <c r="BA68" s="161">
        <v>0</v>
      </c>
      <c r="BB68" s="160">
        <v>0</v>
      </c>
      <c r="BC68" s="161">
        <v>0</v>
      </c>
      <c r="BD68" s="575">
        <v>0</v>
      </c>
      <c r="BE68" s="161">
        <v>0</v>
      </c>
      <c r="BF68" s="575">
        <v>0</v>
      </c>
      <c r="BG68" s="161">
        <v>0</v>
      </c>
      <c r="BH68" s="575">
        <v>0</v>
      </c>
      <c r="BI68" s="161">
        <v>0</v>
      </c>
      <c r="BJ68" s="162" t="s">
        <v>29</v>
      </c>
      <c r="BK68" s="148">
        <f>SUM(AX68:BI68)/$BJ$4</f>
        <v>2.1666666666666666E-4</v>
      </c>
      <c r="BL68" s="360">
        <v>0</v>
      </c>
      <c r="BM68" s="161">
        <v>0</v>
      </c>
      <c r="BN68" s="160">
        <v>6.7000000000000002E-3</v>
      </c>
      <c r="BO68" s="161">
        <v>0</v>
      </c>
      <c r="BP68" s="160">
        <v>0</v>
      </c>
      <c r="BQ68" s="161">
        <v>0</v>
      </c>
      <c r="BR68" s="575">
        <v>0</v>
      </c>
      <c r="BS68" s="161">
        <v>0</v>
      </c>
      <c r="BT68" s="575">
        <v>0</v>
      </c>
      <c r="BU68" s="575">
        <v>1.6000000000000001E-3</v>
      </c>
      <c r="BV68" s="575">
        <v>0</v>
      </c>
      <c r="BW68" s="575">
        <v>0</v>
      </c>
      <c r="BX68" s="162" t="s">
        <v>29</v>
      </c>
      <c r="BY68" s="148">
        <f>SUM(BL68:BW68)/$BX$4</f>
        <v>6.9166666666666671E-4</v>
      </c>
      <c r="BZ68" s="575">
        <v>0</v>
      </c>
      <c r="CA68" s="161">
        <v>0</v>
      </c>
      <c r="CB68" s="160">
        <v>0</v>
      </c>
      <c r="CC68" s="161">
        <v>0</v>
      </c>
      <c r="CD68" s="160">
        <v>0</v>
      </c>
      <c r="CE68" s="161">
        <v>0</v>
      </c>
      <c r="CF68" s="575">
        <v>0</v>
      </c>
      <c r="CG68" s="161">
        <v>0</v>
      </c>
      <c r="CH68" s="575">
        <v>0</v>
      </c>
      <c r="CI68" s="575">
        <v>0</v>
      </c>
      <c r="CJ68" s="575">
        <v>0</v>
      </c>
      <c r="CK68" s="575">
        <v>0</v>
      </c>
      <c r="CL68" s="162" t="s">
        <v>29</v>
      </c>
      <c r="CM68" s="148">
        <f>SUM(BZ68:CK68)/$CL$4</f>
        <v>0</v>
      </c>
      <c r="CN68" s="575">
        <v>0</v>
      </c>
      <c r="CO68" s="161">
        <v>0</v>
      </c>
      <c r="CP68" s="160">
        <v>0</v>
      </c>
      <c r="CQ68" s="161">
        <v>0</v>
      </c>
      <c r="CR68" s="160">
        <v>0</v>
      </c>
      <c r="CS68" s="161">
        <v>0</v>
      </c>
      <c r="CT68" s="575">
        <v>0</v>
      </c>
      <c r="CU68" s="161">
        <v>0</v>
      </c>
      <c r="CV68" s="575">
        <v>0</v>
      </c>
      <c r="CW68" s="972">
        <v>0</v>
      </c>
      <c r="CX68" s="575">
        <v>0</v>
      </c>
      <c r="CY68" s="161">
        <v>0</v>
      </c>
      <c r="CZ68" s="162" t="s">
        <v>29</v>
      </c>
      <c r="DA68" s="148">
        <f>SUM(CN68:CY68)/$CZ$4</f>
        <v>0</v>
      </c>
      <c r="DB68" s="575">
        <v>0</v>
      </c>
      <c r="DC68" s="161">
        <v>2.8999999999999998E-3</v>
      </c>
      <c r="DD68" s="160">
        <v>0</v>
      </c>
      <c r="DE68" s="161">
        <v>1.2999999999999999E-3</v>
      </c>
      <c r="DF68" s="160">
        <v>0</v>
      </c>
      <c r="DG68" s="161">
        <v>0</v>
      </c>
      <c r="DH68" s="575">
        <v>1.0000000000000001E-5</v>
      </c>
      <c r="DI68" s="161">
        <v>0</v>
      </c>
      <c r="DJ68" s="575">
        <v>3.8E-3</v>
      </c>
      <c r="DK68" s="161">
        <v>0</v>
      </c>
      <c r="DL68" s="575">
        <v>0</v>
      </c>
      <c r="DM68" s="161">
        <v>0</v>
      </c>
      <c r="DN68" s="162" t="s">
        <v>29</v>
      </c>
      <c r="DO68" s="148">
        <f>SUM(DB68:DM68)/$DN$4</f>
        <v>6.6750000000000002E-4</v>
      </c>
      <c r="DP68" s="575">
        <v>0</v>
      </c>
      <c r="DQ68" s="161">
        <v>0</v>
      </c>
      <c r="DR68" s="160">
        <v>5.7000000000000002E-2</v>
      </c>
      <c r="DS68" s="161">
        <v>0</v>
      </c>
      <c r="DT68" s="160">
        <v>0</v>
      </c>
      <c r="DU68" s="161">
        <v>0</v>
      </c>
      <c r="DV68" s="575">
        <v>0</v>
      </c>
      <c r="DW68" s="161">
        <v>0</v>
      </c>
      <c r="DX68" s="575">
        <v>0</v>
      </c>
      <c r="DY68" s="161">
        <v>6.9999999999999999E-4</v>
      </c>
      <c r="DZ68" s="575">
        <v>0</v>
      </c>
      <c r="EA68" s="161">
        <v>3.5000000000000001E-3</v>
      </c>
      <c r="EB68" s="162" t="s">
        <v>29</v>
      </c>
      <c r="EC68" s="148">
        <f>SUM(DP68:EA68)/$EB$4</f>
        <v>5.1000000000000004E-3</v>
      </c>
      <c r="ED68" s="575">
        <v>0</v>
      </c>
      <c r="EE68" s="161">
        <v>0</v>
      </c>
      <c r="EF68" s="160">
        <v>0</v>
      </c>
      <c r="EG68" s="161">
        <v>0</v>
      </c>
      <c r="EH68" s="160">
        <v>0</v>
      </c>
      <c r="EI68" s="161">
        <v>0</v>
      </c>
      <c r="EJ68" s="575">
        <v>0</v>
      </c>
      <c r="EK68" s="161">
        <v>0</v>
      </c>
      <c r="EL68" s="575">
        <v>0</v>
      </c>
      <c r="EM68" s="161">
        <v>9.7999999999999997E-3</v>
      </c>
      <c r="EN68" s="575">
        <v>2.3999999999999998E-3</v>
      </c>
      <c r="EO68" s="161">
        <v>0</v>
      </c>
      <c r="EP68" s="162" t="s">
        <v>29</v>
      </c>
      <c r="EQ68" s="148">
        <f>SUM(ED68:EO68)/$EP$4</f>
        <v>1.0166666666666666E-3</v>
      </c>
      <c r="ER68" s="575">
        <v>1.1000000000000001E-3</v>
      </c>
      <c r="ES68" s="161">
        <v>9.2999999999999992E-3</v>
      </c>
      <c r="ET68" s="160">
        <v>0</v>
      </c>
      <c r="EU68" s="161">
        <v>0</v>
      </c>
      <c r="EV68" s="160">
        <v>0</v>
      </c>
      <c r="EW68" s="161">
        <v>0</v>
      </c>
      <c r="EX68" s="575">
        <v>8.9999999999999998E-4</v>
      </c>
      <c r="EY68" s="161"/>
      <c r="EZ68" s="575"/>
      <c r="FA68" s="161"/>
      <c r="FB68" s="575"/>
      <c r="FC68" s="161"/>
      <c r="FD68" s="162" t="s">
        <v>29</v>
      </c>
      <c r="FE68" s="148">
        <f>SUM(ER68:FC68)/$FD$4</f>
        <v>1.6142857142857142E-3</v>
      </c>
      <c r="FF68" s="606">
        <f>AX68-AU68</f>
        <v>0</v>
      </c>
      <c r="FG68" s="662">
        <v>0</v>
      </c>
      <c r="FH68" s="606">
        <f>AY68-AX68</f>
        <v>2.5999999999999999E-3</v>
      </c>
      <c r="FI68" s="666">
        <v>0</v>
      </c>
      <c r="FJ68" s="606">
        <f>AZ68-AY68</f>
        <v>-2.5999999999999999E-3</v>
      </c>
      <c r="FK68" s="594">
        <f>FJ68/AY68</f>
        <v>-1</v>
      </c>
      <c r="FL68" s="606">
        <f>BA68-AZ68</f>
        <v>0</v>
      </c>
      <c r="FM68" s="376">
        <v>0</v>
      </c>
      <c r="FN68" s="606">
        <f>BB68-BA68</f>
        <v>0</v>
      </c>
      <c r="FO68" s="662">
        <v>0</v>
      </c>
      <c r="FP68" s="606">
        <f>BC68-BB68</f>
        <v>0</v>
      </c>
      <c r="FQ68" s="662">
        <v>0</v>
      </c>
      <c r="FR68" s="606">
        <f>BD68-BC68</f>
        <v>0</v>
      </c>
      <c r="FS68" s="662">
        <v>0</v>
      </c>
      <c r="FT68" s="606">
        <f>BE68-BD68</f>
        <v>0</v>
      </c>
      <c r="FU68" s="662">
        <v>0</v>
      </c>
      <c r="FV68" s="606">
        <f>BF68-BE68</f>
        <v>0</v>
      </c>
      <c r="FW68" s="662">
        <v>0</v>
      </c>
      <c r="FX68" s="606">
        <f>BG68-BF68</f>
        <v>0</v>
      </c>
      <c r="FY68" s="108">
        <v>0</v>
      </c>
      <c r="FZ68" s="606">
        <f>BH68-BG68</f>
        <v>0</v>
      </c>
      <c r="GA68" s="594">
        <v>0</v>
      </c>
      <c r="GB68" s="606">
        <f>BI68-BH68</f>
        <v>0</v>
      </c>
      <c r="GC68" s="594">
        <v>0</v>
      </c>
      <c r="GD68" s="606">
        <f>BL68-BI68</f>
        <v>0</v>
      </c>
      <c r="GE68" s="594">
        <v>0</v>
      </c>
      <c r="GF68" s="304">
        <f>BM68-BL68</f>
        <v>0</v>
      </c>
      <c r="GG68" s="662">
        <v>0</v>
      </c>
      <c r="GH68" s="304">
        <f>BN68-BM68</f>
        <v>6.7000000000000002E-3</v>
      </c>
      <c r="GI68" s="662">
        <v>0</v>
      </c>
      <c r="GJ68" s="304">
        <f>BO68-BN68</f>
        <v>-6.7000000000000002E-3</v>
      </c>
      <c r="GK68" s="376">
        <f>GJ68/BN68</f>
        <v>-1</v>
      </c>
      <c r="GL68" s="304">
        <f>BP68-BO68</f>
        <v>0</v>
      </c>
      <c r="GM68" s="594">
        <v>0</v>
      </c>
      <c r="GN68" s="304">
        <f>BQ68-BP68</f>
        <v>0</v>
      </c>
      <c r="GO68" s="376">
        <v>0</v>
      </c>
      <c r="GP68" s="778">
        <f>BR68-BQ68</f>
        <v>0</v>
      </c>
      <c r="GQ68" s="594">
        <v>0</v>
      </c>
      <c r="GR68" s="304">
        <f>BS68-BR68</f>
        <v>0</v>
      </c>
      <c r="GS68" s="376">
        <v>0</v>
      </c>
      <c r="GT68" s="304">
        <f>BT68-BS68</f>
        <v>0</v>
      </c>
      <c r="GU68" s="376">
        <v>0</v>
      </c>
      <c r="GV68" s="304">
        <f>BU68-BT68</f>
        <v>1.6000000000000001E-3</v>
      </c>
      <c r="GW68" s="376">
        <v>1</v>
      </c>
      <c r="GX68" s="304">
        <f>BV68-BU68</f>
        <v>-1.6000000000000001E-3</v>
      </c>
      <c r="GY68" s="370">
        <f>GX68/BU68</f>
        <v>-1</v>
      </c>
      <c r="GZ68" s="304">
        <f>BW68-BV68</f>
        <v>0</v>
      </c>
      <c r="HA68" s="376">
        <v>0</v>
      </c>
      <c r="HB68" s="304">
        <f>BZ68-BW68</f>
        <v>0</v>
      </c>
      <c r="HC68" s="372">
        <v>0</v>
      </c>
      <c r="HD68" s="304">
        <f>CA68-BZ68</f>
        <v>0</v>
      </c>
      <c r="HE68" s="376">
        <v>0</v>
      </c>
      <c r="HF68" s="304">
        <f>CB68-CA68</f>
        <v>0</v>
      </c>
      <c r="HG68" s="376">
        <v>0</v>
      </c>
      <c r="HH68" s="304">
        <f>CC68-CB68</f>
        <v>0</v>
      </c>
      <c r="HI68" s="376">
        <v>0</v>
      </c>
      <c r="HJ68" s="304">
        <f>CD68-CC68</f>
        <v>0</v>
      </c>
      <c r="HK68" s="376">
        <v>0</v>
      </c>
      <c r="HL68" s="304">
        <f>CE68-CD68</f>
        <v>0</v>
      </c>
      <c r="HM68" s="376">
        <v>0</v>
      </c>
      <c r="HN68" s="304">
        <f>CF68-CE68</f>
        <v>0</v>
      </c>
      <c r="HO68" s="376">
        <v>0</v>
      </c>
      <c r="HP68" s="304">
        <f>CG68-CF68</f>
        <v>0</v>
      </c>
      <c r="HQ68" s="376">
        <v>0</v>
      </c>
      <c r="HR68" s="304">
        <f>CH68-CG68</f>
        <v>0</v>
      </c>
      <c r="HS68" s="376">
        <v>0</v>
      </c>
      <c r="HT68" s="304">
        <f>CI68-CH68</f>
        <v>0</v>
      </c>
      <c r="HU68" s="376">
        <v>0</v>
      </c>
      <c r="HV68" s="304">
        <f>CJ68-CI68</f>
        <v>0</v>
      </c>
      <c r="HW68" s="376">
        <v>0</v>
      </c>
      <c r="HX68" s="304">
        <f>CK68-CJ68</f>
        <v>0</v>
      </c>
      <c r="HY68" s="376">
        <v>0</v>
      </c>
      <c r="HZ68" s="304">
        <f>CN68-CK68</f>
        <v>0</v>
      </c>
      <c r="IA68" s="376">
        <v>0</v>
      </c>
      <c r="IB68" s="304">
        <f>CO68-CN68</f>
        <v>0</v>
      </c>
      <c r="IC68" s="376">
        <v>0</v>
      </c>
      <c r="ID68" s="304">
        <f>CP68-CO68</f>
        <v>0</v>
      </c>
      <c r="IE68" s="376">
        <v>0</v>
      </c>
      <c r="IF68" s="304">
        <f>CQ68-CP68</f>
        <v>0</v>
      </c>
      <c r="IG68" s="376">
        <v>0</v>
      </c>
      <c r="IH68" s="304">
        <f>CR68-CQ68</f>
        <v>0</v>
      </c>
      <c r="II68" s="376">
        <v>0</v>
      </c>
      <c r="IJ68" s="304">
        <f>CS68-CR68</f>
        <v>0</v>
      </c>
      <c r="IK68" s="376">
        <v>0</v>
      </c>
      <c r="IL68" s="304">
        <f>CT68-CS68</f>
        <v>0</v>
      </c>
      <c r="IM68" s="376">
        <v>0</v>
      </c>
      <c r="IN68" s="304">
        <f>CU68-CT68</f>
        <v>0</v>
      </c>
      <c r="IO68" s="372">
        <v>0</v>
      </c>
      <c r="IP68" s="976">
        <f>CV68-CU68</f>
        <v>0</v>
      </c>
      <c r="IQ68" s="376">
        <v>0</v>
      </c>
      <c r="IR68" s="304">
        <f>CW68-CV68</f>
        <v>0</v>
      </c>
      <c r="IS68" s="376">
        <v>0</v>
      </c>
      <c r="IT68" s="304">
        <f>CX68-CW68</f>
        <v>0</v>
      </c>
      <c r="IU68" s="376">
        <v>0</v>
      </c>
      <c r="IV68" s="304">
        <f>CY68-CX68</f>
        <v>0</v>
      </c>
      <c r="IW68" s="376">
        <v>0</v>
      </c>
      <c r="IX68" s="304">
        <f>DB68-CY68</f>
        <v>0</v>
      </c>
      <c r="IY68" s="376">
        <v>0</v>
      </c>
      <c r="IZ68" s="304">
        <f>DC68-DB68</f>
        <v>2.8999999999999998E-3</v>
      </c>
      <c r="JA68" s="594">
        <v>1</v>
      </c>
      <c r="JB68" s="304">
        <f>DD68-DC68</f>
        <v>-2.8999999999999998E-3</v>
      </c>
      <c r="JC68" s="376">
        <v>0</v>
      </c>
      <c r="JD68" s="304">
        <f>DE68-DD68</f>
        <v>1.2999999999999999E-3</v>
      </c>
      <c r="JE68" s="376">
        <v>0</v>
      </c>
      <c r="JF68" s="304">
        <f>DF68-DE68</f>
        <v>-1.2999999999999999E-3</v>
      </c>
      <c r="JG68" s="376">
        <f>JF68/DO68</f>
        <v>-1.9475655430711609</v>
      </c>
      <c r="JH68" s="304">
        <f>DG68-DF68</f>
        <v>0</v>
      </c>
      <c r="JI68" s="376">
        <v>0</v>
      </c>
      <c r="JJ68" s="304">
        <f>DH68-DG68</f>
        <v>1.0000000000000001E-5</v>
      </c>
      <c r="JK68" s="376">
        <v>0</v>
      </c>
      <c r="JL68" s="304">
        <f>DI68-DH68</f>
        <v>-1.0000000000000001E-5</v>
      </c>
      <c r="JM68" s="372">
        <f>JL68/DH68</f>
        <v>-1</v>
      </c>
      <c r="JN68" s="304">
        <f>DJ68-DI68</f>
        <v>3.8E-3</v>
      </c>
      <c r="JO68" s="376">
        <v>0</v>
      </c>
      <c r="JP68" s="304">
        <f>DK68-DJ68</f>
        <v>-3.8E-3</v>
      </c>
      <c r="JQ68" s="376">
        <f>JP68/DJ68</f>
        <v>-1</v>
      </c>
      <c r="JR68" s="304">
        <f>DL68-DK68</f>
        <v>0</v>
      </c>
      <c r="JS68" s="376">
        <v>0</v>
      </c>
      <c r="JT68" s="304">
        <f>DM68-DL68</f>
        <v>0</v>
      </c>
      <c r="JU68" s="376">
        <v>0</v>
      </c>
      <c r="JV68" s="304">
        <f>DP68-DM68</f>
        <v>0</v>
      </c>
      <c r="JW68" s="376">
        <v>0</v>
      </c>
      <c r="JX68" s="304">
        <f>DQ68-DP68</f>
        <v>0</v>
      </c>
      <c r="JY68" s="376">
        <v>0</v>
      </c>
      <c r="JZ68" s="304">
        <f>DR68-DQ68</f>
        <v>5.7000000000000002E-2</v>
      </c>
      <c r="KA68" s="376">
        <v>0</v>
      </c>
      <c r="KB68" s="304">
        <f>DS68-DR68</f>
        <v>-5.7000000000000002E-2</v>
      </c>
      <c r="KC68" s="376">
        <f>KB68/DR68</f>
        <v>-1</v>
      </c>
      <c r="KD68" s="304">
        <f>DT68-DS68</f>
        <v>0</v>
      </c>
      <c r="KE68" s="376">
        <v>0</v>
      </c>
      <c r="KF68" s="304">
        <f>DU68-DT68</f>
        <v>0</v>
      </c>
      <c r="KG68" s="376">
        <v>0</v>
      </c>
      <c r="KH68" s="304">
        <f>DV68-DU68</f>
        <v>0</v>
      </c>
      <c r="KI68" s="376">
        <v>0</v>
      </c>
      <c r="KJ68" s="304">
        <f>DW68-DV68</f>
        <v>0</v>
      </c>
      <c r="KK68" s="376">
        <v>0</v>
      </c>
      <c r="KL68" s="304">
        <f>DX68-DW68</f>
        <v>0</v>
      </c>
      <c r="KM68" s="376">
        <v>0</v>
      </c>
      <c r="KN68" s="304">
        <f>DY68-DX68</f>
        <v>6.9999999999999999E-4</v>
      </c>
      <c r="KO68" s="376">
        <v>0</v>
      </c>
      <c r="KP68" s="304">
        <f>DZ68-DY68</f>
        <v>-6.9999999999999999E-4</v>
      </c>
      <c r="KQ68" s="376">
        <f>KP68/DY68</f>
        <v>-1</v>
      </c>
      <c r="KR68" s="304">
        <f>EA68-DZ68</f>
        <v>3.5000000000000001E-3</v>
      </c>
      <c r="KS68" s="376">
        <v>0</v>
      </c>
      <c r="KT68" s="304">
        <f>ED68-EA68</f>
        <v>-3.5000000000000001E-3</v>
      </c>
      <c r="KU68" s="1112">
        <f>KT68/EA68</f>
        <v>-1</v>
      </c>
      <c r="KV68" s="304">
        <f>EE68-ED68</f>
        <v>0</v>
      </c>
      <c r="KW68" s="376">
        <v>0</v>
      </c>
      <c r="KX68" s="1163">
        <f>EF68-EE68</f>
        <v>0</v>
      </c>
      <c r="KY68" s="372">
        <f>IF(ISERROR(KX68/EE68),0,KX68/EE68)</f>
        <v>0</v>
      </c>
      <c r="KZ68" s="304">
        <f>EG68-EF68</f>
        <v>0</v>
      </c>
      <c r="LA68" s="372">
        <f>IF(ISERROR(KZ68/EF68),0,KZ68/EF68)</f>
        <v>0</v>
      </c>
      <c r="LB68" s="304">
        <f>EH68-EG68</f>
        <v>0</v>
      </c>
      <c r="LC68" s="372">
        <f>IF(ISERROR(LB68/EG68),0,LB68/EG68)</f>
        <v>0</v>
      </c>
      <c r="LD68" s="304">
        <f>EI68-EH68</f>
        <v>0</v>
      </c>
      <c r="LE68" s="372">
        <f>IF(ISERROR(LD68/EH68),0,LD68/EH68)</f>
        <v>0</v>
      </c>
      <c r="LF68" s="304">
        <f>EJ68-EI68</f>
        <v>0</v>
      </c>
      <c r="LG68" s="372">
        <f>IF(ISERROR(LF68/EI68),0,LF68/EI68)</f>
        <v>0</v>
      </c>
      <c r="LH68" s="304">
        <f>EK68-EJ68</f>
        <v>0</v>
      </c>
      <c r="LI68" s="372">
        <f>IF(ISERROR(LH68/EJ68),0,LH68/EJ68)</f>
        <v>0</v>
      </c>
      <c r="LJ68" s="304">
        <f>EL68-EK68</f>
        <v>0</v>
      </c>
      <c r="LK68" s="372">
        <f>IF(ISERROR(LJ68/EK68),0,LJ68/EK68)</f>
        <v>0</v>
      </c>
      <c r="LL68" s="304">
        <f>EM68-EL68</f>
        <v>9.7999999999999997E-3</v>
      </c>
      <c r="LM68" s="372">
        <f>IF(ISERROR(LL68/EL68),0,LL68/EL68)</f>
        <v>0</v>
      </c>
      <c r="LN68" s="304">
        <f>EN68-EM68</f>
        <v>-7.4000000000000003E-3</v>
      </c>
      <c r="LO68" s="372">
        <f>IF(ISERROR(LN68/EM68),0,LN68/EM68)</f>
        <v>-0.75510204081632659</v>
      </c>
      <c r="LP68" s="304">
        <f>EO68-EN68</f>
        <v>-2.3999999999999998E-3</v>
      </c>
      <c r="LQ68" s="372">
        <f>IF(ISERROR(LP68/EN68),0,LP68/EN68)</f>
        <v>-1</v>
      </c>
      <c r="LR68" s="304">
        <f>ER68-EO68</f>
        <v>1.1000000000000001E-3</v>
      </c>
      <c r="LS68" s="1207">
        <v>0</v>
      </c>
      <c r="LT68" s="304">
        <f>ES68-ER68</f>
        <v>8.199999999999999E-3</v>
      </c>
      <c r="LU68" s="1202">
        <v>0</v>
      </c>
      <c r="LV68" s="1163">
        <f>ET68-ES68</f>
        <v>-9.2999999999999992E-3</v>
      </c>
      <c r="LW68" s="1193">
        <f>IF(ISERROR(LV68/ES68),0,LV68/ES68)</f>
        <v>-1</v>
      </c>
      <c r="LX68" s="304">
        <f>EU68-ET68</f>
        <v>0</v>
      </c>
      <c r="LY68" s="1193">
        <f>IF(ISERROR(LX68/ET68),0,LX68/ET68)</f>
        <v>0</v>
      </c>
      <c r="LZ68" s="304">
        <f>EV68-EU68</f>
        <v>0</v>
      </c>
      <c r="MA68" s="1193">
        <f>IF(ISERROR(LZ68/EU68),0,LZ68/EU68)</f>
        <v>0</v>
      </c>
      <c r="MB68" s="304">
        <f>EW68-EV68</f>
        <v>0</v>
      </c>
      <c r="MC68" s="1193">
        <f>IF(ISERROR(MB68/EV68),0,MB68/EV68)</f>
        <v>0</v>
      </c>
      <c r="MD68" s="304">
        <f>EX68-EW68</f>
        <v>8.9999999999999998E-4</v>
      </c>
      <c r="ME68" s="1251">
        <f>IF(ISERROR(MD68/EW68),0,MD68/EW68)</f>
        <v>0</v>
      </c>
      <c r="MF68" s="304">
        <f>EY68-EX68</f>
        <v>-8.9999999999999998E-4</v>
      </c>
      <c r="MG68" s="1193">
        <f>IF(ISERROR(MF68/EX68),0,MF68/EX68)</f>
        <v>-1</v>
      </c>
      <c r="MH68" s="304">
        <f>EZ68-EY68</f>
        <v>0</v>
      </c>
      <c r="MI68" s="1193">
        <f>IF(ISERROR(MH68/EY68),0,MH68/EY68)</f>
        <v>0</v>
      </c>
      <c r="MJ68" s="304">
        <f>FA68-EZ68</f>
        <v>0</v>
      </c>
      <c r="MK68" s="1193">
        <f>IF(ISERROR(MJ68/EZ68),0,MJ68/EZ68)</f>
        <v>0</v>
      </c>
      <c r="ML68" s="304">
        <f>FB68-FA68</f>
        <v>0</v>
      </c>
      <c r="MM68" s="1193">
        <f>IF(ISERROR(ML68/FA68),0,ML68/FA68)</f>
        <v>0</v>
      </c>
      <c r="MN68" s="304">
        <f>FC68-FB68</f>
        <v>0</v>
      </c>
      <c r="MO68" s="1193">
        <f>IF(ISERROR(MN68/FB68),0,MN68/FB68)</f>
        <v>0</v>
      </c>
      <c r="MP68" s="575">
        <f>EJ68</f>
        <v>0</v>
      </c>
      <c r="MQ68" s="972">
        <f>EX68</f>
        <v>8.9999999999999998E-4</v>
      </c>
      <c r="MR68" s="601">
        <f>(MQ68-MP68)*100</f>
        <v>0.09</v>
      </c>
      <c r="MS68" s="108">
        <f t="shared" si="2026"/>
        <v>0</v>
      </c>
      <c r="MT68" s="618"/>
      <c r="MU68" s="618"/>
      <c r="MV68" s="618"/>
      <c r="MW68" s="163" t="str">
        <f>E68</f>
        <v>ERP Down Time</v>
      </c>
      <c r="MX68" s="270" t="e">
        <f>#REF!</f>
        <v>#REF!</v>
      </c>
      <c r="MY68" s="270" t="e">
        <f>#REF!</f>
        <v>#REF!</v>
      </c>
      <c r="MZ68" s="270" t="e">
        <f>#REF!</f>
        <v>#REF!</v>
      </c>
      <c r="NA68" s="270" t="e">
        <f>#REF!</f>
        <v>#REF!</v>
      </c>
      <c r="NB68" s="270" t="e">
        <f>#REF!</f>
        <v>#REF!</v>
      </c>
      <c r="NC68" s="270" t="e">
        <f>#REF!</f>
        <v>#REF!</v>
      </c>
      <c r="ND68" s="270" t="e">
        <f>#REF!</f>
        <v>#REF!</v>
      </c>
      <c r="NE68" s="270" t="e">
        <f>#REF!</f>
        <v>#REF!</v>
      </c>
      <c r="NF68" s="270" t="e">
        <f>#REF!</f>
        <v>#REF!</v>
      </c>
      <c r="NG68" s="270" t="e">
        <f>#REF!</f>
        <v>#REF!</v>
      </c>
      <c r="NH68" s="270" t="e">
        <f>#REF!</f>
        <v>#REF!</v>
      </c>
      <c r="NI68" s="271">
        <f t="shared" si="2027"/>
        <v>0</v>
      </c>
      <c r="NJ68" s="271">
        <f t="shared" si="2027"/>
        <v>2E-3</v>
      </c>
      <c r="NK68" s="271">
        <f t="shared" si="2027"/>
        <v>0</v>
      </c>
      <c r="NL68" s="271">
        <f t="shared" si="2027"/>
        <v>0</v>
      </c>
      <c r="NM68" s="271">
        <f t="shared" si="2027"/>
        <v>0</v>
      </c>
      <c r="NN68" s="271">
        <f t="shared" si="2027"/>
        <v>0</v>
      </c>
      <c r="NO68" s="271">
        <f t="shared" si="2027"/>
        <v>0</v>
      </c>
      <c r="NP68" s="271">
        <f t="shared" si="2027"/>
        <v>0</v>
      </c>
      <c r="NQ68" s="271">
        <f t="shared" si="2027"/>
        <v>0</v>
      </c>
      <c r="NR68" s="271">
        <f t="shared" si="2027"/>
        <v>0</v>
      </c>
      <c r="NS68" s="271">
        <f t="shared" si="2027"/>
        <v>0</v>
      </c>
      <c r="NT68" s="271">
        <f t="shared" si="2027"/>
        <v>0</v>
      </c>
      <c r="NU68" s="271">
        <f t="shared" si="2028"/>
        <v>0</v>
      </c>
      <c r="NV68" s="271">
        <f t="shared" si="2028"/>
        <v>2.5999999999999999E-3</v>
      </c>
      <c r="NW68" s="271">
        <f t="shared" si="2028"/>
        <v>0</v>
      </c>
      <c r="NX68" s="271">
        <f t="shared" si="2028"/>
        <v>0</v>
      </c>
      <c r="NY68" s="271">
        <f t="shared" si="2028"/>
        <v>0</v>
      </c>
      <c r="NZ68" s="271">
        <f t="shared" si="2028"/>
        <v>0</v>
      </c>
      <c r="OA68" s="271">
        <f t="shared" si="2028"/>
        <v>0</v>
      </c>
      <c r="OB68" s="271">
        <f t="shared" si="2028"/>
        <v>0</v>
      </c>
      <c r="OC68" s="271">
        <f t="shared" si="2028"/>
        <v>0</v>
      </c>
      <c r="OD68" s="271">
        <f t="shared" si="2028"/>
        <v>0</v>
      </c>
      <c r="OE68" s="271">
        <f t="shared" si="2028"/>
        <v>0</v>
      </c>
      <c r="OF68" s="271">
        <f t="shared" si="2028"/>
        <v>0</v>
      </c>
      <c r="OG68" s="712">
        <f t="shared" si="2029"/>
        <v>0</v>
      </c>
      <c r="OH68" s="712">
        <f t="shared" si="2029"/>
        <v>0</v>
      </c>
      <c r="OI68" s="712">
        <f t="shared" si="2029"/>
        <v>6.7000000000000002E-3</v>
      </c>
      <c r="OJ68" s="712">
        <f t="shared" si="2029"/>
        <v>0</v>
      </c>
      <c r="OK68" s="712">
        <f t="shared" si="2029"/>
        <v>0</v>
      </c>
      <c r="OL68" s="712">
        <f t="shared" si="2029"/>
        <v>0</v>
      </c>
      <c r="OM68" s="712">
        <f t="shared" si="2029"/>
        <v>0</v>
      </c>
      <c r="ON68" s="712">
        <f t="shared" si="2029"/>
        <v>0</v>
      </c>
      <c r="OO68" s="712">
        <f t="shared" si="2029"/>
        <v>0</v>
      </c>
      <c r="OP68" s="712">
        <f t="shared" si="2029"/>
        <v>1.6000000000000001E-3</v>
      </c>
      <c r="OQ68" s="712">
        <f t="shared" si="2029"/>
        <v>0</v>
      </c>
      <c r="OR68" s="712">
        <f t="shared" si="2029"/>
        <v>0</v>
      </c>
      <c r="OS68" s="815">
        <f t="shared" si="2030"/>
        <v>0</v>
      </c>
      <c r="OT68" s="815">
        <f t="shared" si="2030"/>
        <v>0</v>
      </c>
      <c r="OU68" s="815">
        <f t="shared" si="2030"/>
        <v>0</v>
      </c>
      <c r="OV68" s="815">
        <f t="shared" si="2030"/>
        <v>0</v>
      </c>
      <c r="OW68" s="815">
        <f t="shared" si="2030"/>
        <v>0</v>
      </c>
      <c r="OX68" s="815">
        <f t="shared" si="2030"/>
        <v>0</v>
      </c>
      <c r="OY68" s="815">
        <f t="shared" si="2030"/>
        <v>0</v>
      </c>
      <c r="OZ68" s="815">
        <f t="shared" si="2030"/>
        <v>0</v>
      </c>
      <c r="PA68" s="815">
        <f t="shared" si="2030"/>
        <v>0</v>
      </c>
      <c r="PB68" s="815">
        <f t="shared" si="2030"/>
        <v>0</v>
      </c>
      <c r="PC68" s="815">
        <f t="shared" si="2030"/>
        <v>0</v>
      </c>
      <c r="PD68" s="815">
        <f t="shared" si="2030"/>
        <v>0</v>
      </c>
      <c r="PE68" s="868">
        <f t="shared" si="2031"/>
        <v>0</v>
      </c>
      <c r="PF68" s="868">
        <f t="shared" si="2031"/>
        <v>0</v>
      </c>
      <c r="PG68" s="868">
        <f t="shared" si="2031"/>
        <v>0</v>
      </c>
      <c r="PH68" s="868">
        <f t="shared" si="2031"/>
        <v>0</v>
      </c>
      <c r="PI68" s="868">
        <f t="shared" si="2031"/>
        <v>0</v>
      </c>
      <c r="PJ68" s="868">
        <f t="shared" si="2031"/>
        <v>0</v>
      </c>
      <c r="PK68" s="868">
        <f t="shared" si="2031"/>
        <v>0</v>
      </c>
      <c r="PL68" s="868">
        <f t="shared" si="2031"/>
        <v>0</v>
      </c>
      <c r="PM68" s="868">
        <f t="shared" si="2031"/>
        <v>0</v>
      </c>
      <c r="PN68" s="868">
        <f t="shared" si="2031"/>
        <v>0</v>
      </c>
      <c r="PO68" s="868">
        <f t="shared" si="2031"/>
        <v>0</v>
      </c>
      <c r="PP68" s="868">
        <f t="shared" si="2031"/>
        <v>0</v>
      </c>
      <c r="PQ68" s="1054">
        <f t="shared" si="2032"/>
        <v>0</v>
      </c>
      <c r="PR68" s="1054">
        <f t="shared" si="2032"/>
        <v>2.8999999999999998E-3</v>
      </c>
      <c r="PS68" s="1054">
        <f t="shared" si="2032"/>
        <v>0</v>
      </c>
      <c r="PT68" s="1054">
        <f t="shared" si="2032"/>
        <v>1.2999999999999999E-3</v>
      </c>
      <c r="PU68" s="1054">
        <f t="shared" si="2032"/>
        <v>0</v>
      </c>
      <c r="PV68" s="1054">
        <f t="shared" si="2032"/>
        <v>0</v>
      </c>
      <c r="PW68" s="1054">
        <f t="shared" si="2032"/>
        <v>1.0000000000000001E-5</v>
      </c>
      <c r="PX68" s="1054">
        <f t="shared" si="2032"/>
        <v>0</v>
      </c>
      <c r="PY68" s="1054">
        <f t="shared" si="2032"/>
        <v>3.8E-3</v>
      </c>
      <c r="PZ68" s="1054">
        <f t="shared" si="2032"/>
        <v>0</v>
      </c>
      <c r="QA68" s="1054">
        <f t="shared" si="2032"/>
        <v>0</v>
      </c>
      <c r="QB68" s="1054">
        <f t="shared" si="2032"/>
        <v>0</v>
      </c>
      <c r="QC68" s="1076">
        <f t="shared" si="2033"/>
        <v>0</v>
      </c>
      <c r="QD68" s="1076">
        <f t="shared" si="2033"/>
        <v>0</v>
      </c>
      <c r="QE68" s="1076">
        <f t="shared" si="2033"/>
        <v>5.7000000000000002E-2</v>
      </c>
      <c r="QF68" s="1076">
        <f t="shared" si="2033"/>
        <v>0</v>
      </c>
      <c r="QG68" s="1076">
        <f t="shared" si="2033"/>
        <v>0</v>
      </c>
      <c r="QH68" s="1076">
        <f t="shared" si="2033"/>
        <v>0</v>
      </c>
      <c r="QI68" s="1076">
        <f t="shared" si="2033"/>
        <v>0</v>
      </c>
      <c r="QJ68" s="1076">
        <f t="shared" si="2033"/>
        <v>0</v>
      </c>
      <c r="QK68" s="1076">
        <f t="shared" si="2033"/>
        <v>0</v>
      </c>
      <c r="QL68" s="1076">
        <f t="shared" si="2033"/>
        <v>6.9999999999999999E-4</v>
      </c>
      <c r="QM68" s="1076">
        <f t="shared" si="2033"/>
        <v>0</v>
      </c>
      <c r="QN68" s="1076">
        <f t="shared" si="2033"/>
        <v>3.5000000000000001E-3</v>
      </c>
      <c r="QO68" s="1133">
        <f t="shared" si="2034"/>
        <v>0</v>
      </c>
      <c r="QP68" s="1133">
        <f t="shared" si="2034"/>
        <v>0</v>
      </c>
      <c r="QQ68" s="1133">
        <f t="shared" si="2034"/>
        <v>0</v>
      </c>
      <c r="QR68" s="1133">
        <f t="shared" si="2034"/>
        <v>0</v>
      </c>
      <c r="QS68" s="1133">
        <f t="shared" si="2034"/>
        <v>0</v>
      </c>
      <c r="QT68" s="1133">
        <f t="shared" si="2034"/>
        <v>0</v>
      </c>
      <c r="QU68" s="1133">
        <f t="shared" si="2034"/>
        <v>0</v>
      </c>
      <c r="QV68" s="1133">
        <f t="shared" si="2034"/>
        <v>0</v>
      </c>
      <c r="QW68" s="1133">
        <f t="shared" si="2034"/>
        <v>0</v>
      </c>
      <c r="QX68" s="1133">
        <f t="shared" si="2034"/>
        <v>9.7999999999999997E-3</v>
      </c>
      <c r="QY68" s="1133">
        <f t="shared" si="2034"/>
        <v>2.3999999999999998E-3</v>
      </c>
      <c r="QZ68" s="1133">
        <f t="shared" si="2034"/>
        <v>0</v>
      </c>
      <c r="RA68" s="1225">
        <f t="shared" si="2035"/>
        <v>1.1000000000000001E-3</v>
      </c>
      <c r="RB68" s="1225">
        <f t="shared" si="2036"/>
        <v>9.2999999999999992E-3</v>
      </c>
      <c r="RC68" s="1225">
        <f t="shared" si="2037"/>
        <v>0</v>
      </c>
      <c r="RD68" s="1225">
        <f t="shared" si="2038"/>
        <v>0</v>
      </c>
      <c r="RE68" s="1225">
        <f t="shared" si="2039"/>
        <v>0</v>
      </c>
      <c r="RF68" s="1225">
        <f t="shared" si="2040"/>
        <v>0</v>
      </c>
      <c r="RG68" s="1225">
        <f t="shared" si="2041"/>
        <v>8.9999999999999998E-4</v>
      </c>
      <c r="RH68" s="1225">
        <f t="shared" si="2042"/>
        <v>0</v>
      </c>
      <c r="RI68" s="1225">
        <f t="shared" si="2043"/>
        <v>0</v>
      </c>
      <c r="RJ68" s="1225">
        <f t="shared" si="2044"/>
        <v>0</v>
      </c>
      <c r="RK68" s="1225">
        <f t="shared" si="2045"/>
        <v>0</v>
      </c>
      <c r="RL68" s="1225">
        <f t="shared" si="2046"/>
        <v>0</v>
      </c>
    </row>
    <row r="69" spans="1:480" s="32" customFormat="1" x14ac:dyDescent="0.3">
      <c r="A69" s="681"/>
      <c r="B69" s="50">
        <v>9.3000000000000007</v>
      </c>
      <c r="C69" s="31"/>
      <c r="D69" s="31"/>
      <c r="E69" s="1295" t="s">
        <v>70</v>
      </c>
      <c r="F69" s="1295"/>
      <c r="G69" s="1296"/>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74">
        <v>1</v>
      </c>
      <c r="AQ69" s="67">
        <v>1</v>
      </c>
      <c r="AR69" s="574">
        <v>1</v>
      </c>
      <c r="AS69" s="67">
        <v>1</v>
      </c>
      <c r="AT69" s="574">
        <v>1</v>
      </c>
      <c r="AU69" s="67">
        <v>1</v>
      </c>
      <c r="AV69" s="120" t="s">
        <v>29</v>
      </c>
      <c r="AW69" s="138">
        <f>SUM(AJ69:AU69)/$AV$4</f>
        <v>0.99942500000000001</v>
      </c>
      <c r="AX69" s="359">
        <v>1</v>
      </c>
      <c r="AY69" s="67">
        <v>0.99739999999999995</v>
      </c>
      <c r="AZ69" s="16">
        <v>1</v>
      </c>
      <c r="BA69" s="67">
        <v>1</v>
      </c>
      <c r="BB69" s="16">
        <v>1</v>
      </c>
      <c r="BC69" s="67">
        <v>1</v>
      </c>
      <c r="BD69" s="574">
        <v>1</v>
      </c>
      <c r="BE69" s="67">
        <v>1</v>
      </c>
      <c r="BF69" s="574">
        <v>1</v>
      </c>
      <c r="BG69" s="67">
        <v>1</v>
      </c>
      <c r="BH69" s="574">
        <v>1</v>
      </c>
      <c r="BI69" s="67">
        <v>1</v>
      </c>
      <c r="BJ69" s="120" t="s">
        <v>29</v>
      </c>
      <c r="BK69" s="138">
        <f>SUM(AX69:BI69)/$BJ$4</f>
        <v>0.99978333333333325</v>
      </c>
      <c r="BL69" s="359">
        <v>1</v>
      </c>
      <c r="BM69" s="67">
        <v>1</v>
      </c>
      <c r="BN69" s="16">
        <v>0.99329999999999996</v>
      </c>
      <c r="BO69" s="67">
        <v>1</v>
      </c>
      <c r="BP69" s="16">
        <v>1</v>
      </c>
      <c r="BQ69" s="67">
        <v>1</v>
      </c>
      <c r="BR69" s="574">
        <v>1</v>
      </c>
      <c r="BS69" s="67">
        <v>1</v>
      </c>
      <c r="BT69" s="574">
        <v>1</v>
      </c>
      <c r="BU69" s="574">
        <v>0.99839999999999995</v>
      </c>
      <c r="BV69" s="574">
        <v>1</v>
      </c>
      <c r="BW69" s="574">
        <v>1</v>
      </c>
      <c r="BX69" s="120" t="s">
        <v>29</v>
      </c>
      <c r="BY69" s="138">
        <f>SUM(BL69:BW69)/$BX$4</f>
        <v>0.99930833333333335</v>
      </c>
      <c r="BZ69" s="574">
        <v>1</v>
      </c>
      <c r="CA69" s="67">
        <v>1</v>
      </c>
      <c r="CB69" s="16">
        <v>1</v>
      </c>
      <c r="CC69" s="67">
        <v>1</v>
      </c>
      <c r="CD69" s="16">
        <v>1</v>
      </c>
      <c r="CE69" s="67">
        <v>1</v>
      </c>
      <c r="CF69" s="574">
        <v>1</v>
      </c>
      <c r="CG69" s="67">
        <v>1</v>
      </c>
      <c r="CH69" s="574">
        <v>1</v>
      </c>
      <c r="CI69" s="574">
        <v>1</v>
      </c>
      <c r="CJ69" s="574">
        <v>1</v>
      </c>
      <c r="CK69" s="574">
        <v>1</v>
      </c>
      <c r="CL69" s="120" t="s">
        <v>29</v>
      </c>
      <c r="CM69" s="138">
        <f>SUM(BZ69:CK69)/$CL$4</f>
        <v>1</v>
      </c>
      <c r="CN69" s="574">
        <v>1</v>
      </c>
      <c r="CO69" s="67">
        <v>1</v>
      </c>
      <c r="CP69" s="16">
        <v>1</v>
      </c>
      <c r="CQ69" s="67">
        <v>1</v>
      </c>
      <c r="CR69" s="16">
        <v>1</v>
      </c>
      <c r="CS69" s="67">
        <v>1</v>
      </c>
      <c r="CT69" s="574">
        <v>1</v>
      </c>
      <c r="CU69" s="67">
        <v>1</v>
      </c>
      <c r="CV69" s="574">
        <v>1</v>
      </c>
      <c r="CW69" s="971">
        <v>1</v>
      </c>
      <c r="CX69" s="574">
        <v>1</v>
      </c>
      <c r="CY69" s="67">
        <v>1</v>
      </c>
      <c r="CZ69" s="120" t="s">
        <v>29</v>
      </c>
      <c r="DA69" s="138">
        <f>SUM(CN69:CY69)/$CZ$4</f>
        <v>1</v>
      </c>
      <c r="DB69" s="574">
        <v>1</v>
      </c>
      <c r="DC69" s="67">
        <v>0.99709999999999999</v>
      </c>
      <c r="DD69" s="16">
        <v>1</v>
      </c>
      <c r="DE69" s="67">
        <v>0.9829</v>
      </c>
      <c r="DF69" s="16">
        <v>1</v>
      </c>
      <c r="DG69" s="67">
        <v>1</v>
      </c>
      <c r="DH69" s="574">
        <v>0.99999899999999997</v>
      </c>
      <c r="DI69" s="67">
        <v>1</v>
      </c>
      <c r="DJ69" s="574">
        <v>0.99619999999999997</v>
      </c>
      <c r="DK69" s="67">
        <v>1</v>
      </c>
      <c r="DL69" s="574">
        <v>1</v>
      </c>
      <c r="DM69" s="67">
        <v>1</v>
      </c>
      <c r="DN69" s="120" t="s">
        <v>29</v>
      </c>
      <c r="DO69" s="138">
        <f>SUM(DB69:DM69)/$DN$4</f>
        <v>0.99801658333333343</v>
      </c>
      <c r="DP69" s="574">
        <v>1</v>
      </c>
      <c r="DQ69" s="67">
        <v>1</v>
      </c>
      <c r="DR69" s="16">
        <v>0.94299999999999995</v>
      </c>
      <c r="DS69" s="67">
        <v>1</v>
      </c>
      <c r="DT69" s="16">
        <v>0.96430000000000005</v>
      </c>
      <c r="DU69" s="67">
        <v>0.998</v>
      </c>
      <c r="DV69" s="574">
        <v>1</v>
      </c>
      <c r="DW69" s="67">
        <v>1</v>
      </c>
      <c r="DX69" s="574">
        <v>1</v>
      </c>
      <c r="DY69" s="67">
        <v>1</v>
      </c>
      <c r="DZ69" s="574">
        <v>1</v>
      </c>
      <c r="EA69" s="67">
        <v>0.99650000000000005</v>
      </c>
      <c r="EB69" s="120" t="s">
        <v>29</v>
      </c>
      <c r="EC69" s="138">
        <f>SUM(DP69:EA69)/$EB$4</f>
        <v>0.99181666666666668</v>
      </c>
      <c r="ED69" s="574">
        <v>1</v>
      </c>
      <c r="EE69" s="67">
        <v>1</v>
      </c>
      <c r="EF69" s="16">
        <v>1</v>
      </c>
      <c r="EG69" s="67">
        <v>1</v>
      </c>
      <c r="EH69" s="16">
        <v>1</v>
      </c>
      <c r="EI69" s="67">
        <v>1</v>
      </c>
      <c r="EJ69" s="574">
        <v>1</v>
      </c>
      <c r="EK69" s="67">
        <v>1</v>
      </c>
      <c r="EL69" s="574">
        <v>1</v>
      </c>
      <c r="EM69" s="67">
        <v>0.99019999999999997</v>
      </c>
      <c r="EN69" s="574">
        <v>0.99760000000000004</v>
      </c>
      <c r="EO69" s="67">
        <v>1</v>
      </c>
      <c r="EP69" s="120" t="s">
        <v>29</v>
      </c>
      <c r="EQ69" s="138">
        <f>SUM(ED69:EO69)/$EP$4</f>
        <v>0.99898333333333333</v>
      </c>
      <c r="ER69" s="574">
        <v>0.99890000000000001</v>
      </c>
      <c r="ES69" s="67">
        <v>0.99070000000000003</v>
      </c>
      <c r="ET69" s="16">
        <v>1</v>
      </c>
      <c r="EU69" s="67">
        <v>1</v>
      </c>
      <c r="EV69" s="16">
        <v>1</v>
      </c>
      <c r="EW69" s="67">
        <v>1</v>
      </c>
      <c r="EX69" s="574">
        <v>0.99909999999999999</v>
      </c>
      <c r="EY69" s="67"/>
      <c r="EZ69" s="574"/>
      <c r="FA69" s="67"/>
      <c r="FB69" s="574"/>
      <c r="FC69" s="67"/>
      <c r="FD69" s="120" t="s">
        <v>29</v>
      </c>
      <c r="FE69" s="138">
        <f>SUM(ER69:FC69)/$FD$4</f>
        <v>0.99838571428571432</v>
      </c>
      <c r="FF69" s="607">
        <f>AX69-AU69</f>
        <v>0</v>
      </c>
      <c r="FG69" s="367">
        <f>FF69/AU69</f>
        <v>0</v>
      </c>
      <c r="FH69" s="607">
        <f>AY69-AX69</f>
        <v>-2.6000000000000467E-3</v>
      </c>
      <c r="FI69" s="367">
        <f>FH69/AX69</f>
        <v>-2.6000000000000467E-3</v>
      </c>
      <c r="FJ69" s="607">
        <f>AZ69-AY69</f>
        <v>2.6000000000000467E-3</v>
      </c>
      <c r="FK69" s="367">
        <f>FJ69/AY69</f>
        <v>2.6067776218167706E-3</v>
      </c>
      <c r="FL69" s="607">
        <f>BA69-AZ69</f>
        <v>0</v>
      </c>
      <c r="FM69" s="367">
        <f>FL69/AZ69</f>
        <v>0</v>
      </c>
      <c r="FN69" s="607">
        <f>BB69-BA69</f>
        <v>0</v>
      </c>
      <c r="FO69" s="367">
        <f>FN69/BA69</f>
        <v>0</v>
      </c>
      <c r="FP69" s="607">
        <f>BC69-BB69</f>
        <v>0</v>
      </c>
      <c r="FQ69" s="367">
        <f>FP69/BB69</f>
        <v>0</v>
      </c>
      <c r="FR69" s="607">
        <f>BD69-BC69</f>
        <v>0</v>
      </c>
      <c r="FS69" s="367">
        <f>FR69/BC69</f>
        <v>0</v>
      </c>
      <c r="FT69" s="607">
        <f>BE69-BD69</f>
        <v>0</v>
      </c>
      <c r="FU69" s="367">
        <f>FT69/BD69</f>
        <v>0</v>
      </c>
      <c r="FV69" s="607">
        <f>BF69-BE69</f>
        <v>0</v>
      </c>
      <c r="FW69" s="367">
        <f>FV69/BE69</f>
        <v>0</v>
      </c>
      <c r="FX69" s="607">
        <f>BG69-BF69</f>
        <v>0</v>
      </c>
      <c r="FY69" s="100">
        <f>FX69/BF69</f>
        <v>0</v>
      </c>
      <c r="FZ69" s="607">
        <f>BH69-BG69</f>
        <v>0</v>
      </c>
      <c r="GA69" s="367">
        <f>FZ69/BG69</f>
        <v>0</v>
      </c>
      <c r="GB69" s="607">
        <f>BI69-BH69</f>
        <v>0</v>
      </c>
      <c r="GC69" s="367">
        <f>GB69/BH69</f>
        <v>0</v>
      </c>
      <c r="GD69" s="607">
        <f>BL69-BI69</f>
        <v>0</v>
      </c>
      <c r="GE69" s="367">
        <f>GD69/BI69</f>
        <v>0</v>
      </c>
      <c r="GF69" s="294">
        <f>BM69-BL69</f>
        <v>0</v>
      </c>
      <c r="GG69" s="370">
        <f>GF69/BL69</f>
        <v>0</v>
      </c>
      <c r="GH69" s="294">
        <f>BN69-BM69</f>
        <v>-6.7000000000000393E-3</v>
      </c>
      <c r="GI69" s="370">
        <f>GH69/BM69</f>
        <v>-6.7000000000000393E-3</v>
      </c>
      <c r="GJ69" s="294">
        <f>BO69-BN69</f>
        <v>6.7000000000000393E-3</v>
      </c>
      <c r="GK69" s="370">
        <f>GJ69/BN69</f>
        <v>6.7451927917044595E-3</v>
      </c>
      <c r="GL69" s="294">
        <f>BP69-BO69</f>
        <v>0</v>
      </c>
      <c r="GM69" s="367">
        <f>GL69/BO69</f>
        <v>0</v>
      </c>
      <c r="GN69" s="294">
        <f>BQ69-BP69</f>
        <v>0</v>
      </c>
      <c r="GO69" s="370">
        <f>GN69/BP69</f>
        <v>0</v>
      </c>
      <c r="GP69" s="777">
        <f>BR69-BQ69</f>
        <v>0</v>
      </c>
      <c r="GQ69" s="367">
        <f>GP69/BQ69</f>
        <v>0</v>
      </c>
      <c r="GR69" s="294">
        <f>BS69-BR69</f>
        <v>0</v>
      </c>
      <c r="GS69" s="370">
        <f>GR69/BR69</f>
        <v>0</v>
      </c>
      <c r="GT69" s="294">
        <f>BT69-BS69</f>
        <v>0</v>
      </c>
      <c r="GU69" s="370">
        <f>GT69/BS69</f>
        <v>0</v>
      </c>
      <c r="GV69" s="294">
        <f>BU69-BT69</f>
        <v>-1.6000000000000458E-3</v>
      </c>
      <c r="GW69" s="370">
        <f>GV69/BT69</f>
        <v>-1.6000000000000458E-3</v>
      </c>
      <c r="GX69" s="294">
        <f>BV69-BU69</f>
        <v>1.6000000000000458E-3</v>
      </c>
      <c r="GY69" s="372">
        <f>GX69/BU69</f>
        <v>1.6025641025641485E-3</v>
      </c>
      <c r="GZ69" s="294">
        <f>BW69-BV69</f>
        <v>0</v>
      </c>
      <c r="HA69" s="370">
        <f>GZ69/BV69</f>
        <v>0</v>
      </c>
      <c r="HB69" s="294">
        <f>BZ69-BW69</f>
        <v>0</v>
      </c>
      <c r="HC69" s="370">
        <f>HB69/BW69</f>
        <v>0</v>
      </c>
      <c r="HD69" s="294">
        <f>CA69-BZ69</f>
        <v>0</v>
      </c>
      <c r="HE69" s="370">
        <f>HD69/BZ69</f>
        <v>0</v>
      </c>
      <c r="HF69" s="294">
        <f>CB69-CA69</f>
        <v>0</v>
      </c>
      <c r="HG69" s="370">
        <f>HF69/CA69</f>
        <v>0</v>
      </c>
      <c r="HH69" s="294">
        <f>CC69-CB69</f>
        <v>0</v>
      </c>
      <c r="HI69" s="370">
        <f>HH69/CB69</f>
        <v>0</v>
      </c>
      <c r="HJ69" s="294">
        <f>CD69-CC69</f>
        <v>0</v>
      </c>
      <c r="HK69" s="370">
        <f>HJ69/CC69</f>
        <v>0</v>
      </c>
      <c r="HL69" s="294">
        <f>CE69-CD69</f>
        <v>0</v>
      </c>
      <c r="HM69" s="370">
        <f>HL69/CD69</f>
        <v>0</v>
      </c>
      <c r="HN69" s="294">
        <f>CF69-CE69</f>
        <v>0</v>
      </c>
      <c r="HO69" s="370">
        <f>HN69/CE69</f>
        <v>0</v>
      </c>
      <c r="HP69" s="294">
        <f>CG69-CF69</f>
        <v>0</v>
      </c>
      <c r="HQ69" s="370">
        <f>HP69/CF69</f>
        <v>0</v>
      </c>
      <c r="HR69" s="294">
        <f>CH69-CG69</f>
        <v>0</v>
      </c>
      <c r="HS69" s="370">
        <f>HR69/CG69</f>
        <v>0</v>
      </c>
      <c r="HT69" s="294">
        <f>CI69-CH69</f>
        <v>0</v>
      </c>
      <c r="HU69" s="370">
        <f>HT69/CH69</f>
        <v>0</v>
      </c>
      <c r="HV69" s="294">
        <f>CJ69-CI69</f>
        <v>0</v>
      </c>
      <c r="HW69" s="370">
        <f>HV69/CI69</f>
        <v>0</v>
      </c>
      <c r="HX69" s="294">
        <f>CK69-CJ69</f>
        <v>0</v>
      </c>
      <c r="HY69" s="370">
        <f>HX69/CJ69</f>
        <v>0</v>
      </c>
      <c r="HZ69" s="294">
        <f>CN69-CK69</f>
        <v>0</v>
      </c>
      <c r="IA69" s="370">
        <f>HZ69/CK69</f>
        <v>0</v>
      </c>
      <c r="IB69" s="294">
        <f>CO69-CN69</f>
        <v>0</v>
      </c>
      <c r="IC69" s="370">
        <f>IB69/CN69</f>
        <v>0</v>
      </c>
      <c r="ID69" s="294">
        <f>CP69-CO69</f>
        <v>0</v>
      </c>
      <c r="IE69" s="370">
        <f>ID69/CO69</f>
        <v>0</v>
      </c>
      <c r="IF69" s="294">
        <f>CQ69-CP69</f>
        <v>0</v>
      </c>
      <c r="IG69" s="370">
        <f>IF69/CP69</f>
        <v>0</v>
      </c>
      <c r="IH69" s="294">
        <f>CR69-CQ69</f>
        <v>0</v>
      </c>
      <c r="II69" s="370">
        <f>IH69/CQ69</f>
        <v>0</v>
      </c>
      <c r="IJ69" s="294">
        <f>CS69-CR69</f>
        <v>0</v>
      </c>
      <c r="IK69" s="370">
        <f>IJ69/CR69</f>
        <v>0</v>
      </c>
      <c r="IL69" s="294">
        <f>CT69-CS69</f>
        <v>0</v>
      </c>
      <c r="IM69" s="370">
        <f>IL69/CS69</f>
        <v>0</v>
      </c>
      <c r="IN69" s="294">
        <f>CU69-CT69</f>
        <v>0</v>
      </c>
      <c r="IO69" s="370">
        <f>IN69/CT69</f>
        <v>0</v>
      </c>
      <c r="IP69" s="975">
        <f>CV69-CU69</f>
        <v>0</v>
      </c>
      <c r="IQ69" s="370">
        <f>IP69/CU69</f>
        <v>0</v>
      </c>
      <c r="IR69" s="294">
        <f>CW69-CV69</f>
        <v>0</v>
      </c>
      <c r="IS69" s="370">
        <f>IR69/CV69</f>
        <v>0</v>
      </c>
      <c r="IT69" s="294">
        <f>CX69-CW69</f>
        <v>0</v>
      </c>
      <c r="IU69" s="370">
        <f>IT69/CW69</f>
        <v>0</v>
      </c>
      <c r="IV69" s="294">
        <f>CY69-CX69</f>
        <v>0</v>
      </c>
      <c r="IW69" s="370">
        <f>IV69/CX69</f>
        <v>0</v>
      </c>
      <c r="IX69" s="294">
        <f>DB69-CY69</f>
        <v>0</v>
      </c>
      <c r="IY69" s="370">
        <f>IX69/CY69</f>
        <v>0</v>
      </c>
      <c r="IZ69" s="294">
        <f>DC69-DB69</f>
        <v>-2.9000000000000137E-3</v>
      </c>
      <c r="JA69" s="370">
        <f>IZ69/DB69</f>
        <v>-2.9000000000000137E-3</v>
      </c>
      <c r="JB69" s="294">
        <f>DD69-DC69</f>
        <v>2.9000000000000137E-3</v>
      </c>
      <c r="JC69" s="370">
        <f>JB69/DD69</f>
        <v>2.9000000000000137E-3</v>
      </c>
      <c r="JD69" s="294">
        <f>DE69-DD69</f>
        <v>-1.7100000000000004E-2</v>
      </c>
      <c r="JE69" s="370">
        <f>JD69/DD69</f>
        <v>-1.7100000000000004E-2</v>
      </c>
      <c r="JF69" s="294">
        <f>DF69-DE69</f>
        <v>1.7100000000000004E-2</v>
      </c>
      <c r="JG69" s="370">
        <f>JF69/DO69</f>
        <v>1.7133983829093022E-2</v>
      </c>
      <c r="JH69" s="294">
        <f>DG69-DF69</f>
        <v>0</v>
      </c>
      <c r="JI69" s="370">
        <f>JH69/DF69</f>
        <v>0</v>
      </c>
      <c r="JJ69" s="294">
        <f>DH69-DG69</f>
        <v>-1.0000000000287557E-6</v>
      </c>
      <c r="JK69" s="370">
        <f>JJ69/DG69</f>
        <v>-1.0000000000287557E-6</v>
      </c>
      <c r="JL69" s="294">
        <f>DI69-DH69</f>
        <v>1.0000000000287557E-6</v>
      </c>
      <c r="JM69" s="370">
        <f>JL69/DH69</f>
        <v>1.0000010000297558E-6</v>
      </c>
      <c r="JN69" s="294">
        <f>DJ69-DI69</f>
        <v>-3.8000000000000256E-3</v>
      </c>
      <c r="JO69" s="370">
        <f>JN69/DI69</f>
        <v>-3.8000000000000256E-3</v>
      </c>
      <c r="JP69" s="294">
        <f>DK69-DJ69</f>
        <v>3.8000000000000256E-3</v>
      </c>
      <c r="JQ69" s="370">
        <f>JP69/DJ69</f>
        <v>3.8144950813089997E-3</v>
      </c>
      <c r="JR69" s="294">
        <f>DL69-DK69</f>
        <v>0</v>
      </c>
      <c r="JS69" s="370">
        <f>JR69/DK69</f>
        <v>0</v>
      </c>
      <c r="JT69" s="294">
        <f>DM69-DL69</f>
        <v>0</v>
      </c>
      <c r="JU69" s="370">
        <f>JT69/DL69</f>
        <v>0</v>
      </c>
      <c r="JV69" s="294">
        <f>DP69-DM69</f>
        <v>0</v>
      </c>
      <c r="JW69" s="370">
        <f>JV69/DM69</f>
        <v>0</v>
      </c>
      <c r="JX69" s="294">
        <f>DQ69-DP69</f>
        <v>0</v>
      </c>
      <c r="JY69" s="370">
        <f>JX69/DP69</f>
        <v>0</v>
      </c>
      <c r="JZ69" s="294">
        <f>DR69-DQ69</f>
        <v>-5.7000000000000051E-2</v>
      </c>
      <c r="KA69" s="370">
        <f>JZ69/DQ69</f>
        <v>-5.7000000000000051E-2</v>
      </c>
      <c r="KB69" s="294">
        <f>DS69-DR69</f>
        <v>5.7000000000000051E-2</v>
      </c>
      <c r="KC69" s="370">
        <f>KB69/DR69</f>
        <v>6.0445387062566337E-2</v>
      </c>
      <c r="KD69" s="294">
        <f>DT69-DS69</f>
        <v>-3.5699999999999954E-2</v>
      </c>
      <c r="KE69" s="370">
        <f>KD69/DS69</f>
        <v>-3.5699999999999954E-2</v>
      </c>
      <c r="KF69" s="294">
        <f>DU69-DT69</f>
        <v>3.3699999999999952E-2</v>
      </c>
      <c r="KG69" s="370">
        <f>KF69/DT69</f>
        <v>3.4947630405475424E-2</v>
      </c>
      <c r="KH69" s="294">
        <f>DV69-DU69</f>
        <v>2.0000000000000018E-3</v>
      </c>
      <c r="KI69" s="370">
        <f>KH69/DU69</f>
        <v>2.0040080160320657E-3</v>
      </c>
      <c r="KJ69" s="294">
        <f>DW69-DV69</f>
        <v>0</v>
      </c>
      <c r="KK69" s="370">
        <f>KJ69/DV69</f>
        <v>0</v>
      </c>
      <c r="KL69" s="294">
        <f>DX69-DW69</f>
        <v>0</v>
      </c>
      <c r="KM69" s="370">
        <f>KL69/DW69</f>
        <v>0</v>
      </c>
      <c r="KN69" s="294">
        <f>DY69-DX69</f>
        <v>0</v>
      </c>
      <c r="KO69" s="370">
        <f>KN69/DX69</f>
        <v>0</v>
      </c>
      <c r="KP69" s="294">
        <f>DZ69-DY69</f>
        <v>0</v>
      </c>
      <c r="KQ69" s="370">
        <f>KP69/DY69</f>
        <v>0</v>
      </c>
      <c r="KR69" s="294">
        <f>EA69-DZ69</f>
        <v>-3.4999999999999476E-3</v>
      </c>
      <c r="KS69" s="370">
        <f>KR69/DZ69</f>
        <v>-3.4999999999999476E-3</v>
      </c>
      <c r="KT69" s="294">
        <f>ED69-EA69</f>
        <v>3.4999999999999476E-3</v>
      </c>
      <c r="KU69" s="375">
        <f>KT69/EA69</f>
        <v>3.5122930255895106E-3</v>
      </c>
      <c r="KV69" s="294">
        <f>EE69-ED69</f>
        <v>0</v>
      </c>
      <c r="KW69" s="370">
        <f>KV69/ED69</f>
        <v>0</v>
      </c>
      <c r="KX69" s="1162">
        <f>EF69-EE69</f>
        <v>0</v>
      </c>
      <c r="KY69" s="370">
        <f>IF(ISERROR(KX69/EE69),0,KX69/EE69)</f>
        <v>0</v>
      </c>
      <c r="KZ69" s="294">
        <f>EG69-EF69</f>
        <v>0</v>
      </c>
      <c r="LA69" s="370">
        <f>IF(ISERROR(KZ69/EF69),0,KZ69/EF69)</f>
        <v>0</v>
      </c>
      <c r="LB69" s="294">
        <f>EH69-EG69</f>
        <v>0</v>
      </c>
      <c r="LC69" s="370">
        <f>IF(ISERROR(LB69/EG69),0,LB69/EG69)</f>
        <v>0</v>
      </c>
      <c r="LD69" s="294">
        <f>EI69-EH69</f>
        <v>0</v>
      </c>
      <c r="LE69" s="370">
        <f>IF(ISERROR(LD69/EH69),0,LD69/EH69)</f>
        <v>0</v>
      </c>
      <c r="LF69" s="294">
        <f>EJ69-EI69</f>
        <v>0</v>
      </c>
      <c r="LG69" s="370">
        <f>IF(ISERROR(LF69/EI69),0,LF69/EI69)</f>
        <v>0</v>
      </c>
      <c r="LH69" s="294">
        <f>EK69-EJ69</f>
        <v>0</v>
      </c>
      <c r="LI69" s="370">
        <f>IF(ISERROR(LH69/EJ69),0,LH69/EJ69)</f>
        <v>0</v>
      </c>
      <c r="LJ69" s="294">
        <f>EL69-EK69</f>
        <v>0</v>
      </c>
      <c r="LK69" s="370">
        <f>IF(ISERROR(LJ69/EK69),0,LJ69/EK69)</f>
        <v>0</v>
      </c>
      <c r="LL69" s="294">
        <f>EM69-EL69</f>
        <v>-9.8000000000000309E-3</v>
      </c>
      <c r="LM69" s="370">
        <f>IF(ISERROR(LL69/EL69),0,LL69/EL69)</f>
        <v>-9.8000000000000309E-3</v>
      </c>
      <c r="LN69" s="294">
        <f>EN69-EM69</f>
        <v>7.4000000000000732E-3</v>
      </c>
      <c r="LO69" s="370">
        <f>IF(ISERROR(LN69/EM69),0,LN69/EM69)</f>
        <v>7.4732377297516391E-3</v>
      </c>
      <c r="LP69" s="294">
        <f>EO69-EN69</f>
        <v>2.3999999999999577E-3</v>
      </c>
      <c r="LQ69" s="370">
        <f>IF(ISERROR(LP69/EN69),0,LP69/EN69)</f>
        <v>2.4057738572573753E-3</v>
      </c>
      <c r="LR69" s="294">
        <f>ER69-EO69</f>
        <v>-1.0999999999999899E-3</v>
      </c>
      <c r="LS69" s="1195">
        <f>LR69/EO69</f>
        <v>-1.0999999999999899E-3</v>
      </c>
      <c r="LT69" s="294">
        <f>ES69-ER69</f>
        <v>-8.1999999999999851E-3</v>
      </c>
      <c r="LU69" s="1191">
        <f>LT69/ER69</f>
        <v>-8.2090299329262047E-3</v>
      </c>
      <c r="LV69" s="1162">
        <f>ET69-ES69</f>
        <v>9.299999999999975E-3</v>
      </c>
      <c r="LW69" s="1191">
        <f>IF(ISERROR(LV69/ES69),0,LV69/ES69)</f>
        <v>9.3873019077419743E-3</v>
      </c>
      <c r="LX69" s="294">
        <f>EU69-ET69</f>
        <v>0</v>
      </c>
      <c r="LY69" s="1191">
        <f>IF(ISERROR(LX69/ET69),0,LX69/ET69)</f>
        <v>0</v>
      </c>
      <c r="LZ69" s="294">
        <f>EV69-EU69</f>
        <v>0</v>
      </c>
      <c r="MA69" s="1191">
        <f>IF(ISERROR(LZ69/EU69),0,LZ69/EU69)</f>
        <v>0</v>
      </c>
      <c r="MB69" s="294">
        <f>EW69-EV69</f>
        <v>0</v>
      </c>
      <c r="MC69" s="1191">
        <f>IF(ISERROR(MB69/EV69),0,MB69/EV69)</f>
        <v>0</v>
      </c>
      <c r="MD69" s="294">
        <f>EX69-EW69</f>
        <v>-9.000000000000119E-4</v>
      </c>
      <c r="ME69" s="1249">
        <f>IF(ISERROR(MD69/EW69),0,MD69/EW69)</f>
        <v>-9.000000000000119E-4</v>
      </c>
      <c r="MF69" s="294">
        <f>EY69-EX69</f>
        <v>-0.99909999999999999</v>
      </c>
      <c r="MG69" s="1191">
        <f>IF(ISERROR(MF69/EX69),0,MF69/EX69)</f>
        <v>-1</v>
      </c>
      <c r="MH69" s="294">
        <f>EZ69-EY69</f>
        <v>0</v>
      </c>
      <c r="MI69" s="1191">
        <f>IF(ISERROR(MH69/EY69),0,MH69/EY69)</f>
        <v>0</v>
      </c>
      <c r="MJ69" s="294">
        <f>FA69-EZ69</f>
        <v>0</v>
      </c>
      <c r="MK69" s="1191">
        <f>IF(ISERROR(MJ69/EZ69),0,MJ69/EZ69)</f>
        <v>0</v>
      </c>
      <c r="ML69" s="294">
        <f>FB69-FA69</f>
        <v>0</v>
      </c>
      <c r="MM69" s="1191">
        <f>IF(ISERROR(ML69/FA69),0,ML69/FA69)</f>
        <v>0</v>
      </c>
      <c r="MN69" s="294">
        <f>FC69-FB69</f>
        <v>0</v>
      </c>
      <c r="MO69" s="1191">
        <f>IF(ISERROR(MN69/FB69),0,MN69/FB69)</f>
        <v>0</v>
      </c>
      <c r="MP69" s="574">
        <f>EJ69</f>
        <v>1</v>
      </c>
      <c r="MQ69" s="971">
        <f>EX69</f>
        <v>0.99909999999999999</v>
      </c>
      <c r="MR69" s="591">
        <f>(MQ69-MP69)*100</f>
        <v>-9.000000000000119E-2</v>
      </c>
      <c r="MS69" s="100">
        <f t="shared" si="2026"/>
        <v>-9.000000000000119E-4</v>
      </c>
      <c r="MT69" s="614"/>
      <c r="MU69" s="614"/>
      <c r="MV69" s="614"/>
      <c r="MW69" s="32" t="str">
        <f>E69</f>
        <v>BI Up Time</v>
      </c>
      <c r="MX69" s="244" t="e">
        <f>#REF!</f>
        <v>#REF!</v>
      </c>
      <c r="MY69" s="244" t="e">
        <f>#REF!</f>
        <v>#REF!</v>
      </c>
      <c r="MZ69" s="244" t="e">
        <f>#REF!</f>
        <v>#REF!</v>
      </c>
      <c r="NA69" s="244" t="e">
        <f>#REF!</f>
        <v>#REF!</v>
      </c>
      <c r="NB69" s="244" t="e">
        <f>#REF!</f>
        <v>#REF!</v>
      </c>
      <c r="NC69" s="244" t="e">
        <f>#REF!</f>
        <v>#REF!</v>
      </c>
      <c r="ND69" s="244" t="e">
        <f>#REF!</f>
        <v>#REF!</v>
      </c>
      <c r="NE69" s="244" t="e">
        <f>#REF!</f>
        <v>#REF!</v>
      </c>
      <c r="NF69" s="244" t="e">
        <f>#REF!</f>
        <v>#REF!</v>
      </c>
      <c r="NG69" s="244" t="e">
        <f>#REF!</f>
        <v>#REF!</v>
      </c>
      <c r="NH69" s="244" t="e">
        <f>#REF!</f>
        <v>#REF!</v>
      </c>
      <c r="NI69" s="245">
        <f t="shared" si="2027"/>
        <v>1</v>
      </c>
      <c r="NJ69" s="245">
        <f t="shared" si="2027"/>
        <v>0.99490000000000001</v>
      </c>
      <c r="NK69" s="245">
        <f t="shared" si="2027"/>
        <v>1</v>
      </c>
      <c r="NL69" s="245">
        <f t="shared" si="2027"/>
        <v>0.99819999999999998</v>
      </c>
      <c r="NM69" s="245">
        <f t="shared" si="2027"/>
        <v>1</v>
      </c>
      <c r="NN69" s="245">
        <f t="shared" si="2027"/>
        <v>1</v>
      </c>
      <c r="NO69" s="245">
        <f t="shared" si="2027"/>
        <v>1</v>
      </c>
      <c r="NP69" s="245">
        <f t="shared" si="2027"/>
        <v>1</v>
      </c>
      <c r="NQ69" s="245">
        <f t="shared" si="2027"/>
        <v>1</v>
      </c>
      <c r="NR69" s="245">
        <f t="shared" si="2027"/>
        <v>1</v>
      </c>
      <c r="NS69" s="245">
        <f t="shared" si="2027"/>
        <v>1</v>
      </c>
      <c r="NT69" s="245">
        <f t="shared" si="2027"/>
        <v>1</v>
      </c>
      <c r="NU69" s="245">
        <f t="shared" si="2028"/>
        <v>1</v>
      </c>
      <c r="NV69" s="245">
        <f t="shared" si="2028"/>
        <v>0.99739999999999995</v>
      </c>
      <c r="NW69" s="245">
        <f t="shared" si="2028"/>
        <v>1</v>
      </c>
      <c r="NX69" s="245">
        <f t="shared" si="2028"/>
        <v>1</v>
      </c>
      <c r="NY69" s="245">
        <f t="shared" si="2028"/>
        <v>1</v>
      </c>
      <c r="NZ69" s="245">
        <f t="shared" si="2028"/>
        <v>1</v>
      </c>
      <c r="OA69" s="245">
        <f t="shared" si="2028"/>
        <v>1</v>
      </c>
      <c r="OB69" s="245">
        <f t="shared" si="2028"/>
        <v>1</v>
      </c>
      <c r="OC69" s="245">
        <f t="shared" si="2028"/>
        <v>1</v>
      </c>
      <c r="OD69" s="245">
        <f t="shared" si="2028"/>
        <v>1</v>
      </c>
      <c r="OE69" s="245">
        <f t="shared" si="2028"/>
        <v>1</v>
      </c>
      <c r="OF69" s="245">
        <f t="shared" si="2028"/>
        <v>1</v>
      </c>
      <c r="OG69" s="699">
        <f t="shared" si="2029"/>
        <v>1</v>
      </c>
      <c r="OH69" s="699">
        <f t="shared" si="2029"/>
        <v>1</v>
      </c>
      <c r="OI69" s="699">
        <f t="shared" si="2029"/>
        <v>0.99329999999999996</v>
      </c>
      <c r="OJ69" s="699">
        <f t="shared" si="2029"/>
        <v>1</v>
      </c>
      <c r="OK69" s="699">
        <f t="shared" si="2029"/>
        <v>1</v>
      </c>
      <c r="OL69" s="699">
        <f t="shared" si="2029"/>
        <v>1</v>
      </c>
      <c r="OM69" s="699">
        <f t="shared" si="2029"/>
        <v>1</v>
      </c>
      <c r="ON69" s="699">
        <f t="shared" si="2029"/>
        <v>1</v>
      </c>
      <c r="OO69" s="699">
        <f t="shared" si="2029"/>
        <v>1</v>
      </c>
      <c r="OP69" s="699">
        <f t="shared" si="2029"/>
        <v>0.99839999999999995</v>
      </c>
      <c r="OQ69" s="699">
        <f t="shared" si="2029"/>
        <v>1</v>
      </c>
      <c r="OR69" s="699">
        <f t="shared" si="2029"/>
        <v>1</v>
      </c>
      <c r="OS69" s="802">
        <f t="shared" si="2030"/>
        <v>1</v>
      </c>
      <c r="OT69" s="802">
        <f t="shared" si="2030"/>
        <v>1</v>
      </c>
      <c r="OU69" s="802">
        <f t="shared" si="2030"/>
        <v>1</v>
      </c>
      <c r="OV69" s="802">
        <f t="shared" si="2030"/>
        <v>1</v>
      </c>
      <c r="OW69" s="802">
        <f t="shared" si="2030"/>
        <v>1</v>
      </c>
      <c r="OX69" s="802">
        <f t="shared" si="2030"/>
        <v>1</v>
      </c>
      <c r="OY69" s="802">
        <f t="shared" si="2030"/>
        <v>1</v>
      </c>
      <c r="OZ69" s="802">
        <f t="shared" si="2030"/>
        <v>1</v>
      </c>
      <c r="PA69" s="802">
        <f t="shared" si="2030"/>
        <v>1</v>
      </c>
      <c r="PB69" s="802">
        <f t="shared" si="2030"/>
        <v>1</v>
      </c>
      <c r="PC69" s="802">
        <f t="shared" si="2030"/>
        <v>1</v>
      </c>
      <c r="PD69" s="802">
        <f t="shared" si="2030"/>
        <v>1</v>
      </c>
      <c r="PE69" s="855">
        <f t="shared" si="2031"/>
        <v>1</v>
      </c>
      <c r="PF69" s="855">
        <f t="shared" si="2031"/>
        <v>1</v>
      </c>
      <c r="PG69" s="855">
        <f t="shared" si="2031"/>
        <v>1</v>
      </c>
      <c r="PH69" s="855">
        <f t="shared" si="2031"/>
        <v>1</v>
      </c>
      <c r="PI69" s="855">
        <f t="shared" si="2031"/>
        <v>1</v>
      </c>
      <c r="PJ69" s="855">
        <f t="shared" si="2031"/>
        <v>1</v>
      </c>
      <c r="PK69" s="855">
        <f t="shared" si="2031"/>
        <v>1</v>
      </c>
      <c r="PL69" s="855">
        <f t="shared" si="2031"/>
        <v>1</v>
      </c>
      <c r="PM69" s="855">
        <f t="shared" si="2031"/>
        <v>1</v>
      </c>
      <c r="PN69" s="855">
        <f t="shared" si="2031"/>
        <v>1</v>
      </c>
      <c r="PO69" s="855">
        <f t="shared" si="2031"/>
        <v>1</v>
      </c>
      <c r="PP69" s="855">
        <f t="shared" si="2031"/>
        <v>1</v>
      </c>
      <c r="PQ69" s="1041">
        <f t="shared" si="2032"/>
        <v>1</v>
      </c>
      <c r="PR69" s="1041">
        <f t="shared" si="2032"/>
        <v>0.99709999999999999</v>
      </c>
      <c r="PS69" s="1041">
        <f t="shared" si="2032"/>
        <v>1</v>
      </c>
      <c r="PT69" s="1041">
        <f t="shared" si="2032"/>
        <v>0.9829</v>
      </c>
      <c r="PU69" s="1041">
        <f t="shared" si="2032"/>
        <v>1</v>
      </c>
      <c r="PV69" s="1041">
        <f t="shared" si="2032"/>
        <v>1</v>
      </c>
      <c r="PW69" s="1041">
        <f t="shared" si="2032"/>
        <v>0.99999899999999997</v>
      </c>
      <c r="PX69" s="1041">
        <f t="shared" si="2032"/>
        <v>1</v>
      </c>
      <c r="PY69" s="1041">
        <f t="shared" si="2032"/>
        <v>0.99619999999999997</v>
      </c>
      <c r="PZ69" s="1041">
        <f t="shared" si="2032"/>
        <v>1</v>
      </c>
      <c r="QA69" s="1041">
        <f t="shared" si="2032"/>
        <v>1</v>
      </c>
      <c r="QB69" s="1041">
        <f t="shared" si="2032"/>
        <v>1</v>
      </c>
      <c r="QC69" s="1063">
        <f t="shared" si="2033"/>
        <v>1</v>
      </c>
      <c r="QD69" s="1063">
        <f t="shared" si="2033"/>
        <v>1</v>
      </c>
      <c r="QE69" s="1063">
        <f t="shared" si="2033"/>
        <v>0.94299999999999995</v>
      </c>
      <c r="QF69" s="1063">
        <f t="shared" si="2033"/>
        <v>1</v>
      </c>
      <c r="QG69" s="1063">
        <f t="shared" si="2033"/>
        <v>0.96430000000000005</v>
      </c>
      <c r="QH69" s="1063">
        <f t="shared" si="2033"/>
        <v>0.998</v>
      </c>
      <c r="QI69" s="1063">
        <f t="shared" si="2033"/>
        <v>1</v>
      </c>
      <c r="QJ69" s="1063">
        <f t="shared" si="2033"/>
        <v>1</v>
      </c>
      <c r="QK69" s="1063">
        <f t="shared" si="2033"/>
        <v>1</v>
      </c>
      <c r="QL69" s="1063">
        <f t="shared" si="2033"/>
        <v>1</v>
      </c>
      <c r="QM69" s="1063">
        <f t="shared" si="2033"/>
        <v>1</v>
      </c>
      <c r="QN69" s="1063">
        <f t="shared" si="2033"/>
        <v>0.99650000000000005</v>
      </c>
      <c r="QO69" s="1120">
        <f t="shared" si="2034"/>
        <v>1</v>
      </c>
      <c r="QP69" s="1120">
        <f t="shared" si="2034"/>
        <v>1</v>
      </c>
      <c r="QQ69" s="1120">
        <f t="shared" si="2034"/>
        <v>1</v>
      </c>
      <c r="QR69" s="1120">
        <f t="shared" si="2034"/>
        <v>1</v>
      </c>
      <c r="QS69" s="1120">
        <f t="shared" si="2034"/>
        <v>1</v>
      </c>
      <c r="QT69" s="1120">
        <f t="shared" si="2034"/>
        <v>1</v>
      </c>
      <c r="QU69" s="1120">
        <f t="shared" si="2034"/>
        <v>1</v>
      </c>
      <c r="QV69" s="1120">
        <f t="shared" si="2034"/>
        <v>1</v>
      </c>
      <c r="QW69" s="1120">
        <f t="shared" si="2034"/>
        <v>1</v>
      </c>
      <c r="QX69" s="1120">
        <f t="shared" si="2034"/>
        <v>0.99019999999999997</v>
      </c>
      <c r="QY69" s="1120">
        <f t="shared" si="2034"/>
        <v>0.99760000000000004</v>
      </c>
      <c r="QZ69" s="1120">
        <f t="shared" si="2034"/>
        <v>1</v>
      </c>
      <c r="RA69" s="1212">
        <f t="shared" si="2035"/>
        <v>0.99890000000000001</v>
      </c>
      <c r="RB69" s="1212">
        <f t="shared" si="2036"/>
        <v>0.99070000000000003</v>
      </c>
      <c r="RC69" s="1212">
        <f t="shared" si="2037"/>
        <v>1</v>
      </c>
      <c r="RD69" s="1212">
        <f t="shared" si="2038"/>
        <v>1</v>
      </c>
      <c r="RE69" s="1212">
        <f t="shared" si="2039"/>
        <v>1</v>
      </c>
      <c r="RF69" s="1212">
        <f t="shared" si="2040"/>
        <v>1</v>
      </c>
      <c r="RG69" s="1212">
        <f t="shared" si="2041"/>
        <v>0.99909999999999999</v>
      </c>
      <c r="RH69" s="1212">
        <f t="shared" si="2042"/>
        <v>0</v>
      </c>
      <c r="RI69" s="1212">
        <f t="shared" si="2043"/>
        <v>0</v>
      </c>
      <c r="RJ69" s="1212">
        <f t="shared" si="2044"/>
        <v>0</v>
      </c>
      <c r="RK69" s="1212">
        <f t="shared" si="2045"/>
        <v>0</v>
      </c>
      <c r="RL69" s="1212">
        <f t="shared" si="2046"/>
        <v>0</v>
      </c>
    </row>
    <row r="70" spans="1:480" s="163" customFormat="1" x14ac:dyDescent="0.3">
      <c r="A70" s="681"/>
      <c r="B70" s="69">
        <v>9.4</v>
      </c>
      <c r="C70" s="159"/>
      <c r="D70" s="159"/>
      <c r="E70" s="1297" t="s">
        <v>71</v>
      </c>
      <c r="F70" s="1297"/>
      <c r="G70" s="1298"/>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75">
        <v>0</v>
      </c>
      <c r="AQ70" s="161">
        <v>0</v>
      </c>
      <c r="AR70" s="575">
        <v>0</v>
      </c>
      <c r="AS70" s="161">
        <v>0</v>
      </c>
      <c r="AT70" s="575">
        <v>0</v>
      </c>
      <c r="AU70" s="161">
        <v>0</v>
      </c>
      <c r="AV70" s="162" t="s">
        <v>29</v>
      </c>
      <c r="AW70" s="148">
        <f>SUM(AJ70:AU70)/$AV$4</f>
        <v>5.7499999999999999E-4</v>
      </c>
      <c r="AX70" s="360">
        <v>0</v>
      </c>
      <c r="AY70" s="161">
        <v>2.5999999999999999E-3</v>
      </c>
      <c r="AZ70" s="160">
        <v>0</v>
      </c>
      <c r="BA70" s="161">
        <v>0</v>
      </c>
      <c r="BB70" s="160">
        <v>0</v>
      </c>
      <c r="BC70" s="161">
        <v>0</v>
      </c>
      <c r="BD70" s="575">
        <v>0</v>
      </c>
      <c r="BE70" s="161">
        <v>0</v>
      </c>
      <c r="BF70" s="575">
        <v>0</v>
      </c>
      <c r="BG70" s="161">
        <v>0</v>
      </c>
      <c r="BH70" s="575">
        <v>0</v>
      </c>
      <c r="BI70" s="161">
        <v>0</v>
      </c>
      <c r="BJ70" s="162" t="s">
        <v>29</v>
      </c>
      <c r="BK70" s="148">
        <f>SUM(AX70:BI70)/$BJ$4</f>
        <v>2.1666666666666666E-4</v>
      </c>
      <c r="BL70" s="360">
        <v>0</v>
      </c>
      <c r="BM70" s="161">
        <v>0</v>
      </c>
      <c r="BN70" s="160">
        <v>6.7000000000000002E-3</v>
      </c>
      <c r="BO70" s="161">
        <v>0</v>
      </c>
      <c r="BP70" s="160">
        <v>0</v>
      </c>
      <c r="BQ70" s="161">
        <v>0</v>
      </c>
      <c r="BR70" s="575">
        <v>0</v>
      </c>
      <c r="BS70" s="161">
        <v>0</v>
      </c>
      <c r="BT70" s="575">
        <v>0</v>
      </c>
      <c r="BU70" s="575">
        <v>1.6000000000000001E-3</v>
      </c>
      <c r="BV70" s="575">
        <v>0</v>
      </c>
      <c r="BW70" s="575">
        <v>0</v>
      </c>
      <c r="BX70" s="162" t="s">
        <v>29</v>
      </c>
      <c r="BY70" s="148">
        <f>SUM(BL70:BW70)/$BX$4</f>
        <v>6.9166666666666671E-4</v>
      </c>
      <c r="BZ70" s="575">
        <v>0</v>
      </c>
      <c r="CA70" s="161">
        <v>0</v>
      </c>
      <c r="CB70" s="160">
        <v>0</v>
      </c>
      <c r="CC70" s="161">
        <v>0</v>
      </c>
      <c r="CD70" s="160">
        <v>0</v>
      </c>
      <c r="CE70" s="161">
        <v>0</v>
      </c>
      <c r="CF70" s="575">
        <v>0</v>
      </c>
      <c r="CG70" s="161">
        <v>0</v>
      </c>
      <c r="CH70" s="575">
        <v>0</v>
      </c>
      <c r="CI70" s="575">
        <v>0</v>
      </c>
      <c r="CJ70" s="575">
        <v>0</v>
      </c>
      <c r="CK70" s="575">
        <v>0</v>
      </c>
      <c r="CL70" s="162" t="s">
        <v>29</v>
      </c>
      <c r="CM70" s="148">
        <f>SUM(BZ70:CK70)/$CL$4</f>
        <v>0</v>
      </c>
      <c r="CN70" s="575">
        <v>0</v>
      </c>
      <c r="CO70" s="161">
        <v>0</v>
      </c>
      <c r="CP70" s="160">
        <v>0</v>
      </c>
      <c r="CQ70" s="161">
        <v>0</v>
      </c>
      <c r="CR70" s="160">
        <v>0</v>
      </c>
      <c r="CS70" s="161">
        <v>0</v>
      </c>
      <c r="CT70" s="575">
        <v>0</v>
      </c>
      <c r="CU70" s="161">
        <v>0</v>
      </c>
      <c r="CV70" s="575">
        <v>0</v>
      </c>
      <c r="CW70" s="972">
        <v>0</v>
      </c>
      <c r="CX70" s="575">
        <v>0</v>
      </c>
      <c r="CY70" s="161">
        <v>0</v>
      </c>
      <c r="CZ70" s="162" t="s">
        <v>29</v>
      </c>
      <c r="DA70" s="148">
        <f>SUM(CN70:CY70)/$CZ$4</f>
        <v>0</v>
      </c>
      <c r="DB70" s="575">
        <v>0</v>
      </c>
      <c r="DC70" s="161">
        <v>2.8999999999999998E-3</v>
      </c>
      <c r="DD70" s="160">
        <v>0</v>
      </c>
      <c r="DE70" s="161">
        <v>1.7100000000000001E-2</v>
      </c>
      <c r="DF70" s="160">
        <v>0</v>
      </c>
      <c r="DG70" s="161">
        <v>0</v>
      </c>
      <c r="DH70" s="575">
        <v>1E-4</v>
      </c>
      <c r="DI70" s="161">
        <v>0</v>
      </c>
      <c r="DJ70" s="575">
        <v>4.3E-3</v>
      </c>
      <c r="DK70" s="161">
        <v>0</v>
      </c>
      <c r="DL70" s="575">
        <v>0</v>
      </c>
      <c r="DM70" s="161">
        <v>0</v>
      </c>
      <c r="DN70" s="162" t="s">
        <v>29</v>
      </c>
      <c r="DO70" s="148">
        <f>SUM(DB70:DM70)/$DN$4</f>
        <v>2.0333333333333332E-3</v>
      </c>
      <c r="DP70" s="575">
        <v>0</v>
      </c>
      <c r="DQ70" s="161">
        <v>0</v>
      </c>
      <c r="DR70" s="160">
        <v>5.7000000000000002E-2</v>
      </c>
      <c r="DS70" s="161">
        <v>0</v>
      </c>
      <c r="DT70" s="160">
        <v>3.5700000000000003E-2</v>
      </c>
      <c r="DU70" s="161">
        <v>2E-3</v>
      </c>
      <c r="DV70" s="575">
        <v>0</v>
      </c>
      <c r="DW70" s="161">
        <v>0</v>
      </c>
      <c r="DX70" s="575">
        <v>0</v>
      </c>
      <c r="DY70" s="161">
        <v>0</v>
      </c>
      <c r="DZ70" s="575">
        <v>0</v>
      </c>
      <c r="EA70" s="161">
        <v>3.5000000000000001E-3</v>
      </c>
      <c r="EB70" s="162" t="s">
        <v>29</v>
      </c>
      <c r="EC70" s="148">
        <f>SUM(DP70:EA70)/$EB$4</f>
        <v>8.1833333333333341E-3</v>
      </c>
      <c r="ED70" s="575">
        <v>0</v>
      </c>
      <c r="EE70" s="161">
        <v>0</v>
      </c>
      <c r="EF70" s="160">
        <v>0</v>
      </c>
      <c r="EG70" s="161">
        <v>0</v>
      </c>
      <c r="EH70" s="160">
        <v>0</v>
      </c>
      <c r="EI70" s="161">
        <v>0</v>
      </c>
      <c r="EJ70" s="575">
        <v>0</v>
      </c>
      <c r="EK70" s="161">
        <v>0</v>
      </c>
      <c r="EL70" s="575">
        <v>0</v>
      </c>
      <c r="EM70" s="161">
        <v>9.7999999999999997E-3</v>
      </c>
      <c r="EN70" s="575">
        <v>2.3999999999999998E-3</v>
      </c>
      <c r="EO70" s="161">
        <v>0</v>
      </c>
      <c r="EP70" s="162" t="s">
        <v>29</v>
      </c>
      <c r="EQ70" s="148">
        <f>SUM(ED70:EO70)/$EP$4</f>
        <v>1.0166666666666666E-3</v>
      </c>
      <c r="ER70" s="575">
        <v>1.1000000000000001E-3</v>
      </c>
      <c r="ES70" s="161">
        <v>9.2999999999999992E-3</v>
      </c>
      <c r="ET70" s="160">
        <v>0</v>
      </c>
      <c r="EU70" s="161">
        <v>0</v>
      </c>
      <c r="EV70" s="160">
        <v>0</v>
      </c>
      <c r="EW70" s="161">
        <v>0</v>
      </c>
      <c r="EX70" s="575">
        <v>8.9999999999999998E-4</v>
      </c>
      <c r="EY70" s="161"/>
      <c r="EZ70" s="575"/>
      <c r="FA70" s="161"/>
      <c r="FB70" s="575"/>
      <c r="FC70" s="161"/>
      <c r="FD70" s="162" t="s">
        <v>29</v>
      </c>
      <c r="FE70" s="148">
        <f>SUM(ER70:FC70)/$FD$4</f>
        <v>1.6142857142857142E-3</v>
      </c>
      <c r="FF70" s="606">
        <f>AX70-AU70</f>
        <v>0</v>
      </c>
      <c r="FG70" s="662">
        <v>0</v>
      </c>
      <c r="FH70" s="606">
        <f>AY70-AX70</f>
        <v>2.5999999999999999E-3</v>
      </c>
      <c r="FI70" s="376">
        <v>0</v>
      </c>
      <c r="FJ70" s="606">
        <f>AZ70-AY70</f>
        <v>-2.5999999999999999E-3</v>
      </c>
      <c r="FK70" s="594">
        <f>FJ70/AY70</f>
        <v>-1</v>
      </c>
      <c r="FL70" s="606">
        <f>BA70-AZ70</f>
        <v>0</v>
      </c>
      <c r="FM70" s="376">
        <v>0</v>
      </c>
      <c r="FN70" s="606">
        <f>BB70-BA70</f>
        <v>0</v>
      </c>
      <c r="FO70" s="662">
        <v>0</v>
      </c>
      <c r="FP70" s="606">
        <f>BC70-BB70</f>
        <v>0</v>
      </c>
      <c r="FQ70" s="662">
        <v>0</v>
      </c>
      <c r="FR70" s="606">
        <f>BD70-BC70</f>
        <v>0</v>
      </c>
      <c r="FS70" s="662">
        <v>0</v>
      </c>
      <c r="FT70" s="606">
        <f>BE70-BD70</f>
        <v>0</v>
      </c>
      <c r="FU70" s="662">
        <v>0</v>
      </c>
      <c r="FV70" s="606">
        <f>BF70-BE70</f>
        <v>0</v>
      </c>
      <c r="FW70" s="662">
        <v>0</v>
      </c>
      <c r="FX70" s="606">
        <f>BG70-BF70</f>
        <v>0</v>
      </c>
      <c r="FY70" s="108">
        <v>0</v>
      </c>
      <c r="FZ70" s="606">
        <f>BH70-BG70</f>
        <v>0</v>
      </c>
      <c r="GA70" s="594">
        <v>0</v>
      </c>
      <c r="GB70" s="606">
        <f>BI70-BH70</f>
        <v>0</v>
      </c>
      <c r="GC70" s="594">
        <v>0</v>
      </c>
      <c r="GD70" s="606">
        <f>BL70-BI70</f>
        <v>0</v>
      </c>
      <c r="GE70" s="594">
        <v>0</v>
      </c>
      <c r="GF70" s="304">
        <f>BM70-BL70</f>
        <v>0</v>
      </c>
      <c r="GG70" s="662">
        <v>0</v>
      </c>
      <c r="GH70" s="304">
        <f>BN70-BM70</f>
        <v>6.7000000000000002E-3</v>
      </c>
      <c r="GI70" s="662">
        <v>0</v>
      </c>
      <c r="GJ70" s="304">
        <f>BO70-BN70</f>
        <v>-6.7000000000000002E-3</v>
      </c>
      <c r="GK70" s="376">
        <f>GJ70/BN70</f>
        <v>-1</v>
      </c>
      <c r="GL70" s="304">
        <f>BP70-BO70</f>
        <v>0</v>
      </c>
      <c r="GM70" s="594">
        <v>0</v>
      </c>
      <c r="GN70" s="304">
        <f>BQ70-BP70</f>
        <v>0</v>
      </c>
      <c r="GO70" s="376">
        <v>0</v>
      </c>
      <c r="GP70" s="778">
        <f>BR70-BQ70</f>
        <v>0</v>
      </c>
      <c r="GQ70" s="594">
        <v>0</v>
      </c>
      <c r="GR70" s="304">
        <f>BS70-BR70</f>
        <v>0</v>
      </c>
      <c r="GS70" s="376">
        <v>0</v>
      </c>
      <c r="GT70" s="304">
        <f>BT70-BS70</f>
        <v>0</v>
      </c>
      <c r="GU70" s="376">
        <v>0</v>
      </c>
      <c r="GV70" s="304">
        <f>BU70-BT70</f>
        <v>1.6000000000000001E-3</v>
      </c>
      <c r="GW70" s="376">
        <v>1</v>
      </c>
      <c r="GX70" s="304">
        <f>BV70-BU70</f>
        <v>-1.6000000000000001E-3</v>
      </c>
      <c r="GY70" s="372">
        <f>GX70/BU70</f>
        <v>-1</v>
      </c>
      <c r="GZ70" s="304">
        <f>BW70-BV70</f>
        <v>0</v>
      </c>
      <c r="HA70" s="376">
        <v>0</v>
      </c>
      <c r="HB70" s="304">
        <f>BZ70-BW70</f>
        <v>0</v>
      </c>
      <c r="HC70" s="372">
        <v>0</v>
      </c>
      <c r="HD70" s="304">
        <f>CA70-BZ70</f>
        <v>0</v>
      </c>
      <c r="HE70" s="376">
        <v>0</v>
      </c>
      <c r="HF70" s="304">
        <f>CB70-CA70</f>
        <v>0</v>
      </c>
      <c r="HG70" s="376">
        <v>0</v>
      </c>
      <c r="HH70" s="304">
        <f>CC70-CB70</f>
        <v>0</v>
      </c>
      <c r="HI70" s="376">
        <v>0</v>
      </c>
      <c r="HJ70" s="304">
        <f>CD70-CC70</f>
        <v>0</v>
      </c>
      <c r="HK70" s="376">
        <v>0</v>
      </c>
      <c r="HL70" s="304">
        <f>CE70-CD70</f>
        <v>0</v>
      </c>
      <c r="HM70" s="376">
        <v>0</v>
      </c>
      <c r="HN70" s="304">
        <f>CF70-CE70</f>
        <v>0</v>
      </c>
      <c r="HO70" s="376">
        <v>0</v>
      </c>
      <c r="HP70" s="304">
        <f>CG70-CF70</f>
        <v>0</v>
      </c>
      <c r="HQ70" s="376">
        <v>0</v>
      </c>
      <c r="HR70" s="304">
        <f>CH70-CG70</f>
        <v>0</v>
      </c>
      <c r="HS70" s="376">
        <v>0</v>
      </c>
      <c r="HT70" s="304">
        <f>CI70-CH70</f>
        <v>0</v>
      </c>
      <c r="HU70" s="376">
        <v>0</v>
      </c>
      <c r="HV70" s="304">
        <f>CJ70-CI70</f>
        <v>0</v>
      </c>
      <c r="HW70" s="376">
        <v>0</v>
      </c>
      <c r="HX70" s="304">
        <f>CK70-CJ70</f>
        <v>0</v>
      </c>
      <c r="HY70" s="376">
        <v>0</v>
      </c>
      <c r="HZ70" s="304">
        <f>CN70-CK70</f>
        <v>0</v>
      </c>
      <c r="IA70" s="376">
        <v>0</v>
      </c>
      <c r="IB70" s="304">
        <f>CO70-CN70</f>
        <v>0</v>
      </c>
      <c r="IC70" s="376">
        <v>0</v>
      </c>
      <c r="ID70" s="304">
        <f>CP70-CO70</f>
        <v>0</v>
      </c>
      <c r="IE70" s="376">
        <v>0</v>
      </c>
      <c r="IF70" s="304">
        <f>CQ70-CP70</f>
        <v>0</v>
      </c>
      <c r="IG70" s="376">
        <v>0</v>
      </c>
      <c r="IH70" s="304">
        <f>CR70-CQ70</f>
        <v>0</v>
      </c>
      <c r="II70" s="376">
        <v>0</v>
      </c>
      <c r="IJ70" s="304">
        <f>CS70-CR70</f>
        <v>0</v>
      </c>
      <c r="IK70" s="376">
        <v>0</v>
      </c>
      <c r="IL70" s="304">
        <f>CT70-CS70</f>
        <v>0</v>
      </c>
      <c r="IM70" s="376">
        <v>0</v>
      </c>
      <c r="IN70" s="304">
        <f>CU70-CT70</f>
        <v>0</v>
      </c>
      <c r="IO70" s="372">
        <v>0</v>
      </c>
      <c r="IP70" s="976">
        <f>CV70-CU70</f>
        <v>0</v>
      </c>
      <c r="IQ70" s="376">
        <v>0</v>
      </c>
      <c r="IR70" s="304">
        <f>CW70-CV70</f>
        <v>0</v>
      </c>
      <c r="IS70" s="376">
        <v>0</v>
      </c>
      <c r="IT70" s="304">
        <f>CX70-CW70</f>
        <v>0</v>
      </c>
      <c r="IU70" s="376">
        <v>0</v>
      </c>
      <c r="IV70" s="304">
        <f>CY70-CX70</f>
        <v>0</v>
      </c>
      <c r="IW70" s="376">
        <v>0</v>
      </c>
      <c r="IX70" s="304">
        <f>DB70-CY70</f>
        <v>0</v>
      </c>
      <c r="IY70" s="376">
        <v>0</v>
      </c>
      <c r="IZ70" s="304">
        <f>DC70-DB70</f>
        <v>2.8999999999999998E-3</v>
      </c>
      <c r="JA70" s="594">
        <v>1</v>
      </c>
      <c r="JB70" s="304">
        <f>DD70-DC70</f>
        <v>-2.8999999999999998E-3</v>
      </c>
      <c r="JC70" s="376">
        <v>0</v>
      </c>
      <c r="JD70" s="304">
        <f>DE70-DD70</f>
        <v>1.7100000000000001E-2</v>
      </c>
      <c r="JE70" s="376">
        <v>0</v>
      </c>
      <c r="JF70" s="304">
        <f>DF70-DE70</f>
        <v>-1.7100000000000001E-2</v>
      </c>
      <c r="JG70" s="376">
        <f>JF70/DO70</f>
        <v>-8.4098360655737707</v>
      </c>
      <c r="JH70" s="304">
        <f>DG70-DF70</f>
        <v>0</v>
      </c>
      <c r="JI70" s="376">
        <v>0</v>
      </c>
      <c r="JJ70" s="304">
        <f>DH70-DG70</f>
        <v>1E-4</v>
      </c>
      <c r="JK70" s="376">
        <v>0</v>
      </c>
      <c r="JL70" s="304">
        <f>DI70-DH70</f>
        <v>-1E-4</v>
      </c>
      <c r="JM70" s="372">
        <f>JL70/DH70</f>
        <v>-1</v>
      </c>
      <c r="JN70" s="304">
        <f>DJ70-DI70</f>
        <v>4.3E-3</v>
      </c>
      <c r="JO70" s="376">
        <v>0</v>
      </c>
      <c r="JP70" s="304">
        <f>DK70-DJ70</f>
        <v>-4.3E-3</v>
      </c>
      <c r="JQ70" s="376">
        <f>JP70/DJ70</f>
        <v>-1</v>
      </c>
      <c r="JR70" s="304">
        <f>DL70-DK70</f>
        <v>0</v>
      </c>
      <c r="JS70" s="376">
        <v>0</v>
      </c>
      <c r="JT70" s="304">
        <f>DM70-DL70</f>
        <v>0</v>
      </c>
      <c r="JU70" s="376">
        <v>0</v>
      </c>
      <c r="JV70" s="304">
        <f>DP70-DM70</f>
        <v>0</v>
      </c>
      <c r="JW70" s="376">
        <v>0</v>
      </c>
      <c r="JX70" s="304">
        <f>DQ70-DP70</f>
        <v>0</v>
      </c>
      <c r="JY70" s="376">
        <v>0</v>
      </c>
      <c r="JZ70" s="304">
        <f>DR70-DQ70</f>
        <v>5.7000000000000002E-2</v>
      </c>
      <c r="KA70" s="376">
        <v>0</v>
      </c>
      <c r="KB70" s="304">
        <f>DS70-DR70</f>
        <v>-5.7000000000000002E-2</v>
      </c>
      <c r="KC70" s="376">
        <f>KB70/DR70</f>
        <v>-1</v>
      </c>
      <c r="KD70" s="304">
        <f>DT70-DS70</f>
        <v>3.5700000000000003E-2</v>
      </c>
      <c r="KE70" s="376">
        <v>0</v>
      </c>
      <c r="KF70" s="304">
        <f>DU70-DT70</f>
        <v>-3.3700000000000001E-2</v>
      </c>
      <c r="KG70" s="376">
        <f>KF70/DT70</f>
        <v>-0.94397759103641454</v>
      </c>
      <c r="KH70" s="304">
        <f>DV70-DU70</f>
        <v>-2E-3</v>
      </c>
      <c r="KI70" s="376">
        <f>KH70/DU70</f>
        <v>-1</v>
      </c>
      <c r="KJ70" s="304">
        <f>DW70-DV70</f>
        <v>0</v>
      </c>
      <c r="KK70" s="376">
        <v>0</v>
      </c>
      <c r="KL70" s="304">
        <f>DX70-DW70</f>
        <v>0</v>
      </c>
      <c r="KM70" s="376">
        <v>0</v>
      </c>
      <c r="KN70" s="304">
        <f>DY70-DX70</f>
        <v>0</v>
      </c>
      <c r="KO70" s="376">
        <v>0</v>
      </c>
      <c r="KP70" s="304">
        <f>DZ70-DY70</f>
        <v>0</v>
      </c>
      <c r="KQ70" s="376">
        <v>0</v>
      </c>
      <c r="KR70" s="304">
        <f>EA70-DZ70</f>
        <v>3.5000000000000001E-3</v>
      </c>
      <c r="KS70" s="376">
        <v>0</v>
      </c>
      <c r="KT70" s="304">
        <f>ED70-EA70</f>
        <v>-3.5000000000000001E-3</v>
      </c>
      <c r="KU70" s="1112">
        <f>KT70/EA70</f>
        <v>-1</v>
      </c>
      <c r="KV70" s="304">
        <f>EE70-ED70</f>
        <v>0</v>
      </c>
      <c r="KW70" s="376">
        <v>0</v>
      </c>
      <c r="KX70" s="1163">
        <f>EF70-EE70</f>
        <v>0</v>
      </c>
      <c r="KY70" s="372">
        <f>IF(ISERROR(KX70/EE70),0,KX70/EE70)</f>
        <v>0</v>
      </c>
      <c r="KZ70" s="304">
        <f>EG70-EF70</f>
        <v>0</v>
      </c>
      <c r="LA70" s="372">
        <f>IF(ISERROR(KZ70/EF70),0,KZ70/EF70)</f>
        <v>0</v>
      </c>
      <c r="LB70" s="304">
        <f>EH70-EG70</f>
        <v>0</v>
      </c>
      <c r="LC70" s="372">
        <f>IF(ISERROR(LB70/EG70),0,LB70/EG70)</f>
        <v>0</v>
      </c>
      <c r="LD70" s="304">
        <f>EI70-EH70</f>
        <v>0</v>
      </c>
      <c r="LE70" s="372">
        <f>IF(ISERROR(LD70/EH70),0,LD70/EH70)</f>
        <v>0</v>
      </c>
      <c r="LF70" s="304">
        <f>EJ70-EI70</f>
        <v>0</v>
      </c>
      <c r="LG70" s="372">
        <f>IF(ISERROR(LF70/EI70),0,LF70/EI70)</f>
        <v>0</v>
      </c>
      <c r="LH70" s="304">
        <f>EK70-EJ70</f>
        <v>0</v>
      </c>
      <c r="LI70" s="372">
        <f>IF(ISERROR(LH70/EJ70),0,LH70/EJ70)</f>
        <v>0</v>
      </c>
      <c r="LJ70" s="304">
        <f>EL70-EK70</f>
        <v>0</v>
      </c>
      <c r="LK70" s="372">
        <f>IF(ISERROR(LJ70/EK70),0,LJ70/EK70)</f>
        <v>0</v>
      </c>
      <c r="LL70" s="304">
        <f>EM70-EL70</f>
        <v>9.7999999999999997E-3</v>
      </c>
      <c r="LM70" s="372">
        <f>IF(ISERROR(LL70/EL70),0,LL70/EL70)</f>
        <v>0</v>
      </c>
      <c r="LN70" s="304">
        <f>EN70-EM70</f>
        <v>-7.4000000000000003E-3</v>
      </c>
      <c r="LO70" s="372">
        <f>IF(ISERROR(LN70/EM70),0,LN70/EM70)</f>
        <v>-0.75510204081632659</v>
      </c>
      <c r="LP70" s="304">
        <f>EO70-EN70</f>
        <v>-2.3999999999999998E-3</v>
      </c>
      <c r="LQ70" s="372">
        <f>IF(ISERROR(LP70/EN70),0,LP70/EN70)</f>
        <v>-1</v>
      </c>
      <c r="LR70" s="304">
        <f>ER70-EO70</f>
        <v>1.1000000000000001E-3</v>
      </c>
      <c r="LS70" s="1207">
        <v>0</v>
      </c>
      <c r="LT70" s="304">
        <f>ES70-ER70</f>
        <v>8.199999999999999E-3</v>
      </c>
      <c r="LU70" s="1202">
        <v>0</v>
      </c>
      <c r="LV70" s="1163">
        <f>ET70-ES70</f>
        <v>-9.2999999999999992E-3</v>
      </c>
      <c r="LW70" s="1193">
        <f>IF(ISERROR(LV70/ES70),0,LV70/ES70)</f>
        <v>-1</v>
      </c>
      <c r="LX70" s="304">
        <f>EU70-ET70</f>
        <v>0</v>
      </c>
      <c r="LY70" s="1193">
        <f>IF(ISERROR(LX70/ET70),0,LX70/ET70)</f>
        <v>0</v>
      </c>
      <c r="LZ70" s="304">
        <f>EV70-EU70</f>
        <v>0</v>
      </c>
      <c r="MA70" s="1193">
        <f>IF(ISERROR(LZ70/EU70),0,LZ70/EU70)</f>
        <v>0</v>
      </c>
      <c r="MB70" s="304">
        <f>EW70-EV70</f>
        <v>0</v>
      </c>
      <c r="MC70" s="1193">
        <f>IF(ISERROR(MB70/EV70),0,MB70/EV70)</f>
        <v>0</v>
      </c>
      <c r="MD70" s="304">
        <f>EX70-EW70</f>
        <v>8.9999999999999998E-4</v>
      </c>
      <c r="ME70" s="1251">
        <f>IF(ISERROR(MD70/EW70),0,MD70/EW70)</f>
        <v>0</v>
      </c>
      <c r="MF70" s="304">
        <f>EY70-EX70</f>
        <v>-8.9999999999999998E-4</v>
      </c>
      <c r="MG70" s="1193">
        <f>IF(ISERROR(MF70/EX70),0,MF70/EX70)</f>
        <v>-1</v>
      </c>
      <c r="MH70" s="304">
        <f>EZ70-EY70</f>
        <v>0</v>
      </c>
      <c r="MI70" s="1193">
        <f>IF(ISERROR(MH70/EY70),0,MH70/EY70)</f>
        <v>0</v>
      </c>
      <c r="MJ70" s="304">
        <f>FA70-EZ70</f>
        <v>0</v>
      </c>
      <c r="MK70" s="1193">
        <f>IF(ISERROR(MJ70/EZ70),0,MJ70/EZ70)</f>
        <v>0</v>
      </c>
      <c r="ML70" s="304">
        <f>FB70-FA70</f>
        <v>0</v>
      </c>
      <c r="MM70" s="1193">
        <f>IF(ISERROR(ML70/FA70),0,ML70/FA70)</f>
        <v>0</v>
      </c>
      <c r="MN70" s="304">
        <f>FC70-FB70</f>
        <v>0</v>
      </c>
      <c r="MO70" s="1193">
        <f>IF(ISERROR(MN70/FB70),0,MN70/FB70)</f>
        <v>0</v>
      </c>
      <c r="MP70" s="575">
        <f>EJ70</f>
        <v>0</v>
      </c>
      <c r="MQ70" s="972">
        <f>EX70</f>
        <v>8.9999999999999998E-4</v>
      </c>
      <c r="MR70" s="601">
        <f>(MQ70-MP70)*100</f>
        <v>0.09</v>
      </c>
      <c r="MS70" s="108">
        <f t="shared" si="2026"/>
        <v>0</v>
      </c>
      <c r="MT70" s="618"/>
      <c r="MU70" s="618"/>
      <c r="MV70" s="618"/>
      <c r="MW70" s="163" t="str">
        <f>E70</f>
        <v>BI Down Time</v>
      </c>
      <c r="MX70" s="270" t="e">
        <f>#REF!</f>
        <v>#REF!</v>
      </c>
      <c r="MY70" s="270" t="e">
        <f>#REF!</f>
        <v>#REF!</v>
      </c>
      <c r="MZ70" s="270" t="e">
        <f>#REF!</f>
        <v>#REF!</v>
      </c>
      <c r="NA70" s="270" t="e">
        <f>#REF!</f>
        <v>#REF!</v>
      </c>
      <c r="NB70" s="270" t="e">
        <f>#REF!</f>
        <v>#REF!</v>
      </c>
      <c r="NC70" s="270" t="e">
        <f>#REF!</f>
        <v>#REF!</v>
      </c>
      <c r="ND70" s="270" t="e">
        <f>#REF!</f>
        <v>#REF!</v>
      </c>
      <c r="NE70" s="270" t="e">
        <f>#REF!</f>
        <v>#REF!</v>
      </c>
      <c r="NF70" s="270" t="e">
        <f>#REF!</f>
        <v>#REF!</v>
      </c>
      <c r="NG70" s="270" t="e">
        <f>#REF!</f>
        <v>#REF!</v>
      </c>
      <c r="NH70" s="270" t="e">
        <f>#REF!</f>
        <v>#REF!</v>
      </c>
      <c r="NI70" s="271">
        <f t="shared" si="2027"/>
        <v>0</v>
      </c>
      <c r="NJ70" s="271">
        <f t="shared" si="2027"/>
        <v>5.1000000000000004E-3</v>
      </c>
      <c r="NK70" s="271">
        <f t="shared" si="2027"/>
        <v>0</v>
      </c>
      <c r="NL70" s="271">
        <f t="shared" si="2027"/>
        <v>1.8E-3</v>
      </c>
      <c r="NM70" s="271">
        <f t="shared" si="2027"/>
        <v>0</v>
      </c>
      <c r="NN70" s="271">
        <f t="shared" si="2027"/>
        <v>0</v>
      </c>
      <c r="NO70" s="271">
        <f t="shared" si="2027"/>
        <v>0</v>
      </c>
      <c r="NP70" s="271">
        <f t="shared" si="2027"/>
        <v>0</v>
      </c>
      <c r="NQ70" s="271">
        <f t="shared" si="2027"/>
        <v>0</v>
      </c>
      <c r="NR70" s="271">
        <f t="shared" si="2027"/>
        <v>0</v>
      </c>
      <c r="NS70" s="271">
        <f t="shared" si="2027"/>
        <v>0</v>
      </c>
      <c r="NT70" s="271">
        <f t="shared" si="2027"/>
        <v>0</v>
      </c>
      <c r="NU70" s="271">
        <f t="shared" si="2028"/>
        <v>0</v>
      </c>
      <c r="NV70" s="271">
        <f t="shared" si="2028"/>
        <v>2.5999999999999999E-3</v>
      </c>
      <c r="NW70" s="271">
        <f t="shared" si="2028"/>
        <v>0</v>
      </c>
      <c r="NX70" s="271">
        <f t="shared" si="2028"/>
        <v>0</v>
      </c>
      <c r="NY70" s="271">
        <f t="shared" si="2028"/>
        <v>0</v>
      </c>
      <c r="NZ70" s="271">
        <f t="shared" si="2028"/>
        <v>0</v>
      </c>
      <c r="OA70" s="271">
        <f t="shared" si="2028"/>
        <v>0</v>
      </c>
      <c r="OB70" s="271">
        <f t="shared" si="2028"/>
        <v>0</v>
      </c>
      <c r="OC70" s="271">
        <f t="shared" si="2028"/>
        <v>0</v>
      </c>
      <c r="OD70" s="271">
        <f t="shared" si="2028"/>
        <v>0</v>
      </c>
      <c r="OE70" s="271">
        <f t="shared" si="2028"/>
        <v>0</v>
      </c>
      <c r="OF70" s="271">
        <f t="shared" si="2028"/>
        <v>0</v>
      </c>
      <c r="OG70" s="712">
        <f t="shared" si="2029"/>
        <v>0</v>
      </c>
      <c r="OH70" s="712">
        <f t="shared" si="2029"/>
        <v>0</v>
      </c>
      <c r="OI70" s="712">
        <f t="shared" si="2029"/>
        <v>6.7000000000000002E-3</v>
      </c>
      <c r="OJ70" s="712">
        <f t="shared" si="2029"/>
        <v>0</v>
      </c>
      <c r="OK70" s="712">
        <f t="shared" si="2029"/>
        <v>0</v>
      </c>
      <c r="OL70" s="712">
        <f t="shared" si="2029"/>
        <v>0</v>
      </c>
      <c r="OM70" s="712">
        <f t="shared" si="2029"/>
        <v>0</v>
      </c>
      <c r="ON70" s="712">
        <f t="shared" si="2029"/>
        <v>0</v>
      </c>
      <c r="OO70" s="712">
        <f t="shared" si="2029"/>
        <v>0</v>
      </c>
      <c r="OP70" s="712">
        <f t="shared" si="2029"/>
        <v>1.6000000000000001E-3</v>
      </c>
      <c r="OQ70" s="712">
        <f t="shared" si="2029"/>
        <v>0</v>
      </c>
      <c r="OR70" s="712">
        <f t="shared" si="2029"/>
        <v>0</v>
      </c>
      <c r="OS70" s="815">
        <f t="shared" si="2030"/>
        <v>0</v>
      </c>
      <c r="OT70" s="815">
        <f t="shared" si="2030"/>
        <v>0</v>
      </c>
      <c r="OU70" s="815">
        <f t="shared" si="2030"/>
        <v>0</v>
      </c>
      <c r="OV70" s="815">
        <f t="shared" si="2030"/>
        <v>0</v>
      </c>
      <c r="OW70" s="815">
        <f t="shared" si="2030"/>
        <v>0</v>
      </c>
      <c r="OX70" s="815">
        <f t="shared" si="2030"/>
        <v>0</v>
      </c>
      <c r="OY70" s="815">
        <f t="shared" si="2030"/>
        <v>0</v>
      </c>
      <c r="OZ70" s="815">
        <f t="shared" si="2030"/>
        <v>0</v>
      </c>
      <c r="PA70" s="815">
        <f t="shared" si="2030"/>
        <v>0</v>
      </c>
      <c r="PB70" s="815">
        <f t="shared" si="2030"/>
        <v>0</v>
      </c>
      <c r="PC70" s="815">
        <f t="shared" si="2030"/>
        <v>0</v>
      </c>
      <c r="PD70" s="815">
        <f t="shared" si="2030"/>
        <v>0</v>
      </c>
      <c r="PE70" s="868">
        <f t="shared" si="2031"/>
        <v>0</v>
      </c>
      <c r="PF70" s="868">
        <f t="shared" si="2031"/>
        <v>0</v>
      </c>
      <c r="PG70" s="868">
        <f t="shared" si="2031"/>
        <v>0</v>
      </c>
      <c r="PH70" s="868">
        <f t="shared" si="2031"/>
        <v>0</v>
      </c>
      <c r="PI70" s="868">
        <f t="shared" si="2031"/>
        <v>0</v>
      </c>
      <c r="PJ70" s="868">
        <f t="shared" si="2031"/>
        <v>0</v>
      </c>
      <c r="PK70" s="868">
        <f t="shared" si="2031"/>
        <v>0</v>
      </c>
      <c r="PL70" s="868">
        <f t="shared" si="2031"/>
        <v>0</v>
      </c>
      <c r="PM70" s="868">
        <f t="shared" si="2031"/>
        <v>0</v>
      </c>
      <c r="PN70" s="868">
        <f t="shared" si="2031"/>
        <v>0</v>
      </c>
      <c r="PO70" s="868">
        <f t="shared" si="2031"/>
        <v>0</v>
      </c>
      <c r="PP70" s="868">
        <f t="shared" si="2031"/>
        <v>0</v>
      </c>
      <c r="PQ70" s="1054">
        <f t="shared" si="2032"/>
        <v>0</v>
      </c>
      <c r="PR70" s="1054">
        <f t="shared" si="2032"/>
        <v>2.8999999999999998E-3</v>
      </c>
      <c r="PS70" s="1054">
        <f t="shared" si="2032"/>
        <v>0</v>
      </c>
      <c r="PT70" s="1054">
        <f t="shared" si="2032"/>
        <v>1.7100000000000001E-2</v>
      </c>
      <c r="PU70" s="1054">
        <f t="shared" si="2032"/>
        <v>0</v>
      </c>
      <c r="PV70" s="1054">
        <f t="shared" si="2032"/>
        <v>0</v>
      </c>
      <c r="PW70" s="1054">
        <f t="shared" si="2032"/>
        <v>1E-4</v>
      </c>
      <c r="PX70" s="1054">
        <f t="shared" si="2032"/>
        <v>0</v>
      </c>
      <c r="PY70" s="1054">
        <f t="shared" si="2032"/>
        <v>4.3E-3</v>
      </c>
      <c r="PZ70" s="1054">
        <f t="shared" si="2032"/>
        <v>0</v>
      </c>
      <c r="QA70" s="1054">
        <f t="shared" si="2032"/>
        <v>0</v>
      </c>
      <c r="QB70" s="1054">
        <f t="shared" si="2032"/>
        <v>0</v>
      </c>
      <c r="QC70" s="1076">
        <f t="shared" si="2033"/>
        <v>0</v>
      </c>
      <c r="QD70" s="1076">
        <f t="shared" si="2033"/>
        <v>0</v>
      </c>
      <c r="QE70" s="1076">
        <f t="shared" si="2033"/>
        <v>5.7000000000000002E-2</v>
      </c>
      <c r="QF70" s="1076">
        <f t="shared" si="2033"/>
        <v>0</v>
      </c>
      <c r="QG70" s="1076">
        <f t="shared" si="2033"/>
        <v>3.5700000000000003E-2</v>
      </c>
      <c r="QH70" s="1076">
        <f t="shared" si="2033"/>
        <v>2E-3</v>
      </c>
      <c r="QI70" s="1076">
        <f t="shared" si="2033"/>
        <v>0</v>
      </c>
      <c r="QJ70" s="1076">
        <f t="shared" si="2033"/>
        <v>0</v>
      </c>
      <c r="QK70" s="1076">
        <f t="shared" si="2033"/>
        <v>0</v>
      </c>
      <c r="QL70" s="1076">
        <f t="shared" si="2033"/>
        <v>0</v>
      </c>
      <c r="QM70" s="1076">
        <f t="shared" si="2033"/>
        <v>0</v>
      </c>
      <c r="QN70" s="1076">
        <f t="shared" si="2033"/>
        <v>3.5000000000000001E-3</v>
      </c>
      <c r="QO70" s="1133">
        <f t="shared" si="2034"/>
        <v>0</v>
      </c>
      <c r="QP70" s="1133">
        <f t="shared" si="2034"/>
        <v>0</v>
      </c>
      <c r="QQ70" s="1133">
        <f t="shared" si="2034"/>
        <v>0</v>
      </c>
      <c r="QR70" s="1133">
        <f t="shared" si="2034"/>
        <v>0</v>
      </c>
      <c r="QS70" s="1133">
        <f t="shared" si="2034"/>
        <v>0</v>
      </c>
      <c r="QT70" s="1133">
        <f t="shared" si="2034"/>
        <v>0</v>
      </c>
      <c r="QU70" s="1133">
        <f t="shared" si="2034"/>
        <v>0</v>
      </c>
      <c r="QV70" s="1133">
        <f t="shared" si="2034"/>
        <v>0</v>
      </c>
      <c r="QW70" s="1133">
        <f t="shared" si="2034"/>
        <v>0</v>
      </c>
      <c r="QX70" s="1133">
        <f t="shared" si="2034"/>
        <v>9.7999999999999997E-3</v>
      </c>
      <c r="QY70" s="1133">
        <f t="shared" si="2034"/>
        <v>2.3999999999999998E-3</v>
      </c>
      <c r="QZ70" s="1133">
        <f t="shared" si="2034"/>
        <v>0</v>
      </c>
      <c r="RA70" s="1225">
        <f t="shared" si="2035"/>
        <v>1.1000000000000001E-3</v>
      </c>
      <c r="RB70" s="1225">
        <f t="shared" si="2036"/>
        <v>9.2999999999999992E-3</v>
      </c>
      <c r="RC70" s="1225">
        <f t="shared" si="2037"/>
        <v>0</v>
      </c>
      <c r="RD70" s="1225">
        <f t="shared" si="2038"/>
        <v>0</v>
      </c>
      <c r="RE70" s="1225">
        <f t="shared" si="2039"/>
        <v>0</v>
      </c>
      <c r="RF70" s="1225">
        <f t="shared" si="2040"/>
        <v>0</v>
      </c>
      <c r="RG70" s="1225">
        <f t="shared" si="2041"/>
        <v>8.9999999999999998E-4</v>
      </c>
      <c r="RH70" s="1225">
        <f t="shared" si="2042"/>
        <v>0</v>
      </c>
      <c r="RI70" s="1225">
        <f t="shared" si="2043"/>
        <v>0</v>
      </c>
      <c r="RJ70" s="1225">
        <f t="shared" si="2044"/>
        <v>0</v>
      </c>
      <c r="RK70" s="1225">
        <f t="shared" si="2045"/>
        <v>0</v>
      </c>
      <c r="RL70" s="1225">
        <f t="shared" si="2046"/>
        <v>0</v>
      </c>
    </row>
    <row r="71" spans="1:480" s="282" customFormat="1" ht="15" thickBot="1" x14ac:dyDescent="0.35">
      <c r="A71" s="682"/>
      <c r="B71" s="280">
        <v>9.5</v>
      </c>
      <c r="C71" s="281"/>
      <c r="D71" s="281"/>
      <c r="E71" s="1292" t="s">
        <v>178</v>
      </c>
      <c r="F71" s="1293"/>
      <c r="G71" s="1294"/>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76">
        <v>0.56989999999999996</v>
      </c>
      <c r="AQ71" s="276">
        <v>0.56769999999999998</v>
      </c>
      <c r="AR71" s="576">
        <v>0.5706</v>
      </c>
      <c r="AS71" s="276">
        <v>0.58550000000000002</v>
      </c>
      <c r="AT71" s="57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76">
        <v>0.70609999999999995</v>
      </c>
      <c r="BE71" s="276">
        <v>0.70520000000000005</v>
      </c>
      <c r="BF71" s="576">
        <v>0.71860000000000002</v>
      </c>
      <c r="BG71" s="276">
        <v>0.75239999999999996</v>
      </c>
      <c r="BH71" s="57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76">
        <v>0.89339999999999997</v>
      </c>
      <c r="BS71" s="276">
        <v>0.9103</v>
      </c>
      <c r="BT71" s="576">
        <v>0.87490000000000001</v>
      </c>
      <c r="BU71" s="576">
        <v>0.90239999999999998</v>
      </c>
      <c r="BV71" s="576">
        <v>0.89529999999999998</v>
      </c>
      <c r="BW71" s="576">
        <v>0.95760000000000001</v>
      </c>
      <c r="BX71" s="277" t="s">
        <v>29</v>
      </c>
      <c r="BY71" s="278">
        <f>SUM(BL71:BW71)/$BX$4</f>
        <v>0.85014166666666657</v>
      </c>
      <c r="BZ71" s="576">
        <v>0.84530000000000005</v>
      </c>
      <c r="CA71" s="276">
        <v>0.67</v>
      </c>
      <c r="CB71" s="279">
        <v>0.69359999999999999</v>
      </c>
      <c r="CC71" s="276">
        <v>0.67130000000000001</v>
      </c>
      <c r="CD71" s="279">
        <v>0.65149999999999997</v>
      </c>
      <c r="CE71" s="276">
        <v>0.67779999999999996</v>
      </c>
      <c r="CF71" s="576">
        <v>0.68069999999999997</v>
      </c>
      <c r="CG71" s="276">
        <v>0.65849999999999997</v>
      </c>
      <c r="CH71" s="576">
        <v>0.6825</v>
      </c>
      <c r="CI71" s="576">
        <v>0.62779999999999991</v>
      </c>
      <c r="CJ71" s="576">
        <v>0.66269999999999996</v>
      </c>
      <c r="CK71" s="576">
        <v>0.6381</v>
      </c>
      <c r="CL71" s="277" t="s">
        <v>29</v>
      </c>
      <c r="CM71" s="278">
        <f>SUM(BZ71:CK71)/$CL$4</f>
        <v>0.67998333333333338</v>
      </c>
      <c r="CN71" s="576">
        <v>0.71179999999999999</v>
      </c>
      <c r="CO71" s="276">
        <v>0.63439999999999996</v>
      </c>
      <c r="CP71" s="279">
        <v>0.42920000000000003</v>
      </c>
      <c r="CQ71" s="276">
        <v>0.38069999999999998</v>
      </c>
      <c r="CR71" s="279">
        <v>0.378</v>
      </c>
      <c r="CS71" s="276">
        <v>0.40160000000000001</v>
      </c>
      <c r="CT71" s="576">
        <v>0.74929999999999997</v>
      </c>
      <c r="CU71" s="276">
        <v>0.44059999999999999</v>
      </c>
      <c r="CV71" s="576">
        <v>0.47849999999999998</v>
      </c>
      <c r="CW71" s="973">
        <v>0.43780000000000002</v>
      </c>
      <c r="CX71" s="576">
        <v>0.46910000000000002</v>
      </c>
      <c r="CY71" s="276">
        <v>0.42949999999999999</v>
      </c>
      <c r="CZ71" s="277" t="s">
        <v>29</v>
      </c>
      <c r="DA71" s="278">
        <f>SUM(CN71:CY71)/$CZ$4</f>
        <v>0.49504166666666677</v>
      </c>
      <c r="DB71" s="576">
        <v>0.44190000000000002</v>
      </c>
      <c r="DC71" s="276">
        <v>0.45679999999999998</v>
      </c>
      <c r="DD71" s="279">
        <v>0.47539999999999999</v>
      </c>
      <c r="DE71" s="276">
        <v>0.47760000000000002</v>
      </c>
      <c r="DF71" s="279">
        <v>0.47789999999999999</v>
      </c>
      <c r="DG71" s="276">
        <v>0.51570000000000005</v>
      </c>
      <c r="DH71" s="576">
        <v>0.49370000000000003</v>
      </c>
      <c r="DI71" s="276">
        <v>0.4819</v>
      </c>
      <c r="DJ71" s="576">
        <v>0.50619999999999998</v>
      </c>
      <c r="DK71" s="276">
        <v>0.49009999999999998</v>
      </c>
      <c r="DL71" s="576">
        <v>0.48080000000000001</v>
      </c>
      <c r="DM71" s="276">
        <v>0.49840000000000001</v>
      </c>
      <c r="DN71" s="277" t="s">
        <v>29</v>
      </c>
      <c r="DO71" s="278">
        <f>SUM(DB71:DM71)/$DN$4</f>
        <v>0.48303333333333337</v>
      </c>
      <c r="DP71" s="576">
        <v>0.48849999999999999</v>
      </c>
      <c r="DQ71" s="276">
        <v>0.48630000000000001</v>
      </c>
      <c r="DR71" s="279">
        <v>0.53700000000000003</v>
      </c>
      <c r="DS71" s="276">
        <v>0.65480000000000005</v>
      </c>
      <c r="DT71" s="279">
        <v>0.70569999999999999</v>
      </c>
      <c r="DU71" s="276">
        <v>0.76080000000000003</v>
      </c>
      <c r="DV71" s="576">
        <v>0.89039999999999997</v>
      </c>
      <c r="DW71" s="276">
        <v>0.8337</v>
      </c>
      <c r="DX71" s="576">
        <v>0.80879999999999996</v>
      </c>
      <c r="DY71" s="276">
        <v>0.78180000000000005</v>
      </c>
      <c r="DZ71" s="576">
        <v>0.61409999999999998</v>
      </c>
      <c r="EA71" s="276">
        <v>0.89800000000000002</v>
      </c>
      <c r="EB71" s="277" t="s">
        <v>29</v>
      </c>
      <c r="EC71" s="278">
        <f>SUM(DP71:EA71)/$EB$4</f>
        <v>0.70499166666666679</v>
      </c>
      <c r="ED71" s="576">
        <v>0.85450000000000004</v>
      </c>
      <c r="EE71" s="276">
        <v>0.86780000000000002</v>
      </c>
      <c r="EF71" s="279">
        <v>0.67949999999999999</v>
      </c>
      <c r="EG71" s="276">
        <v>0.61029999999999995</v>
      </c>
      <c r="EH71" s="279">
        <v>0.629</v>
      </c>
      <c r="EI71" s="276">
        <v>0.57769999999999999</v>
      </c>
      <c r="EJ71" s="576">
        <v>0.63419999999999999</v>
      </c>
      <c r="EK71" s="276">
        <v>0.67530000000000001</v>
      </c>
      <c r="EL71" s="576">
        <v>0.99760000000000004</v>
      </c>
      <c r="EM71" s="276">
        <v>0.7006</v>
      </c>
      <c r="EN71" s="576">
        <v>0.67710000000000004</v>
      </c>
      <c r="EO71" s="276">
        <v>0.64739999999999998</v>
      </c>
      <c r="EP71" s="277" t="s">
        <v>29</v>
      </c>
      <c r="EQ71" s="278">
        <f>SUM(ED71:EO71)/$EP$4</f>
        <v>0.71258333333333335</v>
      </c>
      <c r="ER71" s="576">
        <v>0.66180000000000005</v>
      </c>
      <c r="ES71" s="276">
        <v>0.63690000000000002</v>
      </c>
      <c r="ET71" s="279">
        <v>0.64990000000000003</v>
      </c>
      <c r="EU71" s="276">
        <v>0.58899999999999997</v>
      </c>
      <c r="EV71" s="279">
        <v>0.57940000000000003</v>
      </c>
      <c r="EW71" s="276">
        <v>0.58430000000000004</v>
      </c>
      <c r="EX71" s="576">
        <v>0.71309999999999996</v>
      </c>
      <c r="EY71" s="276"/>
      <c r="EZ71" s="576"/>
      <c r="FA71" s="276"/>
      <c r="FB71" s="576"/>
      <c r="FC71" s="276"/>
      <c r="FD71" s="277" t="s">
        <v>29</v>
      </c>
      <c r="FE71" s="278">
        <f>SUM(ER71:FC71)/$FD$4</f>
        <v>0.63062857142857154</v>
      </c>
      <c r="FF71" s="608">
        <f>AX71-AU71</f>
        <v>2.3100000000000009E-2</v>
      </c>
      <c r="FG71" s="416">
        <f>FF71/AU71</f>
        <v>3.4339229968782532E-2</v>
      </c>
      <c r="FH71" s="608">
        <f>AY71-AX71</f>
        <v>-2.6999999999999247E-3</v>
      </c>
      <c r="FI71" s="416">
        <f>FH71/AX71</f>
        <v>-3.8804254096003517E-3</v>
      </c>
      <c r="FJ71" s="608">
        <f>AZ71-AY71</f>
        <v>4.0399999999999991E-2</v>
      </c>
      <c r="FK71" s="416">
        <f>FJ71/AY71</f>
        <v>5.8288847208195049E-2</v>
      </c>
      <c r="FL71" s="608">
        <f>BA71-AZ71</f>
        <v>2.8999999999999915E-2</v>
      </c>
      <c r="FM71" s="416">
        <f>FL71/AZ71</f>
        <v>3.9536468984321629E-2</v>
      </c>
      <c r="FN71" s="608">
        <f>BB71-BA71</f>
        <v>7.3000000000000842E-3</v>
      </c>
      <c r="FO71" s="416">
        <f>FN71/BA71</f>
        <v>9.5737704918033902E-3</v>
      </c>
      <c r="FP71" s="608">
        <f>BC71-BB71</f>
        <v>-7.0900000000000074E-2</v>
      </c>
      <c r="FQ71" s="416">
        <f>FP71/BB71</f>
        <v>-9.2101844634970217E-2</v>
      </c>
      <c r="FR71" s="608">
        <f>BD71-BC71</f>
        <v>7.1999999999999842E-3</v>
      </c>
      <c r="FS71" s="416">
        <f>FR71/BC71</f>
        <v>1.0301902990413486E-2</v>
      </c>
      <c r="FT71" s="608">
        <f>BE71-BD71</f>
        <v>-8.9999999999990088E-4</v>
      </c>
      <c r="FU71" s="416">
        <f>FT71/BD71</f>
        <v>-1.2746069961760388E-3</v>
      </c>
      <c r="FV71" s="608">
        <f>BF71-BE71</f>
        <v>1.3399999999999967E-2</v>
      </c>
      <c r="FW71" s="416">
        <f>FV71/BE71</f>
        <v>1.9001701644923378E-2</v>
      </c>
      <c r="FX71" s="608">
        <f>BG71-BF71</f>
        <v>3.3799999999999941E-2</v>
      </c>
      <c r="FY71" s="101">
        <f>FX71/BF71</f>
        <v>4.7035903145004089E-2</v>
      </c>
      <c r="FZ71" s="592">
        <f>BH71-BG71</f>
        <v>-2.959999999999996E-2</v>
      </c>
      <c r="GA71" s="416">
        <f>FZ71/BG71</f>
        <v>-3.9340776182881391E-2</v>
      </c>
      <c r="GB71" s="608">
        <f>BI71-BH71</f>
        <v>-3.0299999999999994E-2</v>
      </c>
      <c r="GC71" s="416">
        <f>GB71/BH71</f>
        <v>-4.192030990592141E-2</v>
      </c>
      <c r="GD71" s="608">
        <f>BL71-BI71</f>
        <v>7.1200000000000041E-2</v>
      </c>
      <c r="GE71" s="416">
        <f>GD71/BI71</f>
        <v>0.10281588447653435</v>
      </c>
      <c r="GF71" s="307">
        <f>BM71-BL71</f>
        <v>1.0199999999999987E-2</v>
      </c>
      <c r="GG71" s="371">
        <f>GF71/BL71</f>
        <v>1.3356029854654951E-2</v>
      </c>
      <c r="GH71" s="307">
        <f>BN71-BM71</f>
        <v>2.0499999999999963E-2</v>
      </c>
      <c r="GI71" s="371">
        <f>GH71/BM71</f>
        <v>2.6489210492311618E-2</v>
      </c>
      <c r="GJ71" s="307">
        <f>BO71-BN71</f>
        <v>-2.6000000000000023E-2</v>
      </c>
      <c r="GK71" s="371">
        <f>GJ71/BN71</f>
        <v>-3.2729103726082606E-2</v>
      </c>
      <c r="GL71" s="307">
        <f>BP71-BO71</f>
        <v>1.9100000000000006E-2</v>
      </c>
      <c r="GM71" s="371">
        <f>GL71/BO71</f>
        <v>2.4856845393024476E-2</v>
      </c>
      <c r="GN71" s="307">
        <f>BQ71-BP71</f>
        <v>9.2400000000000038E-2</v>
      </c>
      <c r="GO71" s="371">
        <f>GN71/BP71</f>
        <v>0.11733333333333339</v>
      </c>
      <c r="GP71" s="307">
        <f>BR71-BQ71</f>
        <v>1.3499999999999956E-2</v>
      </c>
      <c r="GQ71" s="371">
        <f>GP71/BQ71</f>
        <v>1.5342652574156105E-2</v>
      </c>
      <c r="GR71" s="307">
        <f>BS71-BR71</f>
        <v>1.6900000000000026E-2</v>
      </c>
      <c r="GS71" s="371">
        <f>GR71/BR71</f>
        <v>1.8916498768748631E-2</v>
      </c>
      <c r="GT71" s="307">
        <f>BT71-BS71</f>
        <v>-3.5399999999999987E-2</v>
      </c>
      <c r="GU71" s="371">
        <f>GT71/BS71</f>
        <v>-3.888827858947598E-2</v>
      </c>
      <c r="GV71" s="307">
        <f>BU71-BT71</f>
        <v>2.7499999999999969E-2</v>
      </c>
      <c r="GW71" s="371">
        <f>GV71/BT71</f>
        <v>3.1432163675848633E-2</v>
      </c>
      <c r="GX71" s="307">
        <f>BV71-BU71</f>
        <v>-7.0999999999999952E-3</v>
      </c>
      <c r="GY71" s="371">
        <f>GX71/BU71</f>
        <v>-7.8679078014184337E-3</v>
      </c>
      <c r="GZ71" s="307">
        <f>BW71-BV71</f>
        <v>6.2300000000000022E-2</v>
      </c>
      <c r="HA71" s="371">
        <f>GZ71/BV71</f>
        <v>6.9585613760750606E-2</v>
      </c>
      <c r="HB71" s="307">
        <f>BZ71-BW71</f>
        <v>-0.11229999999999996</v>
      </c>
      <c r="HC71" s="371">
        <f>HB71/BW71</f>
        <v>-0.11727234753550539</v>
      </c>
      <c r="HD71" s="307">
        <f>CA71-BZ71</f>
        <v>-0.17530000000000001</v>
      </c>
      <c r="HE71" s="371">
        <f>HD71/BZ71</f>
        <v>-0.20738199455814504</v>
      </c>
      <c r="HF71" s="307">
        <f>CB71-CA71</f>
        <v>2.3599999999999954E-2</v>
      </c>
      <c r="HG71" s="371">
        <f>HF71/CA71</f>
        <v>3.5223880597014853E-2</v>
      </c>
      <c r="HH71" s="307">
        <f>CC71-CB71</f>
        <v>-2.2299999999999986E-2</v>
      </c>
      <c r="HI71" s="371">
        <f>HH71/CB71</f>
        <v>-3.2151095732410595E-2</v>
      </c>
      <c r="HJ71" s="307">
        <f>CD71-CC71</f>
        <v>-1.980000000000004E-2</v>
      </c>
      <c r="HK71" s="371">
        <f>HJ71/CC71</f>
        <v>-2.9495009682705259E-2</v>
      </c>
      <c r="HL71" s="307">
        <f>CE71-CD71</f>
        <v>2.629999999999999E-2</v>
      </c>
      <c r="HM71" s="371">
        <f>HL71/CD71</f>
        <v>4.0368380660015336E-2</v>
      </c>
      <c r="HN71" s="307">
        <f>CF71-CE71</f>
        <v>2.9000000000000137E-3</v>
      </c>
      <c r="HO71" s="371">
        <f>HN71/CE71</f>
        <v>4.2785482443198786E-3</v>
      </c>
      <c r="HP71" s="307">
        <f>CG71-CF71</f>
        <v>-2.2199999999999998E-2</v>
      </c>
      <c r="HQ71" s="371">
        <f>HP71/CF71</f>
        <v>-3.2613486117232256E-2</v>
      </c>
      <c r="HR71" s="307">
        <f>CH71-CG71</f>
        <v>2.4000000000000021E-2</v>
      </c>
      <c r="HS71" s="371">
        <f>HR71/CG71</f>
        <v>3.6446469248291605E-2</v>
      </c>
      <c r="HT71" s="307">
        <f>CI71-CH71</f>
        <v>-5.4700000000000082E-2</v>
      </c>
      <c r="HU71" s="371">
        <f>HT71/CH71</f>
        <v>-8.0146520146520267E-2</v>
      </c>
      <c r="HV71" s="307">
        <f>CJ71-CI71</f>
        <v>3.4900000000000042E-2</v>
      </c>
      <c r="HW71" s="371">
        <f>HV71/CI71</f>
        <v>5.5590952532653788E-2</v>
      </c>
      <c r="HX71" s="307">
        <f>CK71-CJ71</f>
        <v>-2.4599999999999955E-2</v>
      </c>
      <c r="HY71" s="371">
        <f>HX71/CJ71</f>
        <v>-3.7120869171570779E-2</v>
      </c>
      <c r="HZ71" s="307">
        <f>CN71-CK71</f>
        <v>7.3699999999999988E-2</v>
      </c>
      <c r="IA71" s="371">
        <f>HZ71/CK71</f>
        <v>0.11549913806613382</v>
      </c>
      <c r="IB71" s="307">
        <f>CO71-CN71</f>
        <v>-7.7400000000000024E-2</v>
      </c>
      <c r="IC71" s="371">
        <f>IB71/CN71</f>
        <v>-0.10873840966563646</v>
      </c>
      <c r="ID71" s="307">
        <f>CP71-CO71</f>
        <v>-0.20519999999999994</v>
      </c>
      <c r="IE71" s="371">
        <f>ID71/CO71</f>
        <v>-0.32345523329129877</v>
      </c>
      <c r="IF71" s="307">
        <f>CQ71-CP71</f>
        <v>-4.8500000000000043E-2</v>
      </c>
      <c r="IG71" s="371">
        <f>IF71/CP71</f>
        <v>-0.11300093196644929</v>
      </c>
      <c r="IH71" s="307">
        <f>CR71-CQ71</f>
        <v>-2.6999999999999802E-3</v>
      </c>
      <c r="II71" s="371">
        <f>IH71/CQ71</f>
        <v>-7.0921985815602323E-3</v>
      </c>
      <c r="IJ71" s="307">
        <f>CS71-CR71</f>
        <v>2.360000000000001E-2</v>
      </c>
      <c r="IK71" s="371">
        <f>IJ71/CR71</f>
        <v>6.243386243386246E-2</v>
      </c>
      <c r="IL71" s="307">
        <f>CT71-CS71</f>
        <v>0.34769999999999995</v>
      </c>
      <c r="IM71" s="371">
        <f>IL71/CS71</f>
        <v>0.86578685258964128</v>
      </c>
      <c r="IN71" s="307">
        <f>CU71-CT71</f>
        <v>-0.30869999999999997</v>
      </c>
      <c r="IO71" s="371">
        <f>IN71/CT71</f>
        <v>-0.41198451888429199</v>
      </c>
      <c r="IP71" s="307">
        <f>CV71-CU71</f>
        <v>3.7899999999999989E-2</v>
      </c>
      <c r="IQ71" s="371">
        <f>IP71/CU71</f>
        <v>8.6019064911484311E-2</v>
      </c>
      <c r="IR71" s="307">
        <f>CW71-CV71</f>
        <v>-4.0699999999999958E-2</v>
      </c>
      <c r="IS71" s="371">
        <f>IR71/CV71</f>
        <v>-8.5057471264367732E-2</v>
      </c>
      <c r="IT71" s="307">
        <f>CX71-CW71</f>
        <v>3.1299999999999994E-2</v>
      </c>
      <c r="IU71" s="371">
        <f>IT71/CW71</f>
        <v>7.1493832800365448E-2</v>
      </c>
      <c r="IV71" s="307">
        <f>CY71-CX71</f>
        <v>-3.9600000000000024E-2</v>
      </c>
      <c r="IW71" s="371">
        <f>IV71/CX71</f>
        <v>-8.441696866339804E-2</v>
      </c>
      <c r="IX71" s="307">
        <f>DB71-CY71</f>
        <v>1.2400000000000022E-2</v>
      </c>
      <c r="IY71" s="371">
        <f>IX71/CY71</f>
        <v>2.8870779976717165E-2</v>
      </c>
      <c r="IZ71" s="307">
        <f>DC71-DB71</f>
        <v>1.4899999999999969E-2</v>
      </c>
      <c r="JA71" s="371">
        <f>IZ71/DB71</f>
        <v>3.3718035754695563E-2</v>
      </c>
      <c r="JB71" s="307">
        <f>DD71-DC71</f>
        <v>1.8600000000000005E-2</v>
      </c>
      <c r="JC71" s="371">
        <f>JB71/DD71</f>
        <v>3.9124947412705099E-2</v>
      </c>
      <c r="JD71" s="307">
        <f>DE71-DD71</f>
        <v>2.2000000000000353E-3</v>
      </c>
      <c r="JE71" s="371">
        <f>JD71/DD71</f>
        <v>4.627681952040461E-3</v>
      </c>
      <c r="JF71" s="307">
        <f>DF71-DE71</f>
        <v>2.9999999999996696E-4</v>
      </c>
      <c r="JG71" s="371">
        <f>JF71/DO71</f>
        <v>6.2107515009309281E-4</v>
      </c>
      <c r="JH71" s="307">
        <f>DG71-DF71</f>
        <v>3.7800000000000056E-2</v>
      </c>
      <c r="JI71" s="371">
        <f>JH71/DF71</f>
        <v>7.9096045197740231E-2</v>
      </c>
      <c r="JJ71" s="307">
        <f>DH71-DG71</f>
        <v>-2.200000000000002E-2</v>
      </c>
      <c r="JK71" s="371">
        <f>JJ71/DG71</f>
        <v>-4.266046150862908E-2</v>
      </c>
      <c r="JL71" s="307">
        <f>DI71-DH71</f>
        <v>-1.1800000000000033E-2</v>
      </c>
      <c r="JM71" s="371">
        <f>JL71/DH71</f>
        <v>-2.3901154547295994E-2</v>
      </c>
      <c r="JN71" s="307">
        <f>DJ71-DI71</f>
        <v>2.4299999999999988E-2</v>
      </c>
      <c r="JO71" s="371">
        <f>JN71/DI71</f>
        <v>5.042539946046895E-2</v>
      </c>
      <c r="JP71" s="307">
        <f>DK71-DJ71</f>
        <v>-1.6100000000000003E-2</v>
      </c>
      <c r="JQ71" s="371">
        <f>JP71/DJ71</f>
        <v>-3.1805610430659825E-2</v>
      </c>
      <c r="JR71" s="307">
        <f>DL71-DK71</f>
        <v>-9.299999999999975E-3</v>
      </c>
      <c r="JS71" s="371">
        <f>JR71/DK71</f>
        <v>-1.8975719240971179E-2</v>
      </c>
      <c r="JT71" s="307">
        <f>DM71-DL71</f>
        <v>1.7600000000000005E-2</v>
      </c>
      <c r="JU71" s="371">
        <f>JT71/DL71</f>
        <v>3.6605657237936781E-2</v>
      </c>
      <c r="JV71" s="307">
        <f>DP71-DM71</f>
        <v>-9.9000000000000199E-3</v>
      </c>
      <c r="JW71" s="371">
        <f>JV71/DM71</f>
        <v>-1.9863563402889285E-2</v>
      </c>
      <c r="JX71" s="307">
        <f>DQ71-DP71</f>
        <v>-2.1999999999999797E-3</v>
      </c>
      <c r="JY71" s="371">
        <f>JX71/DP71</f>
        <v>-4.5035823950869596E-3</v>
      </c>
      <c r="JZ71" s="307">
        <f>DR71-DQ71</f>
        <v>5.0700000000000023E-2</v>
      </c>
      <c r="KA71" s="371">
        <f>JZ71/DQ71</f>
        <v>0.10425663170882175</v>
      </c>
      <c r="KB71" s="307">
        <f>DS71-DR71</f>
        <v>0.11780000000000002</v>
      </c>
      <c r="KC71" s="371">
        <f>KB71/DR71</f>
        <v>0.21936685288640598</v>
      </c>
      <c r="KD71" s="307">
        <f>DT71-DS71</f>
        <v>5.0899999999999945E-2</v>
      </c>
      <c r="KE71" s="371">
        <f>KD71/DS71</f>
        <v>7.7733659132559474E-2</v>
      </c>
      <c r="KF71" s="307">
        <f>DU71-DT71</f>
        <v>5.5100000000000038E-2</v>
      </c>
      <c r="KG71" s="371">
        <f>KF71/DT71</f>
        <v>7.807850361343352E-2</v>
      </c>
      <c r="KH71" s="307">
        <f>DV71-DU71</f>
        <v>0.12959999999999994</v>
      </c>
      <c r="KI71" s="371">
        <f>KH71/DU71</f>
        <v>0.17034700315457404</v>
      </c>
      <c r="KJ71" s="307">
        <f>DW71-DV71</f>
        <v>-5.6699999999999973E-2</v>
      </c>
      <c r="KK71" s="371">
        <f>KJ71/DV71</f>
        <v>-6.367924528301884E-2</v>
      </c>
      <c r="KL71" s="307">
        <f>DX71-DW71</f>
        <v>-2.4900000000000033E-2</v>
      </c>
      <c r="KM71" s="371">
        <f>KL71/DW71</f>
        <v>-2.9866858582223862E-2</v>
      </c>
      <c r="KN71" s="307">
        <f>DY71-DX71</f>
        <v>-2.6999999999999913E-2</v>
      </c>
      <c r="KO71" s="371">
        <f>KN71/DX71</f>
        <v>-3.3382789317507315E-2</v>
      </c>
      <c r="KP71" s="307">
        <f>DZ71-DY71</f>
        <v>-0.16770000000000007</v>
      </c>
      <c r="KQ71" s="371">
        <f>KP71/DY71</f>
        <v>-0.21450498848810445</v>
      </c>
      <c r="KR71" s="307">
        <f>EA71-DZ71</f>
        <v>0.28390000000000004</v>
      </c>
      <c r="KS71" s="371">
        <f>KR71/DZ71</f>
        <v>0.46230255658687519</v>
      </c>
      <c r="KT71" s="307">
        <f>ED71-EA71</f>
        <v>-4.3499999999999983E-2</v>
      </c>
      <c r="KU71" s="1108">
        <f>KT71/EA71</f>
        <v>-4.8440979955456549E-2</v>
      </c>
      <c r="KV71" s="307">
        <f>EE71-ED71</f>
        <v>1.3299999999999979E-2</v>
      </c>
      <c r="KW71" s="371">
        <f>KV71/ED71</f>
        <v>1.5564657694558195E-2</v>
      </c>
      <c r="KX71" s="1164">
        <f>EF71-EE71</f>
        <v>-0.18830000000000002</v>
      </c>
      <c r="KY71" s="371">
        <f>KX71/EE71</f>
        <v>-0.21698548052546671</v>
      </c>
      <c r="KZ71" s="307">
        <f>EG71-EF71</f>
        <v>-6.9200000000000039E-2</v>
      </c>
      <c r="LA71" s="371">
        <f>KZ71/EF71</f>
        <v>-0.10183958793230322</v>
      </c>
      <c r="LB71" s="307">
        <f>EH71-EG71</f>
        <v>1.870000000000005E-2</v>
      </c>
      <c r="LC71" s="371">
        <f>LB71/EG71</f>
        <v>3.0640668523676966E-2</v>
      </c>
      <c r="LD71" s="307">
        <f>EI71-EH71</f>
        <v>-5.1300000000000012E-2</v>
      </c>
      <c r="LE71" s="371">
        <f>LD71/EH71</f>
        <v>-8.1558028616852171E-2</v>
      </c>
      <c r="LF71" s="307">
        <f>EJ71-EI71</f>
        <v>5.6499999999999995E-2</v>
      </c>
      <c r="LG71" s="371">
        <f>LF71/EI71</f>
        <v>9.780162714211528E-2</v>
      </c>
      <c r="LH71" s="307">
        <f>EK71-EJ71</f>
        <v>4.1100000000000025E-2</v>
      </c>
      <c r="LI71" s="371">
        <f>LH71/EJ71</f>
        <v>6.4806054872280083E-2</v>
      </c>
      <c r="LJ71" s="307">
        <f>EL71-EK71</f>
        <v>0.32230000000000003</v>
      </c>
      <c r="LK71" s="371">
        <f>LJ71/EK71</f>
        <v>0.47726936176514145</v>
      </c>
      <c r="LL71" s="307">
        <f>EM71-EL71</f>
        <v>-0.29700000000000004</v>
      </c>
      <c r="LM71" s="371">
        <f>LL71/EL71</f>
        <v>-0.29771451483560546</v>
      </c>
      <c r="LN71" s="307">
        <f>EN71-EM71</f>
        <v>-2.3499999999999965E-2</v>
      </c>
      <c r="LO71" s="371">
        <f>LN71/EM71</f>
        <v>-3.3542677704824386E-2</v>
      </c>
      <c r="LP71" s="307">
        <f>EO71-EN71</f>
        <v>-2.970000000000006E-2</v>
      </c>
      <c r="LQ71" s="371">
        <f>LP71/EN71</f>
        <v>-4.3863535666814439E-2</v>
      </c>
      <c r="LR71" s="307">
        <f>ER71-EO71</f>
        <v>1.4400000000000079E-2</v>
      </c>
      <c r="LS71" s="1203">
        <f>LR71/EO71</f>
        <v>2.2242817423540437E-2</v>
      </c>
      <c r="LT71" s="307">
        <f>ES71-ER71</f>
        <v>-2.4900000000000033E-2</v>
      </c>
      <c r="LU71" s="1192">
        <f>LT71/ER71</f>
        <v>-3.7624660018132416E-2</v>
      </c>
      <c r="LV71" s="1182">
        <f>ET71-ES71</f>
        <v>1.3000000000000012E-2</v>
      </c>
      <c r="LW71" s="1192">
        <f>LV71/ES71</f>
        <v>2.0411367561626648E-2</v>
      </c>
      <c r="LX71" s="307">
        <f>EU71-ET71</f>
        <v>-6.0900000000000065E-2</v>
      </c>
      <c r="LY71" s="1192">
        <f>LX71/ET71</f>
        <v>-9.3706724111401851E-2</v>
      </c>
      <c r="LZ71" s="307">
        <f>EV71-EU71</f>
        <v>-9.5999999999999419E-3</v>
      </c>
      <c r="MA71" s="1192">
        <f>LZ71/EU71</f>
        <v>-1.6298811544991413E-2</v>
      </c>
      <c r="MB71" s="307">
        <f>EW71-EV71</f>
        <v>4.9000000000000155E-3</v>
      </c>
      <c r="MC71" s="1192">
        <f>MB71/EV71</f>
        <v>8.4570245081118656E-3</v>
      </c>
      <c r="MD71" s="307">
        <f>EX71-EW71</f>
        <v>0.12879999999999991</v>
      </c>
      <c r="ME71" s="1250">
        <f>MD71/EW71</f>
        <v>0.22043470819784342</v>
      </c>
      <c r="MF71" s="307">
        <f>EY71-EX71</f>
        <v>-0.71309999999999996</v>
      </c>
      <c r="MG71" s="1192">
        <f>MF71/EX71</f>
        <v>-1</v>
      </c>
      <c r="MH71" s="307">
        <f>EZ71-EY71</f>
        <v>0</v>
      </c>
      <c r="MI71" s="1192" t="e">
        <f>MH71/EY71</f>
        <v>#DIV/0!</v>
      </c>
      <c r="MJ71" s="307">
        <f>FA71-EZ71</f>
        <v>0</v>
      </c>
      <c r="MK71" s="1192" t="e">
        <f>MJ71/EZ71</f>
        <v>#DIV/0!</v>
      </c>
      <c r="ML71" s="307">
        <f>FB71-FA71</f>
        <v>0</v>
      </c>
      <c r="MM71" s="1192" t="e">
        <f>ML71/FA71</f>
        <v>#DIV/0!</v>
      </c>
      <c r="MN71" s="307">
        <f>FC71-FB71</f>
        <v>0</v>
      </c>
      <c r="MO71" s="1192" t="e">
        <f>MN71/FB71</f>
        <v>#DIV/0!</v>
      </c>
      <c r="MP71" s="576">
        <f>EJ71</f>
        <v>0.63419999999999999</v>
      </c>
      <c r="MQ71" s="973">
        <f>EX71</f>
        <v>0.71309999999999996</v>
      </c>
      <c r="MR71" s="608">
        <f>MQ71-MP71</f>
        <v>7.889999999999997E-2</v>
      </c>
      <c r="MS71" s="101">
        <f>IF(ISERROR(MR71/MP71),0,MR71/MP71)</f>
        <v>0.12440870387890252</v>
      </c>
      <c r="MT71" s="612"/>
      <c r="MU71" s="612"/>
      <c r="MV71" s="612"/>
      <c r="MW71" s="282" t="str">
        <f>E71</f>
        <v>ERP Respone Time (Seconds)</v>
      </c>
      <c r="MX71" s="283" t="e">
        <f>#REF!</f>
        <v>#REF!</v>
      </c>
      <c r="MY71" s="283" t="e">
        <f>#REF!</f>
        <v>#REF!</v>
      </c>
      <c r="MZ71" s="283" t="e">
        <f>#REF!</f>
        <v>#REF!</v>
      </c>
      <c r="NA71" s="283" t="e">
        <f>#REF!</f>
        <v>#REF!</v>
      </c>
      <c r="NB71" s="283" t="e">
        <f>#REF!</f>
        <v>#REF!</v>
      </c>
      <c r="NC71" s="283" t="e">
        <f>#REF!</f>
        <v>#REF!</v>
      </c>
      <c r="ND71" s="283" t="e">
        <f>#REF!</f>
        <v>#REF!</v>
      </c>
      <c r="NE71" s="283" t="e">
        <f>#REF!</f>
        <v>#REF!</v>
      </c>
      <c r="NF71" s="283" t="e">
        <f>#REF!</f>
        <v>#REF!</v>
      </c>
      <c r="NG71" s="283" t="e">
        <f>#REF!</f>
        <v>#REF!</v>
      </c>
      <c r="NH71" s="283" t="e">
        <f>#REF!</f>
        <v>#REF!</v>
      </c>
      <c r="NI71" s="284">
        <f t="shared" si="2027"/>
        <v>0.51559999999999995</v>
      </c>
      <c r="NJ71" s="284">
        <f t="shared" si="2027"/>
        <v>0.53559999999999997</v>
      </c>
      <c r="NK71" s="284">
        <f t="shared" si="2027"/>
        <v>0.53210000000000002</v>
      </c>
      <c r="NL71" s="284">
        <f t="shared" si="2027"/>
        <v>0.52669999999999995</v>
      </c>
      <c r="NM71" s="284">
        <f t="shared" si="2027"/>
        <v>0.52480000000000004</v>
      </c>
      <c r="NN71" s="284">
        <f t="shared" si="2027"/>
        <v>0.53029999999999999</v>
      </c>
      <c r="NO71" s="284">
        <f t="shared" si="2027"/>
        <v>0.56989999999999996</v>
      </c>
      <c r="NP71" s="284">
        <f t="shared" si="2027"/>
        <v>0.56769999999999998</v>
      </c>
      <c r="NQ71" s="284">
        <f t="shared" si="2027"/>
        <v>0.5706</v>
      </c>
      <c r="NR71" s="284">
        <f t="shared" si="2027"/>
        <v>0.58550000000000002</v>
      </c>
      <c r="NS71" s="284">
        <f t="shared" si="2027"/>
        <v>0.59940000000000004</v>
      </c>
      <c r="NT71" s="284">
        <f t="shared" si="2027"/>
        <v>0.67269999999999996</v>
      </c>
      <c r="NU71" s="284">
        <f t="shared" si="2028"/>
        <v>0.69579999999999997</v>
      </c>
      <c r="NV71" s="284">
        <f t="shared" si="2028"/>
        <v>0.69310000000000005</v>
      </c>
      <c r="NW71" s="284">
        <f t="shared" si="2028"/>
        <v>0.73350000000000004</v>
      </c>
      <c r="NX71" s="284">
        <f t="shared" si="2028"/>
        <v>0.76249999999999996</v>
      </c>
      <c r="NY71" s="284">
        <f t="shared" si="2028"/>
        <v>0.76980000000000004</v>
      </c>
      <c r="NZ71" s="284">
        <f t="shared" si="2028"/>
        <v>0.69889999999999997</v>
      </c>
      <c r="OA71" s="284">
        <f t="shared" si="2028"/>
        <v>0.70609999999999995</v>
      </c>
      <c r="OB71" s="284">
        <f t="shared" si="2028"/>
        <v>0.70520000000000005</v>
      </c>
      <c r="OC71" s="284">
        <f t="shared" si="2028"/>
        <v>0.71860000000000002</v>
      </c>
      <c r="OD71" s="284">
        <f t="shared" si="2028"/>
        <v>0.75239999999999996</v>
      </c>
      <c r="OE71" s="284">
        <f t="shared" si="2028"/>
        <v>0.7228</v>
      </c>
      <c r="OF71" s="284">
        <f t="shared" si="2028"/>
        <v>0.6925</v>
      </c>
      <c r="OG71" s="714">
        <f t="shared" si="2029"/>
        <v>0.76370000000000005</v>
      </c>
      <c r="OH71" s="714">
        <f t="shared" si="2029"/>
        <v>0.77390000000000003</v>
      </c>
      <c r="OI71" s="714">
        <f t="shared" si="2029"/>
        <v>0.7944</v>
      </c>
      <c r="OJ71" s="714">
        <f t="shared" si="2029"/>
        <v>0.76839999999999997</v>
      </c>
      <c r="OK71" s="714">
        <f t="shared" si="2029"/>
        <v>0.78749999999999998</v>
      </c>
      <c r="OL71" s="714">
        <f t="shared" si="2029"/>
        <v>0.87990000000000002</v>
      </c>
      <c r="OM71" s="714">
        <f t="shared" si="2029"/>
        <v>0.89339999999999997</v>
      </c>
      <c r="ON71" s="714">
        <f t="shared" si="2029"/>
        <v>0.9103</v>
      </c>
      <c r="OO71" s="714">
        <f t="shared" si="2029"/>
        <v>0.87490000000000001</v>
      </c>
      <c r="OP71" s="714">
        <f t="shared" si="2029"/>
        <v>0.90239999999999998</v>
      </c>
      <c r="OQ71" s="714">
        <f t="shared" si="2029"/>
        <v>0.89529999999999998</v>
      </c>
      <c r="OR71" s="714">
        <f t="shared" si="2029"/>
        <v>0.95760000000000001</v>
      </c>
      <c r="OS71" s="817">
        <f t="shared" si="2030"/>
        <v>0.84530000000000005</v>
      </c>
      <c r="OT71" s="817">
        <f t="shared" si="2030"/>
        <v>0.67</v>
      </c>
      <c r="OU71" s="817">
        <f t="shared" si="2030"/>
        <v>0.69359999999999999</v>
      </c>
      <c r="OV71" s="817">
        <f t="shared" si="2030"/>
        <v>0.67130000000000001</v>
      </c>
      <c r="OW71" s="817">
        <f t="shared" si="2030"/>
        <v>0.65149999999999997</v>
      </c>
      <c r="OX71" s="817">
        <f t="shared" si="2030"/>
        <v>0.67779999999999996</v>
      </c>
      <c r="OY71" s="817">
        <f t="shared" si="2030"/>
        <v>0.68069999999999997</v>
      </c>
      <c r="OZ71" s="817">
        <f t="shared" si="2030"/>
        <v>0.65849999999999997</v>
      </c>
      <c r="PA71" s="817">
        <f t="shared" si="2030"/>
        <v>0.6825</v>
      </c>
      <c r="PB71" s="817">
        <f t="shared" si="2030"/>
        <v>0.62779999999999991</v>
      </c>
      <c r="PC71" s="817">
        <f t="shared" si="2030"/>
        <v>0.66269999999999996</v>
      </c>
      <c r="PD71" s="817">
        <f t="shared" si="2030"/>
        <v>0.6381</v>
      </c>
      <c r="PE71" s="870">
        <f t="shared" si="2031"/>
        <v>0.71179999999999999</v>
      </c>
      <c r="PF71" s="870">
        <f t="shared" si="2031"/>
        <v>0.63439999999999996</v>
      </c>
      <c r="PG71" s="870">
        <f t="shared" si="2031"/>
        <v>0.42920000000000003</v>
      </c>
      <c r="PH71" s="870">
        <f t="shared" si="2031"/>
        <v>0.38069999999999998</v>
      </c>
      <c r="PI71" s="870">
        <f t="shared" si="2031"/>
        <v>0.378</v>
      </c>
      <c r="PJ71" s="870">
        <f t="shared" si="2031"/>
        <v>0.40160000000000001</v>
      </c>
      <c r="PK71" s="870">
        <f t="shared" si="2031"/>
        <v>0.74929999999999997</v>
      </c>
      <c r="PL71" s="870">
        <f t="shared" si="2031"/>
        <v>0.44059999999999999</v>
      </c>
      <c r="PM71" s="870">
        <f t="shared" si="2031"/>
        <v>0.47849999999999998</v>
      </c>
      <c r="PN71" s="870">
        <f t="shared" si="2031"/>
        <v>0.43780000000000002</v>
      </c>
      <c r="PO71" s="870">
        <f t="shared" si="2031"/>
        <v>0.46910000000000002</v>
      </c>
      <c r="PP71" s="870">
        <f t="shared" si="2031"/>
        <v>0.42949999999999999</v>
      </c>
      <c r="PQ71" s="1056">
        <f t="shared" si="2032"/>
        <v>0.44190000000000002</v>
      </c>
      <c r="PR71" s="1056">
        <f t="shared" si="2032"/>
        <v>0.45679999999999998</v>
      </c>
      <c r="PS71" s="1056">
        <f t="shared" si="2032"/>
        <v>0.47539999999999999</v>
      </c>
      <c r="PT71" s="1056">
        <f t="shared" si="2032"/>
        <v>0.47760000000000002</v>
      </c>
      <c r="PU71" s="1056">
        <f t="shared" si="2032"/>
        <v>0.47789999999999999</v>
      </c>
      <c r="PV71" s="1056">
        <f t="shared" si="2032"/>
        <v>0.51570000000000005</v>
      </c>
      <c r="PW71" s="1056">
        <f t="shared" si="2032"/>
        <v>0.49370000000000003</v>
      </c>
      <c r="PX71" s="1056">
        <f t="shared" si="2032"/>
        <v>0.4819</v>
      </c>
      <c r="PY71" s="1056">
        <f t="shared" si="2032"/>
        <v>0.50619999999999998</v>
      </c>
      <c r="PZ71" s="1056">
        <f t="shared" si="2032"/>
        <v>0.49009999999999998</v>
      </c>
      <c r="QA71" s="1056">
        <f t="shared" si="2032"/>
        <v>0.48080000000000001</v>
      </c>
      <c r="QB71" s="1056">
        <f t="shared" si="2032"/>
        <v>0.49840000000000001</v>
      </c>
      <c r="QC71" s="1078">
        <f t="shared" si="2033"/>
        <v>0.48849999999999999</v>
      </c>
      <c r="QD71" s="1078">
        <f t="shared" si="2033"/>
        <v>0.48630000000000001</v>
      </c>
      <c r="QE71" s="1078">
        <f t="shared" si="2033"/>
        <v>0.53700000000000003</v>
      </c>
      <c r="QF71" s="1078">
        <f t="shared" si="2033"/>
        <v>0.65480000000000005</v>
      </c>
      <c r="QG71" s="1078">
        <f t="shared" si="2033"/>
        <v>0.70569999999999999</v>
      </c>
      <c r="QH71" s="1078">
        <f t="shared" si="2033"/>
        <v>0.76080000000000003</v>
      </c>
      <c r="QI71" s="1078">
        <f t="shared" si="2033"/>
        <v>0.89039999999999997</v>
      </c>
      <c r="QJ71" s="1078">
        <f t="shared" si="2033"/>
        <v>0.8337</v>
      </c>
      <c r="QK71" s="1078">
        <f t="shared" si="2033"/>
        <v>0.80879999999999996</v>
      </c>
      <c r="QL71" s="1078">
        <f t="shared" si="2033"/>
        <v>0.78180000000000005</v>
      </c>
      <c r="QM71" s="1078">
        <f t="shared" si="2033"/>
        <v>0.61409999999999998</v>
      </c>
      <c r="QN71" s="1078">
        <f t="shared" si="2033"/>
        <v>0.89800000000000002</v>
      </c>
      <c r="QO71" s="1135">
        <f t="shared" si="2034"/>
        <v>0.85450000000000004</v>
      </c>
      <c r="QP71" s="1135">
        <f t="shared" si="2034"/>
        <v>0.86780000000000002</v>
      </c>
      <c r="QQ71" s="1135">
        <f t="shared" si="2034"/>
        <v>0.67949999999999999</v>
      </c>
      <c r="QR71" s="1135">
        <f t="shared" si="2034"/>
        <v>0.61029999999999995</v>
      </c>
      <c r="QS71" s="1135">
        <f t="shared" si="2034"/>
        <v>0.629</v>
      </c>
      <c r="QT71" s="1135">
        <f t="shared" si="2034"/>
        <v>0.57769999999999999</v>
      </c>
      <c r="QU71" s="1135">
        <f t="shared" si="2034"/>
        <v>0.63419999999999999</v>
      </c>
      <c r="QV71" s="1135">
        <f t="shared" si="2034"/>
        <v>0.67530000000000001</v>
      </c>
      <c r="QW71" s="1135">
        <f t="shared" si="2034"/>
        <v>0.99760000000000004</v>
      </c>
      <c r="QX71" s="1135">
        <f t="shared" si="2034"/>
        <v>0.7006</v>
      </c>
      <c r="QY71" s="1135">
        <f t="shared" si="2034"/>
        <v>0.67710000000000004</v>
      </c>
      <c r="QZ71" s="1135">
        <f t="shared" si="2034"/>
        <v>0.64739999999999998</v>
      </c>
      <c r="RA71" s="1227">
        <f t="shared" si="2035"/>
        <v>0.66180000000000005</v>
      </c>
      <c r="RB71" s="1227">
        <f t="shared" si="2036"/>
        <v>0.63690000000000002</v>
      </c>
      <c r="RC71" s="1227">
        <f t="shared" si="2037"/>
        <v>0.64990000000000003</v>
      </c>
      <c r="RD71" s="1227">
        <f t="shared" si="2038"/>
        <v>0.58899999999999997</v>
      </c>
      <c r="RE71" s="1227">
        <f t="shared" si="2039"/>
        <v>0.57940000000000003</v>
      </c>
      <c r="RF71" s="1227">
        <f t="shared" si="2040"/>
        <v>0.58430000000000004</v>
      </c>
      <c r="RG71" s="1227">
        <f t="shared" si="2041"/>
        <v>0.71309999999999996</v>
      </c>
      <c r="RH71" s="1227">
        <f t="shared" si="2042"/>
        <v>0</v>
      </c>
      <c r="RI71" s="1227">
        <f t="shared" si="2043"/>
        <v>0</v>
      </c>
      <c r="RJ71" s="1227">
        <f t="shared" si="2044"/>
        <v>0</v>
      </c>
      <c r="RK71" s="1227">
        <f t="shared" si="2045"/>
        <v>0</v>
      </c>
      <c r="RL71" s="1227">
        <f t="shared" si="2046"/>
        <v>0</v>
      </c>
    </row>
    <row r="72" spans="1:480" s="2" customFormat="1" ht="15.75" hidden="1" customHeight="1" outlineLevel="1" x14ac:dyDescent="0.3">
      <c r="A72" s="837" t="s">
        <v>2</v>
      </c>
      <c r="B72" s="838"/>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G72" s="831"/>
      <c r="FI72" s="832"/>
      <c r="FK72" s="832"/>
      <c r="FM72" s="832"/>
      <c r="FO72" s="832"/>
      <c r="FQ72" s="832"/>
      <c r="FS72" s="832"/>
      <c r="FU72" s="832"/>
      <c r="FW72" s="832"/>
      <c r="FY72" s="832"/>
      <c r="GA72" s="832"/>
      <c r="GC72" s="832"/>
      <c r="GE72" s="832"/>
      <c r="GG72" s="832"/>
      <c r="GI72" s="832"/>
      <c r="GK72" s="832"/>
      <c r="GM72" s="832"/>
      <c r="GO72" s="832"/>
      <c r="GQ72" s="832"/>
      <c r="GS72" s="832"/>
      <c r="GU72" s="832"/>
      <c r="GW72" s="832"/>
      <c r="GY72" s="832"/>
      <c r="HA72" s="832"/>
      <c r="HC72" s="832"/>
      <c r="HE72" s="832"/>
      <c r="HG72" s="832"/>
      <c r="HI72" s="832"/>
      <c r="HK72" s="832"/>
      <c r="HM72" s="832"/>
      <c r="HO72" s="832"/>
      <c r="HQ72" s="832"/>
      <c r="HS72" s="832"/>
      <c r="HU72" s="832"/>
      <c r="HW72" s="832"/>
      <c r="HY72" s="832"/>
      <c r="IA72" s="832"/>
      <c r="IC72" s="832"/>
      <c r="IE72" s="832"/>
      <c r="IG72" s="832"/>
      <c r="II72" s="832"/>
      <c r="IK72" s="832"/>
      <c r="IM72" s="832"/>
      <c r="IO72" s="832"/>
      <c r="IQ72" s="832"/>
      <c r="IS72" s="832"/>
      <c r="IU72" s="832"/>
      <c r="IW72" s="832"/>
      <c r="IY72" s="832"/>
      <c r="JA72" s="832"/>
      <c r="JC72" s="832"/>
      <c r="JE72" s="832"/>
      <c r="JG72" s="832"/>
      <c r="JI72" s="832"/>
      <c r="JK72" s="832"/>
      <c r="JM72" s="832"/>
      <c r="JO72" s="832"/>
      <c r="JQ72" s="832"/>
      <c r="JS72" s="832"/>
      <c r="JU72" s="832"/>
      <c r="JV72" s="377"/>
      <c r="JW72" s="377"/>
      <c r="JX72" s="377"/>
      <c r="JY72" s="377"/>
      <c r="JZ72" s="377"/>
      <c r="KA72" s="377"/>
      <c r="KB72" s="377"/>
      <c r="KC72" s="377"/>
      <c r="KD72" s="377"/>
      <c r="KE72" s="377"/>
      <c r="KF72" s="377"/>
      <c r="KG72" s="377"/>
      <c r="KH72" s="377"/>
      <c r="KI72" s="377"/>
      <c r="KJ72" s="377"/>
      <c r="KK72" s="377"/>
      <c r="KL72" s="377"/>
      <c r="KM72" s="377"/>
      <c r="KN72" s="377"/>
      <c r="KO72" s="377"/>
      <c r="KP72" s="377"/>
      <c r="KQ72" s="377"/>
      <c r="KR72" s="377"/>
      <c r="KS72" s="377"/>
      <c r="KT72" s="377"/>
      <c r="KU72" s="377"/>
      <c r="KV72" s="377"/>
      <c r="KW72" s="377"/>
      <c r="KX72" s="377"/>
      <c r="KY72" s="377"/>
      <c r="KZ72" s="377"/>
      <c r="LA72" s="377"/>
      <c r="LB72" s="377"/>
      <c r="LC72" s="377"/>
      <c r="LD72" s="377"/>
      <c r="LE72" s="377"/>
      <c r="LF72" s="377"/>
      <c r="LG72" s="377"/>
      <c r="LH72" s="377"/>
      <c r="LI72" s="377"/>
      <c r="LJ72" s="377"/>
      <c r="LK72" s="377"/>
      <c r="LL72" s="377"/>
      <c r="LM72" s="377"/>
      <c r="LN72" s="377"/>
      <c r="LO72" s="377"/>
      <c r="LP72" s="377"/>
      <c r="LQ72" s="377"/>
      <c r="LR72" s="377"/>
      <c r="LS72" s="1196"/>
      <c r="LT72" s="377"/>
      <c r="LU72" s="1196"/>
      <c r="LV72" s="377"/>
      <c r="LW72" s="1196"/>
      <c r="LX72" s="377"/>
      <c r="LY72" s="1196"/>
      <c r="LZ72" s="377"/>
      <c r="MA72" s="1196"/>
      <c r="MB72" s="377"/>
      <c r="MC72" s="1196"/>
      <c r="MD72" s="377"/>
      <c r="ME72" s="1196"/>
      <c r="MF72" s="377"/>
      <c r="MG72" s="1196"/>
      <c r="MH72" s="377"/>
      <c r="MI72" s="1196"/>
      <c r="MJ72" s="377"/>
      <c r="MK72" s="1196"/>
      <c r="ML72" s="377"/>
      <c r="MM72" s="1196"/>
      <c r="MN72" s="377"/>
      <c r="MO72" s="1196"/>
      <c r="MP72" s="17"/>
      <c r="MQ72" s="832"/>
      <c r="MS72" s="833"/>
      <c r="MT72" s="832"/>
      <c r="MU72" s="832"/>
      <c r="MV72" s="832"/>
      <c r="MX72" s="834"/>
      <c r="MY72" s="834"/>
      <c r="MZ72" s="834"/>
      <c r="NA72" s="834"/>
      <c r="NB72" s="834"/>
      <c r="NC72" s="834"/>
      <c r="ND72" s="834"/>
      <c r="NE72" s="834"/>
      <c r="NF72" s="834"/>
      <c r="NG72" s="834"/>
      <c r="NH72" s="834"/>
      <c r="NI72" s="834"/>
      <c r="NJ72" s="834"/>
      <c r="NK72" s="834"/>
      <c r="NL72" s="834"/>
      <c r="NM72" s="834"/>
      <c r="NN72" s="834"/>
      <c r="NO72" s="834"/>
      <c r="NP72" s="834"/>
      <c r="NQ72" s="834"/>
      <c r="NR72" s="834"/>
      <c r="NS72" s="834"/>
      <c r="NT72" s="834"/>
      <c r="NU72" s="834"/>
      <c r="NV72" s="834"/>
      <c r="NW72" s="834"/>
      <c r="NX72" s="834"/>
      <c r="NY72" s="834"/>
      <c r="NZ72" s="834"/>
      <c r="OA72" s="834"/>
      <c r="OB72" s="834"/>
      <c r="OC72" s="834"/>
      <c r="OD72" s="834"/>
      <c r="OE72" s="834"/>
      <c r="OF72" s="834"/>
      <c r="OG72" s="834"/>
      <c r="OH72" s="834"/>
      <c r="OI72" s="834"/>
      <c r="OJ72" s="834"/>
      <c r="OK72" s="834"/>
      <c r="OL72" s="834"/>
      <c r="OM72" s="834"/>
      <c r="ON72" s="834"/>
      <c r="OO72" s="834"/>
      <c r="OP72" s="834"/>
      <c r="OQ72" s="834"/>
      <c r="OR72" s="834"/>
      <c r="OS72" s="834"/>
      <c r="OT72" s="834"/>
      <c r="OU72" s="834"/>
      <c r="OV72" s="834"/>
      <c r="OW72" s="834"/>
      <c r="OX72" s="834"/>
      <c r="OY72" s="834"/>
      <c r="OZ72" s="834"/>
      <c r="PA72" s="834"/>
      <c r="PB72" s="834"/>
      <c r="PC72" s="834"/>
      <c r="PD72" s="834"/>
    </row>
    <row r="73" spans="1:480" ht="8.25" hidden="1" customHeight="1" outlineLevel="1" x14ac:dyDescent="0.3">
      <c r="A73" s="839"/>
      <c r="B73" s="840"/>
      <c r="AR73" s="23"/>
      <c r="AT73" s="23"/>
      <c r="BH73" s="23"/>
      <c r="BU73" s="17"/>
      <c r="BW73" s="17"/>
      <c r="CI73" s="17"/>
      <c r="CK73" s="17"/>
      <c r="CW73" s="17"/>
      <c r="CY73" s="17"/>
      <c r="DK73" s="17"/>
      <c r="DM73" s="17"/>
      <c r="DY73" s="17"/>
      <c r="EA73" s="17"/>
      <c r="EM73" s="17"/>
      <c r="EO73" s="17"/>
      <c r="FA73" s="17"/>
      <c r="FC73" s="17"/>
      <c r="FG73" s="605"/>
      <c r="MS73" s="835"/>
      <c r="MX73" s="836"/>
      <c r="MY73" s="836"/>
      <c r="MZ73" s="836"/>
      <c r="NA73" s="836"/>
      <c r="NB73" s="836"/>
      <c r="NC73" s="836"/>
      <c r="ND73" s="836"/>
      <c r="NE73" s="836"/>
      <c r="NF73" s="836"/>
      <c r="NG73" s="836"/>
      <c r="NH73" s="836"/>
      <c r="NI73" s="836"/>
      <c r="NJ73" s="836"/>
      <c r="NK73" s="836"/>
      <c r="NL73" s="836"/>
      <c r="NM73" s="836"/>
      <c r="NN73" s="836"/>
      <c r="NO73" s="836"/>
      <c r="NP73" s="836"/>
      <c r="NQ73" s="836"/>
      <c r="NR73" s="836"/>
      <c r="NS73" s="836"/>
      <c r="NT73" s="836"/>
      <c r="NU73" s="836"/>
      <c r="NV73" s="836"/>
      <c r="NW73" s="836"/>
      <c r="NX73" s="836"/>
      <c r="NY73" s="836"/>
      <c r="NZ73" s="836"/>
      <c r="OA73" s="836"/>
      <c r="OB73" s="836"/>
      <c r="OC73" s="836"/>
      <c r="OD73" s="836"/>
      <c r="OE73" s="836"/>
      <c r="OF73" s="836"/>
      <c r="OG73" s="836"/>
      <c r="OH73" s="836"/>
      <c r="OI73" s="836"/>
      <c r="OJ73" s="836"/>
      <c r="OK73" s="836"/>
      <c r="OL73" s="836"/>
      <c r="OM73" s="836"/>
      <c r="ON73" s="836"/>
      <c r="OO73" s="836"/>
      <c r="OP73" s="836"/>
      <c r="OQ73" s="836"/>
      <c r="OR73" s="836"/>
      <c r="OS73" s="836"/>
      <c r="OT73" s="836"/>
      <c r="OU73" s="836"/>
      <c r="OV73" s="836"/>
      <c r="OW73" s="836"/>
      <c r="OX73" s="836"/>
      <c r="OY73" s="836"/>
      <c r="OZ73" s="836"/>
      <c r="PA73" s="836"/>
      <c r="PB73" s="836"/>
      <c r="PC73" s="836"/>
      <c r="PD73" s="836"/>
    </row>
    <row r="74" spans="1:480" ht="15" hidden="1" customHeight="1" outlineLevel="1" x14ac:dyDescent="0.3">
      <c r="A74" s="1261">
        <v>39814</v>
      </c>
      <c r="B74" s="1261"/>
      <c r="C74" s="411"/>
      <c r="D74" s="411"/>
      <c r="G74" s="412"/>
      <c r="AR74" s="23"/>
      <c r="AT74" s="23"/>
      <c r="BH74" s="23"/>
      <c r="BU74" s="17"/>
      <c r="BW74" s="17"/>
      <c r="CI74" s="17"/>
      <c r="CK74" s="17"/>
      <c r="CW74" s="17"/>
      <c r="CY74" s="17"/>
      <c r="DK74" s="17"/>
      <c r="DM74" s="17"/>
      <c r="DY74" s="17"/>
      <c r="EA74" s="17"/>
      <c r="EM74" s="17"/>
      <c r="EO74" s="17"/>
      <c r="FA74" s="17"/>
      <c r="FC74" s="17"/>
      <c r="FG74" s="605"/>
      <c r="MS74" s="835"/>
      <c r="MX74" s="836"/>
      <c r="MY74" s="836"/>
      <c r="MZ74" s="836"/>
      <c r="NA74" s="836"/>
      <c r="NB74" s="836"/>
      <c r="NC74" s="836"/>
      <c r="ND74" s="836"/>
      <c r="NE74" s="836"/>
      <c r="NF74" s="836"/>
      <c r="NG74" s="836"/>
      <c r="NH74" s="836"/>
      <c r="NI74" s="836"/>
      <c r="NJ74" s="836"/>
      <c r="NK74" s="836"/>
      <c r="NL74" s="836"/>
      <c r="NM74" s="836"/>
      <c r="NN74" s="836"/>
      <c r="NO74" s="836"/>
      <c r="NP74" s="836"/>
      <c r="NQ74" s="836"/>
      <c r="NR74" s="836"/>
      <c r="NS74" s="836"/>
      <c r="NT74" s="836"/>
      <c r="NU74" s="836"/>
      <c r="NV74" s="836"/>
      <c r="NW74" s="836"/>
      <c r="NX74" s="836"/>
      <c r="NY74" s="836"/>
      <c r="NZ74" s="836"/>
      <c r="OA74" s="836"/>
      <c r="OB74" s="836"/>
      <c r="OC74" s="836"/>
      <c r="OD74" s="836"/>
      <c r="OE74" s="836"/>
      <c r="OF74" s="836"/>
      <c r="OG74" s="836"/>
      <c r="OH74" s="836"/>
      <c r="OI74" s="836"/>
      <c r="OJ74" s="836"/>
      <c r="OK74" s="836"/>
      <c r="OL74" s="836"/>
      <c r="OM74" s="836"/>
      <c r="ON74" s="836"/>
      <c r="OO74" s="836"/>
      <c r="OP74" s="836"/>
      <c r="OQ74" s="836"/>
      <c r="OR74" s="836"/>
      <c r="OS74" s="836"/>
      <c r="OT74" s="836"/>
      <c r="OU74" s="836"/>
      <c r="OV74" s="836"/>
      <c r="OW74" s="836"/>
      <c r="OX74" s="836"/>
      <c r="OY74" s="836"/>
      <c r="OZ74" s="836"/>
      <c r="PA74" s="836"/>
      <c r="PB74" s="836"/>
      <c r="PC74" s="836"/>
      <c r="PD74" s="836"/>
    </row>
    <row r="75" spans="1:480" ht="15" hidden="1" customHeight="1" outlineLevel="1" x14ac:dyDescent="0.3">
      <c r="A75" s="1261">
        <v>39832</v>
      </c>
      <c r="B75" s="1261"/>
      <c r="C75" s="411"/>
      <c r="D75" s="411"/>
      <c r="AR75" s="23"/>
      <c r="AT75" s="23"/>
      <c r="BH75" s="23"/>
      <c r="BU75" s="17"/>
      <c r="BW75" s="17"/>
      <c r="CI75" s="17"/>
      <c r="CK75" s="17"/>
      <c r="CW75" s="17"/>
      <c r="CY75" s="17"/>
      <c r="DK75" s="17"/>
      <c r="DM75" s="17"/>
      <c r="DY75" s="17"/>
      <c r="EA75" s="17"/>
      <c r="EM75" s="17"/>
      <c r="EO75" s="17"/>
      <c r="FA75" s="17"/>
      <c r="FC75" s="17"/>
      <c r="FG75" s="605"/>
      <c r="MS75" s="835"/>
      <c r="MX75" s="836"/>
      <c r="MY75" s="836"/>
      <c r="MZ75" s="836"/>
      <c r="NA75" s="836"/>
      <c r="NB75" s="836"/>
      <c r="NC75" s="836"/>
      <c r="ND75" s="836"/>
      <c r="NE75" s="836"/>
      <c r="NF75" s="836"/>
      <c r="NG75" s="836"/>
      <c r="NH75" s="836"/>
      <c r="NI75" s="836"/>
      <c r="NJ75" s="836"/>
      <c r="NK75" s="836"/>
      <c r="NL75" s="836"/>
      <c r="NM75" s="836"/>
      <c r="NN75" s="836"/>
      <c r="NO75" s="836"/>
      <c r="NP75" s="836"/>
      <c r="NQ75" s="836"/>
      <c r="NR75" s="836"/>
      <c r="NS75" s="836"/>
      <c r="NT75" s="836"/>
      <c r="NU75" s="836"/>
      <c r="NV75" s="836"/>
      <c r="NW75" s="836"/>
      <c r="NX75" s="836"/>
      <c r="NY75" s="836"/>
      <c r="NZ75" s="836"/>
      <c r="OA75" s="836"/>
      <c r="OB75" s="836"/>
      <c r="OC75" s="836"/>
      <c r="OD75" s="836"/>
      <c r="OE75" s="836"/>
      <c r="OF75" s="836"/>
      <c r="OG75" s="836"/>
      <c r="OH75" s="836"/>
      <c r="OI75" s="836"/>
      <c r="OJ75" s="836"/>
      <c r="OK75" s="836"/>
      <c r="OL75" s="836"/>
      <c r="OM75" s="836"/>
      <c r="ON75" s="836"/>
      <c r="OO75" s="836"/>
      <c r="OP75" s="836"/>
      <c r="OQ75" s="836"/>
      <c r="OR75" s="836"/>
      <c r="OS75" s="836"/>
      <c r="OT75" s="836"/>
      <c r="OU75" s="836"/>
      <c r="OV75" s="836"/>
      <c r="OW75" s="836"/>
      <c r="OX75" s="836"/>
      <c r="OY75" s="836"/>
      <c r="OZ75" s="836"/>
      <c r="PA75" s="836"/>
      <c r="PB75" s="836"/>
      <c r="PC75" s="836"/>
      <c r="PD75" s="836"/>
    </row>
    <row r="76" spans="1:480" ht="15" hidden="1" customHeight="1" outlineLevel="1" x14ac:dyDescent="0.3">
      <c r="A76" s="1261">
        <v>39913</v>
      </c>
      <c r="B76" s="1261"/>
      <c r="C76" s="411"/>
      <c r="D76" s="411"/>
      <c r="AR76" s="23"/>
      <c r="AT76" s="23"/>
      <c r="BH76" s="23"/>
      <c r="BU76" s="17"/>
      <c r="BW76" s="17"/>
      <c r="CI76" s="17"/>
      <c r="CK76" s="17"/>
      <c r="CW76" s="17"/>
      <c r="CY76" s="17"/>
      <c r="DK76" s="17"/>
      <c r="DM76" s="17"/>
      <c r="DY76" s="17"/>
      <c r="EA76" s="17"/>
      <c r="EM76" s="17"/>
      <c r="EO76" s="17"/>
      <c r="FA76" s="17"/>
      <c r="FC76" s="17"/>
      <c r="FG76" s="605"/>
      <c r="MS76" s="835"/>
      <c r="MX76" s="836"/>
      <c r="MY76" s="836"/>
      <c r="MZ76" s="836"/>
      <c r="NA76" s="836"/>
      <c r="NB76" s="836"/>
      <c r="NC76" s="836"/>
      <c r="ND76" s="836"/>
      <c r="NE76" s="836"/>
      <c r="NF76" s="836"/>
      <c r="NG76" s="836"/>
      <c r="NH76" s="836"/>
      <c r="NI76" s="836"/>
      <c r="NJ76" s="836"/>
      <c r="NK76" s="836"/>
      <c r="NL76" s="836"/>
      <c r="NM76" s="836"/>
      <c r="NN76" s="836"/>
      <c r="NO76" s="836"/>
      <c r="NP76" s="836"/>
      <c r="NQ76" s="836"/>
      <c r="NR76" s="836"/>
      <c r="NS76" s="836"/>
      <c r="NT76" s="836"/>
      <c r="NU76" s="836"/>
      <c r="NV76" s="836"/>
      <c r="NW76" s="836"/>
      <c r="NX76" s="836"/>
      <c r="NY76" s="836"/>
      <c r="NZ76" s="836"/>
      <c r="OA76" s="836"/>
      <c r="OB76" s="836"/>
      <c r="OC76" s="836"/>
      <c r="OD76" s="836"/>
      <c r="OE76" s="836"/>
      <c r="OF76" s="836"/>
      <c r="OG76" s="836"/>
      <c r="OH76" s="836"/>
      <c r="OI76" s="836"/>
      <c r="OJ76" s="836"/>
      <c r="OK76" s="836"/>
      <c r="OL76" s="836"/>
      <c r="OM76" s="836"/>
      <c r="ON76" s="836"/>
      <c r="OO76" s="836"/>
      <c r="OP76" s="836"/>
      <c r="OQ76" s="836"/>
      <c r="OR76" s="836"/>
      <c r="OS76" s="836"/>
      <c r="OT76" s="836"/>
      <c r="OU76" s="836"/>
      <c r="OV76" s="836"/>
      <c r="OW76" s="836"/>
      <c r="OX76" s="836"/>
      <c r="OY76" s="836"/>
      <c r="OZ76" s="836"/>
      <c r="PA76" s="836"/>
      <c r="PB76" s="836"/>
      <c r="PC76" s="836"/>
      <c r="PD76" s="836"/>
    </row>
    <row r="77" spans="1:480" ht="15" hidden="1" customHeight="1" outlineLevel="1" x14ac:dyDescent="0.3">
      <c r="A77" s="1261">
        <v>39958</v>
      </c>
      <c r="B77" s="1261"/>
      <c r="C77" s="411"/>
      <c r="D77" s="411"/>
      <c r="AR77" s="23"/>
      <c r="AT77" s="23"/>
      <c r="BH77" s="23"/>
      <c r="BU77" s="17"/>
      <c r="BW77" s="17"/>
      <c r="CI77" s="17"/>
      <c r="CK77" s="17"/>
      <c r="CW77" s="17"/>
      <c r="CY77" s="17"/>
      <c r="DK77" s="17"/>
      <c r="DM77" s="17"/>
      <c r="DY77" s="17"/>
      <c r="EA77" s="17"/>
      <c r="EM77" s="17"/>
      <c r="EO77" s="17"/>
      <c r="FA77" s="17"/>
      <c r="FC77" s="17"/>
      <c r="FG77" s="605"/>
      <c r="MS77" s="835"/>
      <c r="MX77" s="836"/>
      <c r="MY77" s="836"/>
      <c r="MZ77" s="836"/>
      <c r="NA77" s="836"/>
      <c r="NB77" s="836"/>
      <c r="NC77" s="836"/>
      <c r="ND77" s="836"/>
      <c r="NE77" s="836"/>
      <c r="NF77" s="836"/>
      <c r="NG77" s="836"/>
      <c r="NH77" s="836"/>
      <c r="NI77" s="836"/>
      <c r="NJ77" s="836"/>
      <c r="NK77" s="836"/>
      <c r="NL77" s="836"/>
      <c r="NM77" s="836"/>
      <c r="NN77" s="836"/>
      <c r="NO77" s="836"/>
      <c r="NP77" s="836"/>
      <c r="NQ77" s="836"/>
      <c r="NR77" s="836"/>
      <c r="NS77" s="836"/>
      <c r="NT77" s="836"/>
      <c r="NU77" s="836"/>
      <c r="NV77" s="836"/>
      <c r="NW77" s="836"/>
      <c r="NX77" s="836"/>
      <c r="NY77" s="836"/>
      <c r="NZ77" s="836"/>
      <c r="OA77" s="836"/>
      <c r="OB77" s="836"/>
      <c r="OC77" s="836"/>
      <c r="OD77" s="836"/>
      <c r="OE77" s="836"/>
      <c r="OF77" s="836"/>
      <c r="OG77" s="836"/>
      <c r="OH77" s="836"/>
      <c r="OI77" s="836"/>
      <c r="OJ77" s="836"/>
      <c r="OK77" s="836"/>
      <c r="OL77" s="836"/>
      <c r="OM77" s="836"/>
      <c r="ON77" s="836"/>
      <c r="OO77" s="836"/>
      <c r="OP77" s="836"/>
      <c r="OQ77" s="836"/>
      <c r="OR77" s="836"/>
      <c r="OS77" s="836"/>
      <c r="OT77" s="836"/>
      <c r="OU77" s="836"/>
      <c r="OV77" s="836"/>
      <c r="OW77" s="836"/>
      <c r="OX77" s="836"/>
      <c r="OY77" s="836"/>
      <c r="OZ77" s="836"/>
      <c r="PA77" s="836"/>
      <c r="PB77" s="836"/>
      <c r="PC77" s="836"/>
      <c r="PD77" s="836"/>
    </row>
    <row r="78" spans="1:480" ht="15" hidden="1" customHeight="1" outlineLevel="1" x14ac:dyDescent="0.3">
      <c r="A78" s="1261">
        <v>39997</v>
      </c>
      <c r="B78" s="1261"/>
      <c r="C78" s="411"/>
      <c r="D78" s="411"/>
      <c r="AR78" s="23"/>
      <c r="AT78" s="23"/>
      <c r="BH78" s="23"/>
      <c r="BU78" s="17"/>
      <c r="BW78" s="17"/>
      <c r="CI78" s="17"/>
      <c r="CK78" s="17"/>
      <c r="CW78" s="17"/>
      <c r="CY78" s="17"/>
      <c r="DK78" s="17"/>
      <c r="DM78" s="17"/>
      <c r="DY78" s="17"/>
      <c r="EA78" s="17"/>
      <c r="EM78" s="17"/>
      <c r="EO78" s="17"/>
      <c r="FA78" s="17"/>
      <c r="FC78" s="17"/>
      <c r="FG78" s="605"/>
      <c r="MS78" s="835"/>
      <c r="MX78" s="836"/>
      <c r="MY78" s="836"/>
      <c r="MZ78" s="836"/>
      <c r="NA78" s="836"/>
      <c r="NB78" s="836"/>
      <c r="NC78" s="836"/>
      <c r="ND78" s="836"/>
      <c r="NE78" s="836"/>
      <c r="NF78" s="836"/>
      <c r="NG78" s="836"/>
      <c r="NH78" s="836"/>
      <c r="NI78" s="836"/>
      <c r="NJ78" s="836"/>
      <c r="NK78" s="836"/>
      <c r="NL78" s="836"/>
      <c r="NM78" s="836"/>
      <c r="NN78" s="836"/>
      <c r="NO78" s="836"/>
      <c r="NP78" s="836"/>
      <c r="NQ78" s="836"/>
      <c r="NR78" s="836"/>
      <c r="NS78" s="836"/>
      <c r="NT78" s="836"/>
      <c r="NU78" s="836"/>
      <c r="NV78" s="836"/>
      <c r="NW78" s="836"/>
      <c r="NX78" s="836"/>
      <c r="NY78" s="836"/>
      <c r="NZ78" s="836"/>
      <c r="OA78" s="836"/>
      <c r="OB78" s="836"/>
      <c r="OC78" s="836"/>
      <c r="OD78" s="836"/>
      <c r="OE78" s="836"/>
      <c r="OF78" s="836"/>
      <c r="OG78" s="836"/>
      <c r="OH78" s="836"/>
      <c r="OI78" s="836"/>
      <c r="OJ78" s="836"/>
      <c r="OK78" s="836"/>
      <c r="OL78" s="836"/>
      <c r="OM78" s="836"/>
      <c r="ON78" s="836"/>
      <c r="OO78" s="836"/>
      <c r="OP78" s="836"/>
      <c r="OQ78" s="836"/>
      <c r="OR78" s="836"/>
      <c r="OS78" s="836"/>
      <c r="OT78" s="836"/>
      <c r="OU78" s="836"/>
      <c r="OV78" s="836"/>
      <c r="OW78" s="836"/>
      <c r="OX78" s="836"/>
      <c r="OY78" s="836"/>
      <c r="OZ78" s="836"/>
      <c r="PA78" s="836"/>
      <c r="PB78" s="836"/>
      <c r="PC78" s="836"/>
      <c r="PD78" s="836"/>
    </row>
    <row r="79" spans="1:480" ht="15" hidden="1" customHeight="1" outlineLevel="1" x14ac:dyDescent="0.3">
      <c r="A79" s="1261">
        <v>40063</v>
      </c>
      <c r="B79" s="1261"/>
      <c r="C79" s="411"/>
      <c r="D79" s="411"/>
      <c r="AR79" s="23"/>
      <c r="AT79" s="23"/>
      <c r="BH79" s="23"/>
      <c r="BU79" s="17"/>
      <c r="BW79" s="17"/>
      <c r="CI79" s="17"/>
      <c r="CK79" s="17"/>
      <c r="CW79" s="17"/>
      <c r="CY79" s="17"/>
      <c r="DK79" s="17"/>
      <c r="DM79" s="17"/>
      <c r="DY79" s="17"/>
      <c r="EA79" s="17"/>
      <c r="EM79" s="17"/>
      <c r="EO79" s="17"/>
      <c r="FA79" s="17"/>
      <c r="FC79" s="17"/>
      <c r="FG79" s="605"/>
      <c r="MS79" s="835"/>
      <c r="MX79" s="836"/>
      <c r="MY79" s="836"/>
      <c r="MZ79" s="836"/>
      <c r="NA79" s="836"/>
      <c r="NB79" s="836"/>
      <c r="NC79" s="836"/>
      <c r="ND79" s="836"/>
      <c r="NE79" s="836"/>
      <c r="NF79" s="836"/>
      <c r="NG79" s="836"/>
      <c r="NH79" s="836"/>
      <c r="NI79" s="836"/>
      <c r="NJ79" s="836"/>
      <c r="NK79" s="836"/>
      <c r="NL79" s="836"/>
      <c r="NM79" s="836"/>
      <c r="NN79" s="836"/>
      <c r="NO79" s="836"/>
      <c r="NP79" s="836"/>
      <c r="NQ79" s="836"/>
      <c r="NR79" s="836"/>
      <c r="NS79" s="836"/>
      <c r="NT79" s="836"/>
      <c r="NU79" s="836"/>
      <c r="NV79" s="836"/>
      <c r="NW79" s="836"/>
      <c r="NX79" s="836"/>
      <c r="NY79" s="836"/>
      <c r="NZ79" s="836"/>
      <c r="OA79" s="836"/>
      <c r="OB79" s="836"/>
      <c r="OC79" s="836"/>
      <c r="OD79" s="836"/>
      <c r="OE79" s="836"/>
      <c r="OF79" s="836"/>
      <c r="OG79" s="836"/>
      <c r="OH79" s="836"/>
      <c r="OI79" s="836"/>
      <c r="OJ79" s="836"/>
      <c r="OK79" s="836"/>
      <c r="OL79" s="836"/>
      <c r="OM79" s="836"/>
      <c r="ON79" s="836"/>
      <c r="OO79" s="836"/>
      <c r="OP79" s="836"/>
      <c r="OQ79" s="836"/>
      <c r="OR79" s="836"/>
      <c r="OS79" s="836"/>
      <c r="OT79" s="836"/>
      <c r="OU79" s="836"/>
      <c r="OV79" s="836"/>
      <c r="OW79" s="836"/>
      <c r="OX79" s="836"/>
      <c r="OY79" s="836"/>
      <c r="OZ79" s="836"/>
      <c r="PA79" s="836"/>
      <c r="PB79" s="836"/>
      <c r="PC79" s="836"/>
      <c r="PD79" s="836"/>
    </row>
    <row r="80" spans="1:480" ht="15" hidden="1" customHeight="1" outlineLevel="1" x14ac:dyDescent="0.3">
      <c r="A80" s="1261">
        <v>40128</v>
      </c>
      <c r="B80" s="1261"/>
      <c r="C80" s="411"/>
      <c r="D80" s="411"/>
      <c r="AR80" s="23"/>
      <c r="AT80" s="23"/>
      <c r="BH80" s="23"/>
      <c r="BU80" s="17"/>
      <c r="BW80" s="17"/>
      <c r="CI80" s="17"/>
      <c r="CK80" s="17"/>
      <c r="CW80" s="17"/>
      <c r="CY80" s="17"/>
      <c r="DK80" s="17"/>
      <c r="DM80" s="17"/>
      <c r="DY80" s="17"/>
      <c r="EA80" s="17"/>
      <c r="EM80" s="17"/>
      <c r="EO80" s="17"/>
      <c r="FA80" s="17"/>
      <c r="FC80" s="17"/>
      <c r="FG80" s="605"/>
      <c r="MS80" s="835"/>
      <c r="MX80" s="836"/>
      <c r="MY80" s="836"/>
      <c r="MZ80" s="836"/>
      <c r="NA80" s="836"/>
      <c r="NB80" s="836"/>
      <c r="NC80" s="836"/>
      <c r="ND80" s="836"/>
      <c r="NE80" s="836"/>
      <c r="NF80" s="836"/>
      <c r="NG80" s="836"/>
      <c r="NH80" s="836"/>
      <c r="NI80" s="836"/>
      <c r="NJ80" s="836"/>
      <c r="NK80" s="836"/>
      <c r="NL80" s="836"/>
      <c r="NM80" s="836"/>
      <c r="NN80" s="836"/>
      <c r="NO80" s="836"/>
      <c r="NP80" s="836"/>
      <c r="NQ80" s="836"/>
      <c r="NR80" s="836"/>
      <c r="NS80" s="836"/>
      <c r="NT80" s="836"/>
      <c r="NU80" s="836"/>
      <c r="NV80" s="836"/>
      <c r="NW80" s="836"/>
      <c r="NX80" s="836"/>
      <c r="NY80" s="836"/>
      <c r="NZ80" s="836"/>
      <c r="OA80" s="836"/>
      <c r="OB80" s="836"/>
      <c r="OC80" s="836"/>
      <c r="OD80" s="836"/>
      <c r="OE80" s="836"/>
      <c r="OF80" s="836"/>
      <c r="OG80" s="836"/>
      <c r="OH80" s="836"/>
      <c r="OI80" s="836"/>
      <c r="OJ80" s="836"/>
      <c r="OK80" s="836"/>
      <c r="OL80" s="836"/>
      <c r="OM80" s="836"/>
      <c r="ON80" s="836"/>
      <c r="OO80" s="836"/>
      <c r="OP80" s="836"/>
      <c r="OQ80" s="836"/>
      <c r="OR80" s="836"/>
      <c r="OS80" s="836"/>
      <c r="OT80" s="836"/>
      <c r="OU80" s="836"/>
      <c r="OV80" s="836"/>
      <c r="OW80" s="836"/>
      <c r="OX80" s="836"/>
      <c r="OY80" s="836"/>
      <c r="OZ80" s="836"/>
      <c r="PA80" s="836"/>
      <c r="PB80" s="836"/>
      <c r="PC80" s="836"/>
      <c r="PD80" s="836"/>
    </row>
    <row r="81" spans="1:420" ht="15" hidden="1" customHeight="1" outlineLevel="1" x14ac:dyDescent="0.3">
      <c r="A81" s="1261">
        <v>40143</v>
      </c>
      <c r="B81" s="1261"/>
      <c r="C81" s="411"/>
      <c r="D81" s="411"/>
      <c r="AR81" s="23"/>
      <c r="AT81" s="23"/>
      <c r="BH81" s="23"/>
      <c r="BU81" s="17"/>
      <c r="BW81" s="17"/>
      <c r="CI81" s="17"/>
      <c r="CK81" s="17"/>
      <c r="CW81" s="17"/>
      <c r="CY81" s="17"/>
      <c r="DK81" s="17"/>
      <c r="DM81" s="17"/>
      <c r="DY81" s="17"/>
      <c r="EA81" s="17"/>
      <c r="EM81" s="17"/>
      <c r="EO81" s="17"/>
      <c r="FA81" s="17"/>
      <c r="FC81" s="17"/>
      <c r="FG81" s="605"/>
      <c r="MS81" s="835"/>
      <c r="MX81" s="836"/>
      <c r="MY81" s="836"/>
      <c r="MZ81" s="836"/>
      <c r="NA81" s="836"/>
      <c r="NB81" s="836"/>
      <c r="NC81" s="836"/>
      <c r="ND81" s="836"/>
      <c r="NE81" s="836"/>
      <c r="NF81" s="836"/>
      <c r="NG81" s="836"/>
      <c r="NH81" s="836"/>
      <c r="NI81" s="836"/>
      <c r="NJ81" s="836"/>
      <c r="NK81" s="836"/>
      <c r="NL81" s="836"/>
      <c r="NM81" s="836"/>
      <c r="NN81" s="836"/>
      <c r="NO81" s="836"/>
      <c r="NP81" s="836"/>
      <c r="NQ81" s="836"/>
      <c r="NR81" s="836"/>
      <c r="NS81" s="836"/>
      <c r="NT81" s="836"/>
      <c r="NU81" s="836"/>
      <c r="NV81" s="836"/>
      <c r="NW81" s="836"/>
      <c r="NX81" s="836"/>
      <c r="NY81" s="836"/>
      <c r="NZ81" s="836"/>
      <c r="OA81" s="836"/>
      <c r="OB81" s="836"/>
      <c r="OC81" s="836"/>
      <c r="OD81" s="836"/>
      <c r="OE81" s="836"/>
      <c r="OF81" s="836"/>
      <c r="OG81" s="836"/>
      <c r="OH81" s="836"/>
      <c r="OI81" s="836"/>
      <c r="OJ81" s="836"/>
      <c r="OK81" s="836"/>
      <c r="OL81" s="836"/>
      <c r="OM81" s="836"/>
      <c r="ON81" s="836"/>
      <c r="OO81" s="836"/>
      <c r="OP81" s="836"/>
      <c r="OQ81" s="836"/>
      <c r="OR81" s="836"/>
      <c r="OS81" s="836"/>
      <c r="OT81" s="836"/>
      <c r="OU81" s="836"/>
      <c r="OV81" s="836"/>
      <c r="OW81" s="836"/>
      <c r="OX81" s="836"/>
      <c r="OY81" s="836"/>
      <c r="OZ81" s="836"/>
      <c r="PA81" s="836"/>
      <c r="PB81" s="836"/>
      <c r="PC81" s="836"/>
      <c r="PD81" s="836"/>
    </row>
    <row r="82" spans="1:420" ht="15" hidden="1" customHeight="1" outlineLevel="1" x14ac:dyDescent="0.3">
      <c r="A82" s="1261">
        <v>40144</v>
      </c>
      <c r="B82" s="1261"/>
      <c r="C82" s="411"/>
      <c r="D82" s="411"/>
      <c r="AR82" s="23"/>
      <c r="AT82" s="23"/>
      <c r="BH82" s="23"/>
      <c r="BU82" s="17"/>
      <c r="BW82" s="17"/>
      <c r="CI82" s="17"/>
      <c r="CK82" s="17"/>
      <c r="CW82" s="17"/>
      <c r="CY82" s="17"/>
      <c r="DK82" s="17"/>
      <c r="DM82" s="17"/>
      <c r="DY82" s="17"/>
      <c r="EA82" s="17"/>
      <c r="EM82" s="17"/>
      <c r="EO82" s="17"/>
      <c r="FA82" s="17"/>
      <c r="FC82" s="17"/>
      <c r="FG82" s="605"/>
      <c r="MS82" s="835"/>
      <c r="MX82" s="836"/>
      <c r="MY82" s="836"/>
      <c r="MZ82" s="836"/>
      <c r="NA82" s="836"/>
      <c r="NB82" s="836"/>
      <c r="NC82" s="836"/>
      <c r="ND82" s="836"/>
      <c r="NE82" s="836"/>
      <c r="NF82" s="836"/>
      <c r="NG82" s="836"/>
      <c r="NH82" s="836"/>
      <c r="NI82" s="836"/>
      <c r="NJ82" s="836"/>
      <c r="NK82" s="836"/>
      <c r="NL82" s="836"/>
      <c r="NM82" s="836"/>
      <c r="NN82" s="836"/>
      <c r="NO82" s="836"/>
      <c r="NP82" s="836"/>
      <c r="NQ82" s="836"/>
      <c r="NR82" s="836"/>
      <c r="NS82" s="836"/>
      <c r="NT82" s="836"/>
      <c r="NU82" s="836"/>
      <c r="NV82" s="836"/>
      <c r="NW82" s="836"/>
      <c r="NX82" s="836"/>
      <c r="NY82" s="836"/>
      <c r="NZ82" s="836"/>
      <c r="OA82" s="836"/>
      <c r="OB82" s="836"/>
      <c r="OC82" s="836"/>
      <c r="OD82" s="836"/>
      <c r="OE82" s="836"/>
      <c r="OF82" s="836"/>
      <c r="OG82" s="836"/>
      <c r="OH82" s="836"/>
      <c r="OI82" s="836"/>
      <c r="OJ82" s="836"/>
      <c r="OK82" s="836"/>
      <c r="OL82" s="836"/>
      <c r="OM82" s="836"/>
      <c r="ON82" s="836"/>
      <c r="OO82" s="836"/>
      <c r="OP82" s="836"/>
      <c r="OQ82" s="836"/>
      <c r="OR82" s="836"/>
      <c r="OS82" s="836"/>
      <c r="OT82" s="836"/>
      <c r="OU82" s="836"/>
      <c r="OV82" s="836"/>
      <c r="OW82" s="836"/>
      <c r="OX82" s="836"/>
      <c r="OY82" s="836"/>
      <c r="OZ82" s="836"/>
      <c r="PA82" s="836"/>
      <c r="PB82" s="836"/>
      <c r="PC82" s="836"/>
      <c r="PD82" s="836"/>
    </row>
    <row r="83" spans="1:420" ht="15" hidden="1" customHeight="1" outlineLevel="1" x14ac:dyDescent="0.3">
      <c r="A83" s="1261">
        <v>40171</v>
      </c>
      <c r="B83" s="1261"/>
      <c r="C83" s="411"/>
      <c r="D83" s="411"/>
      <c r="AR83" s="23"/>
      <c r="AT83" s="23"/>
      <c r="BH83" s="23"/>
      <c r="BU83" s="17"/>
      <c r="BW83" s="17"/>
      <c r="CI83" s="17"/>
      <c r="CK83" s="17"/>
      <c r="CW83" s="17"/>
      <c r="CY83" s="17"/>
      <c r="DK83" s="17"/>
      <c r="DM83" s="17"/>
      <c r="DY83" s="17"/>
      <c r="EA83" s="17"/>
      <c r="EM83" s="17"/>
      <c r="EO83" s="17"/>
      <c r="FA83" s="17"/>
      <c r="FC83" s="17"/>
      <c r="FG83" s="605"/>
      <c r="MS83" s="835"/>
      <c r="MX83" s="836"/>
      <c r="MY83" s="836"/>
      <c r="MZ83" s="836"/>
      <c r="NA83" s="836"/>
      <c r="NB83" s="836"/>
      <c r="NC83" s="836"/>
      <c r="ND83" s="836"/>
      <c r="NE83" s="836"/>
      <c r="NF83" s="836"/>
      <c r="NG83" s="836"/>
      <c r="NH83" s="836"/>
      <c r="NI83" s="836"/>
      <c r="NJ83" s="836"/>
      <c r="NK83" s="836"/>
      <c r="NL83" s="836"/>
      <c r="NM83" s="836"/>
      <c r="NN83" s="836"/>
      <c r="NO83" s="836"/>
      <c r="NP83" s="836"/>
      <c r="NQ83" s="836"/>
      <c r="NR83" s="836"/>
      <c r="NS83" s="836"/>
      <c r="NT83" s="836"/>
      <c r="NU83" s="836"/>
      <c r="NV83" s="836"/>
      <c r="NW83" s="836"/>
      <c r="NX83" s="836"/>
      <c r="NY83" s="836"/>
      <c r="NZ83" s="836"/>
      <c r="OA83" s="836"/>
      <c r="OB83" s="836"/>
      <c r="OC83" s="836"/>
      <c r="OD83" s="836"/>
      <c r="OE83" s="836"/>
      <c r="OF83" s="836"/>
      <c r="OG83" s="836"/>
      <c r="OH83" s="836"/>
      <c r="OI83" s="836"/>
      <c r="OJ83" s="836"/>
      <c r="OK83" s="836"/>
      <c r="OL83" s="836"/>
      <c r="OM83" s="836"/>
      <c r="ON83" s="836"/>
      <c r="OO83" s="836"/>
      <c r="OP83" s="836"/>
      <c r="OQ83" s="836"/>
      <c r="OR83" s="836"/>
      <c r="OS83" s="836"/>
      <c r="OT83" s="836"/>
      <c r="OU83" s="836"/>
      <c r="OV83" s="836"/>
      <c r="OW83" s="836"/>
      <c r="OX83" s="836"/>
      <c r="OY83" s="836"/>
      <c r="OZ83" s="836"/>
      <c r="PA83" s="836"/>
      <c r="PB83" s="836"/>
      <c r="PC83" s="836"/>
      <c r="PD83" s="836"/>
    </row>
    <row r="84" spans="1:420" ht="15" hidden="1" customHeight="1" outlineLevel="1" x14ac:dyDescent="0.3">
      <c r="A84" s="1261">
        <v>40179</v>
      </c>
      <c r="B84" s="1261"/>
      <c r="C84" s="411"/>
      <c r="D84" s="411"/>
      <c r="AR84" s="23"/>
      <c r="AT84" s="23"/>
      <c r="BH84" s="23"/>
      <c r="BU84" s="17"/>
      <c r="BW84" s="17"/>
      <c r="CI84" s="17"/>
      <c r="CK84" s="17"/>
      <c r="CW84" s="17"/>
      <c r="CY84" s="17"/>
      <c r="DK84" s="17"/>
      <c r="DM84" s="17"/>
      <c r="DY84" s="17"/>
      <c r="EA84" s="17"/>
      <c r="EM84" s="17"/>
      <c r="EO84" s="17"/>
      <c r="FA84" s="17"/>
      <c r="FC84" s="17"/>
      <c r="FG84" s="605"/>
      <c r="MS84" s="835"/>
      <c r="MX84" s="836"/>
      <c r="MY84" s="836"/>
      <c r="MZ84" s="836"/>
      <c r="NA84" s="836"/>
      <c r="NB84" s="836"/>
      <c r="NC84" s="836"/>
      <c r="ND84" s="836"/>
      <c r="NE84" s="836"/>
      <c r="NF84" s="836"/>
      <c r="NG84" s="836"/>
      <c r="NH84" s="836"/>
      <c r="NI84" s="836"/>
      <c r="NJ84" s="836"/>
      <c r="NK84" s="836"/>
      <c r="NL84" s="836"/>
      <c r="NM84" s="836"/>
      <c r="NN84" s="836"/>
      <c r="NO84" s="836"/>
      <c r="NP84" s="836"/>
      <c r="NQ84" s="836"/>
      <c r="NR84" s="836"/>
      <c r="NS84" s="836"/>
      <c r="NT84" s="836"/>
      <c r="NU84" s="836"/>
      <c r="NV84" s="836"/>
      <c r="NW84" s="836"/>
      <c r="NX84" s="836"/>
      <c r="NY84" s="836"/>
      <c r="NZ84" s="836"/>
      <c r="OA84" s="836"/>
      <c r="OB84" s="836"/>
      <c r="OC84" s="836"/>
      <c r="OD84" s="836"/>
      <c r="OE84" s="836"/>
      <c r="OF84" s="836"/>
      <c r="OG84" s="836"/>
      <c r="OH84" s="836"/>
      <c r="OI84" s="836"/>
      <c r="OJ84" s="836"/>
      <c r="OK84" s="836"/>
      <c r="OL84" s="836"/>
      <c r="OM84" s="836"/>
      <c r="ON84" s="836"/>
      <c r="OO84" s="836"/>
      <c r="OP84" s="836"/>
      <c r="OQ84" s="836"/>
      <c r="OR84" s="836"/>
      <c r="OS84" s="836"/>
      <c r="OT84" s="836"/>
      <c r="OU84" s="836"/>
      <c r="OV84" s="836"/>
      <c r="OW84" s="836"/>
      <c r="OX84" s="836"/>
      <c r="OY84" s="836"/>
      <c r="OZ84" s="836"/>
      <c r="PA84" s="836"/>
      <c r="PB84" s="836"/>
      <c r="PC84" s="836"/>
      <c r="PD84" s="836"/>
    </row>
    <row r="85" spans="1:420" ht="15" hidden="1" customHeight="1" outlineLevel="1" x14ac:dyDescent="0.3">
      <c r="A85" s="1261">
        <v>40196</v>
      </c>
      <c r="B85" s="1261"/>
      <c r="C85" s="411"/>
      <c r="D85" s="411"/>
      <c r="AR85" s="23"/>
      <c r="AT85" s="23"/>
      <c r="BH85" s="23"/>
      <c r="BU85" s="17"/>
      <c r="BW85" s="17"/>
      <c r="CI85" s="17"/>
      <c r="CK85" s="17"/>
      <c r="CW85" s="17"/>
      <c r="CY85" s="17"/>
      <c r="DK85" s="17"/>
      <c r="DM85" s="17"/>
      <c r="DY85" s="17"/>
      <c r="EA85" s="17"/>
      <c r="EM85" s="17"/>
      <c r="EO85" s="17"/>
      <c r="FA85" s="17"/>
      <c r="FC85" s="17"/>
      <c r="FG85" s="605"/>
      <c r="MS85" s="835"/>
      <c r="MX85" s="836"/>
      <c r="MY85" s="836"/>
      <c r="MZ85" s="836"/>
      <c r="NA85" s="836"/>
      <c r="NB85" s="836"/>
      <c r="NC85" s="836"/>
      <c r="ND85" s="836"/>
      <c r="NE85" s="836"/>
      <c r="NF85" s="836"/>
      <c r="NG85" s="836"/>
      <c r="NH85" s="836"/>
      <c r="NI85" s="836"/>
      <c r="NJ85" s="836"/>
      <c r="NK85" s="836"/>
      <c r="NL85" s="836"/>
      <c r="NM85" s="836"/>
      <c r="NN85" s="836"/>
      <c r="NO85" s="836"/>
      <c r="NP85" s="836"/>
      <c r="NQ85" s="836"/>
      <c r="NR85" s="836"/>
      <c r="NS85" s="836"/>
      <c r="NT85" s="836"/>
      <c r="NU85" s="836"/>
      <c r="NV85" s="836"/>
      <c r="NW85" s="836"/>
      <c r="NX85" s="836"/>
      <c r="NY85" s="836"/>
      <c r="NZ85" s="836"/>
      <c r="OA85" s="836"/>
      <c r="OB85" s="836"/>
      <c r="OC85" s="836"/>
      <c r="OD85" s="836"/>
      <c r="OE85" s="836"/>
      <c r="OF85" s="836"/>
      <c r="OG85" s="836"/>
      <c r="OH85" s="836"/>
      <c r="OI85" s="836"/>
      <c r="OJ85" s="836"/>
      <c r="OK85" s="836"/>
      <c r="OL85" s="836"/>
      <c r="OM85" s="836"/>
      <c r="ON85" s="836"/>
      <c r="OO85" s="836"/>
      <c r="OP85" s="836"/>
      <c r="OQ85" s="836"/>
      <c r="OR85" s="836"/>
      <c r="OS85" s="836"/>
      <c r="OT85" s="836"/>
      <c r="OU85" s="836"/>
      <c r="OV85" s="836"/>
      <c r="OW85" s="836"/>
      <c r="OX85" s="836"/>
      <c r="OY85" s="836"/>
      <c r="OZ85" s="836"/>
      <c r="PA85" s="836"/>
      <c r="PB85" s="836"/>
      <c r="PC85" s="836"/>
      <c r="PD85" s="836"/>
    </row>
    <row r="86" spans="1:420" ht="15" hidden="1" customHeight="1" outlineLevel="1" x14ac:dyDescent="0.3">
      <c r="A86" s="1261">
        <v>40219</v>
      </c>
      <c r="B86" s="1261"/>
      <c r="C86" s="411"/>
      <c r="D86" s="411"/>
      <c r="AR86" s="23"/>
      <c r="AT86" s="23"/>
      <c r="BH86" s="23"/>
      <c r="BU86" s="17"/>
      <c r="BW86" s="17"/>
      <c r="CI86" s="17"/>
      <c r="CK86" s="17"/>
      <c r="CW86" s="17"/>
      <c r="CY86" s="17"/>
      <c r="DK86" s="17"/>
      <c r="DM86" s="17"/>
      <c r="DY86" s="17"/>
      <c r="EA86" s="17"/>
      <c r="EM86" s="17"/>
      <c r="EO86" s="17"/>
      <c r="FA86" s="17"/>
      <c r="FC86" s="17"/>
      <c r="FG86" s="605"/>
      <c r="MS86" s="835"/>
      <c r="MX86" s="836"/>
      <c r="MY86" s="836"/>
      <c r="MZ86" s="836"/>
      <c r="NA86" s="836"/>
      <c r="NB86" s="836"/>
      <c r="NC86" s="836"/>
      <c r="ND86" s="836"/>
      <c r="NE86" s="836"/>
      <c r="NF86" s="836"/>
      <c r="NG86" s="836"/>
      <c r="NH86" s="836"/>
      <c r="NI86" s="836"/>
      <c r="NJ86" s="836"/>
      <c r="NK86" s="836"/>
      <c r="NL86" s="836"/>
      <c r="NM86" s="836"/>
      <c r="NN86" s="836"/>
      <c r="NO86" s="836"/>
      <c r="NP86" s="836"/>
      <c r="NQ86" s="836"/>
      <c r="NR86" s="836"/>
      <c r="NS86" s="836"/>
      <c r="NT86" s="836"/>
      <c r="NU86" s="836"/>
      <c r="NV86" s="836"/>
      <c r="NW86" s="836"/>
      <c r="NX86" s="836"/>
      <c r="NY86" s="836"/>
      <c r="NZ86" s="836"/>
      <c r="OA86" s="836"/>
      <c r="OB86" s="836"/>
      <c r="OC86" s="836"/>
      <c r="OD86" s="836"/>
      <c r="OE86" s="836"/>
      <c r="OF86" s="836"/>
      <c r="OG86" s="836"/>
      <c r="OH86" s="836"/>
      <c r="OI86" s="836"/>
      <c r="OJ86" s="836"/>
      <c r="OK86" s="836"/>
      <c r="OL86" s="836"/>
      <c r="OM86" s="836"/>
      <c r="ON86" s="836"/>
      <c r="OO86" s="836"/>
      <c r="OP86" s="836"/>
      <c r="OQ86" s="836"/>
      <c r="OR86" s="836"/>
      <c r="OS86" s="836"/>
      <c r="OT86" s="836"/>
      <c r="OU86" s="836"/>
      <c r="OV86" s="836"/>
      <c r="OW86" s="836"/>
      <c r="OX86" s="836"/>
      <c r="OY86" s="836"/>
      <c r="OZ86" s="836"/>
      <c r="PA86" s="836"/>
      <c r="PB86" s="836"/>
      <c r="PC86" s="836"/>
      <c r="PD86" s="836"/>
    </row>
    <row r="87" spans="1:420" ht="15" hidden="1" customHeight="1" outlineLevel="1" x14ac:dyDescent="0.3">
      <c r="A87" s="1261">
        <v>40329</v>
      </c>
      <c r="B87" s="1261"/>
      <c r="C87" s="411"/>
      <c r="D87" s="411"/>
      <c r="AR87" s="23"/>
      <c r="AT87" s="23"/>
      <c r="BH87" s="23"/>
      <c r="BU87" s="17"/>
      <c r="BW87" s="17"/>
      <c r="CI87" s="17"/>
      <c r="CK87" s="17"/>
      <c r="CW87" s="17"/>
      <c r="CY87" s="17"/>
      <c r="DK87" s="17"/>
      <c r="DM87" s="17"/>
      <c r="DY87" s="17"/>
      <c r="EA87" s="17"/>
      <c r="EM87" s="17"/>
      <c r="EO87" s="17"/>
      <c r="FA87" s="17"/>
      <c r="FC87" s="17"/>
      <c r="FG87" s="605"/>
      <c r="MS87" s="835"/>
      <c r="MX87" s="836"/>
      <c r="MY87" s="836"/>
      <c r="MZ87" s="836"/>
      <c r="NA87" s="836"/>
      <c r="NB87" s="836"/>
      <c r="NC87" s="836"/>
      <c r="ND87" s="836"/>
      <c r="NE87" s="836"/>
      <c r="NF87" s="836"/>
      <c r="NG87" s="836"/>
      <c r="NH87" s="836"/>
      <c r="NI87" s="836"/>
      <c r="NJ87" s="836"/>
      <c r="NK87" s="836"/>
      <c r="NL87" s="836"/>
      <c r="NM87" s="836"/>
      <c r="NN87" s="836"/>
      <c r="NO87" s="836"/>
      <c r="NP87" s="836"/>
      <c r="NQ87" s="836"/>
      <c r="NR87" s="836"/>
      <c r="NS87" s="836"/>
      <c r="NT87" s="836"/>
      <c r="NU87" s="836"/>
      <c r="NV87" s="836"/>
      <c r="NW87" s="836"/>
      <c r="NX87" s="836"/>
      <c r="NY87" s="836"/>
      <c r="NZ87" s="836"/>
      <c r="OA87" s="836"/>
      <c r="OB87" s="836"/>
      <c r="OC87" s="836"/>
      <c r="OD87" s="836"/>
      <c r="OE87" s="836"/>
      <c r="OF87" s="836"/>
      <c r="OG87" s="836"/>
      <c r="OH87" s="836"/>
      <c r="OI87" s="836"/>
      <c r="OJ87" s="836"/>
      <c r="OK87" s="836"/>
      <c r="OL87" s="836"/>
      <c r="OM87" s="836"/>
      <c r="ON87" s="836"/>
      <c r="OO87" s="836"/>
      <c r="OP87" s="836"/>
      <c r="OQ87" s="836"/>
      <c r="OR87" s="836"/>
      <c r="OS87" s="836"/>
      <c r="OT87" s="836"/>
      <c r="OU87" s="836"/>
      <c r="OV87" s="836"/>
      <c r="OW87" s="836"/>
      <c r="OX87" s="836"/>
      <c r="OY87" s="836"/>
      <c r="OZ87" s="836"/>
      <c r="PA87" s="836"/>
      <c r="PB87" s="836"/>
      <c r="PC87" s="836"/>
      <c r="PD87" s="836"/>
    </row>
    <row r="88" spans="1:420" ht="15" hidden="1" customHeight="1" outlineLevel="1" x14ac:dyDescent="0.3">
      <c r="A88" s="1261">
        <v>40364</v>
      </c>
      <c r="B88" s="1261"/>
      <c r="C88" s="411"/>
      <c r="D88" s="411"/>
      <c r="AR88" s="23"/>
      <c r="AT88" s="23"/>
      <c r="BH88" s="23"/>
      <c r="BU88" s="17"/>
      <c r="BW88" s="17"/>
      <c r="CI88" s="17"/>
      <c r="CK88" s="17"/>
      <c r="CW88" s="17"/>
      <c r="CY88" s="17"/>
      <c r="DK88" s="17"/>
      <c r="DM88" s="17"/>
      <c r="DY88" s="17"/>
      <c r="EA88" s="17"/>
      <c r="EM88" s="17"/>
      <c r="EO88" s="17"/>
      <c r="FA88" s="17"/>
      <c r="FC88" s="17"/>
      <c r="FG88" s="605"/>
      <c r="MS88" s="835"/>
      <c r="MX88" s="836"/>
      <c r="MY88" s="836"/>
      <c r="MZ88" s="836"/>
      <c r="NA88" s="836"/>
      <c r="NB88" s="836"/>
      <c r="NC88" s="836"/>
      <c r="ND88" s="836"/>
      <c r="NE88" s="836"/>
      <c r="NF88" s="836"/>
      <c r="NG88" s="836"/>
      <c r="NH88" s="836"/>
      <c r="NI88" s="836"/>
      <c r="NJ88" s="836"/>
      <c r="NK88" s="836"/>
      <c r="NL88" s="836"/>
      <c r="NM88" s="836"/>
      <c r="NN88" s="836"/>
      <c r="NO88" s="836"/>
      <c r="NP88" s="836"/>
      <c r="NQ88" s="836"/>
      <c r="NR88" s="836"/>
      <c r="NS88" s="836"/>
      <c r="NT88" s="836"/>
      <c r="NU88" s="836"/>
      <c r="NV88" s="836"/>
      <c r="NW88" s="836"/>
      <c r="NX88" s="836"/>
      <c r="NY88" s="836"/>
      <c r="NZ88" s="836"/>
      <c r="OA88" s="836"/>
      <c r="OB88" s="836"/>
      <c r="OC88" s="836"/>
      <c r="OD88" s="836"/>
      <c r="OE88" s="836"/>
      <c r="OF88" s="836"/>
      <c r="OG88" s="836"/>
      <c r="OH88" s="836"/>
      <c r="OI88" s="836"/>
      <c r="OJ88" s="836"/>
      <c r="OK88" s="836"/>
      <c r="OL88" s="836"/>
      <c r="OM88" s="836"/>
      <c r="ON88" s="836"/>
      <c r="OO88" s="836"/>
      <c r="OP88" s="836"/>
      <c r="OQ88" s="836"/>
      <c r="OR88" s="836"/>
      <c r="OS88" s="836"/>
      <c r="OT88" s="836"/>
      <c r="OU88" s="836"/>
      <c r="OV88" s="836"/>
      <c r="OW88" s="836"/>
      <c r="OX88" s="836"/>
      <c r="OY88" s="836"/>
      <c r="OZ88" s="836"/>
      <c r="PA88" s="836"/>
      <c r="PB88" s="836"/>
      <c r="PC88" s="836"/>
      <c r="PD88" s="836"/>
    </row>
    <row r="89" spans="1:420" ht="15" hidden="1" customHeight="1" outlineLevel="1" x14ac:dyDescent="0.3">
      <c r="A89" s="1261">
        <v>40427</v>
      </c>
      <c r="B89" s="1261"/>
      <c r="C89" s="411"/>
      <c r="D89" s="411"/>
      <c r="AR89" s="23"/>
      <c r="AT89" s="23"/>
      <c r="BH89" s="23"/>
      <c r="BU89" s="17"/>
      <c r="BW89" s="17"/>
      <c r="CI89" s="17"/>
      <c r="CK89" s="17"/>
      <c r="CW89" s="17"/>
      <c r="CY89" s="17"/>
      <c r="DK89" s="17"/>
      <c r="DM89" s="17"/>
      <c r="DY89" s="17"/>
      <c r="EA89" s="17"/>
      <c r="EM89" s="17"/>
      <c r="EO89" s="17"/>
      <c r="FA89" s="17"/>
      <c r="FC89" s="17"/>
      <c r="FG89" s="605"/>
      <c r="MS89" s="835"/>
      <c r="MX89" s="836"/>
      <c r="MY89" s="836"/>
      <c r="MZ89" s="836"/>
      <c r="NA89" s="836"/>
      <c r="NB89" s="836"/>
      <c r="NC89" s="836"/>
      <c r="ND89" s="836"/>
      <c r="NE89" s="836"/>
      <c r="NF89" s="836"/>
      <c r="NG89" s="836"/>
      <c r="NH89" s="836"/>
      <c r="NI89" s="836"/>
      <c r="NJ89" s="836"/>
      <c r="NK89" s="836"/>
      <c r="NL89" s="836"/>
      <c r="NM89" s="836"/>
      <c r="NN89" s="836"/>
      <c r="NO89" s="836"/>
      <c r="NP89" s="836"/>
      <c r="NQ89" s="836"/>
      <c r="NR89" s="836"/>
      <c r="NS89" s="836"/>
      <c r="NT89" s="836"/>
      <c r="NU89" s="836"/>
      <c r="NV89" s="836"/>
      <c r="NW89" s="836"/>
      <c r="NX89" s="836"/>
      <c r="NY89" s="836"/>
      <c r="NZ89" s="836"/>
      <c r="OA89" s="836"/>
      <c r="OB89" s="836"/>
      <c r="OC89" s="836"/>
      <c r="OD89" s="836"/>
      <c r="OE89" s="836"/>
      <c r="OF89" s="836"/>
      <c r="OG89" s="836"/>
      <c r="OH89" s="836"/>
      <c r="OI89" s="836"/>
      <c r="OJ89" s="836"/>
      <c r="OK89" s="836"/>
      <c r="OL89" s="836"/>
      <c r="OM89" s="836"/>
      <c r="ON89" s="836"/>
      <c r="OO89" s="836"/>
      <c r="OP89" s="836"/>
      <c r="OQ89" s="836"/>
      <c r="OR89" s="836"/>
      <c r="OS89" s="836"/>
      <c r="OT89" s="836"/>
      <c r="OU89" s="836"/>
      <c r="OV89" s="836"/>
      <c r="OW89" s="836"/>
      <c r="OX89" s="836"/>
      <c r="OY89" s="836"/>
      <c r="OZ89" s="836"/>
      <c r="PA89" s="836"/>
      <c r="PB89" s="836"/>
      <c r="PC89" s="836"/>
      <c r="PD89" s="836"/>
    </row>
    <row r="90" spans="1:420" ht="15" hidden="1" customHeight="1" outlineLevel="1" x14ac:dyDescent="0.3">
      <c r="A90" s="1261">
        <v>40493</v>
      </c>
      <c r="B90" s="1261"/>
      <c r="C90" s="411"/>
      <c r="D90" s="411"/>
      <c r="AR90" s="23"/>
      <c r="AT90" s="23"/>
      <c r="BH90" s="23"/>
      <c r="BU90" s="17"/>
      <c r="BW90" s="17"/>
      <c r="CI90" s="17"/>
      <c r="CK90" s="17"/>
      <c r="CW90" s="17"/>
      <c r="CY90" s="17"/>
      <c r="DK90" s="17"/>
      <c r="DM90" s="17"/>
      <c r="DY90" s="17"/>
      <c r="EA90" s="17"/>
      <c r="EM90" s="17"/>
      <c r="EO90" s="17"/>
      <c r="FA90" s="17"/>
      <c r="FC90" s="17"/>
      <c r="FG90" s="605"/>
      <c r="MS90" s="835"/>
      <c r="MX90" s="836"/>
      <c r="MY90" s="836"/>
      <c r="MZ90" s="836"/>
      <c r="NA90" s="836"/>
      <c r="NB90" s="836"/>
      <c r="NC90" s="836"/>
      <c r="ND90" s="836"/>
      <c r="NE90" s="836"/>
      <c r="NF90" s="836"/>
      <c r="NG90" s="836"/>
      <c r="NH90" s="836"/>
      <c r="NI90" s="836"/>
      <c r="NJ90" s="836"/>
      <c r="NK90" s="836"/>
      <c r="NL90" s="836"/>
      <c r="NM90" s="836"/>
      <c r="NN90" s="836"/>
      <c r="NO90" s="836"/>
      <c r="NP90" s="836"/>
      <c r="NQ90" s="836"/>
      <c r="NR90" s="836"/>
      <c r="NS90" s="836"/>
      <c r="NT90" s="836"/>
      <c r="NU90" s="836"/>
      <c r="NV90" s="836"/>
      <c r="NW90" s="836"/>
      <c r="NX90" s="836"/>
      <c r="NY90" s="836"/>
      <c r="NZ90" s="836"/>
      <c r="OA90" s="836"/>
      <c r="OB90" s="836"/>
      <c r="OC90" s="836"/>
      <c r="OD90" s="836"/>
      <c r="OE90" s="836"/>
      <c r="OF90" s="836"/>
      <c r="OG90" s="836"/>
      <c r="OH90" s="836"/>
      <c r="OI90" s="836"/>
      <c r="OJ90" s="836"/>
      <c r="OK90" s="836"/>
      <c r="OL90" s="836"/>
      <c r="OM90" s="836"/>
      <c r="ON90" s="836"/>
      <c r="OO90" s="836"/>
      <c r="OP90" s="836"/>
      <c r="OQ90" s="836"/>
      <c r="OR90" s="836"/>
      <c r="OS90" s="836"/>
      <c r="OT90" s="836"/>
      <c r="OU90" s="836"/>
      <c r="OV90" s="836"/>
      <c r="OW90" s="836"/>
      <c r="OX90" s="836"/>
      <c r="OY90" s="836"/>
      <c r="OZ90" s="836"/>
      <c r="PA90" s="836"/>
      <c r="PB90" s="836"/>
      <c r="PC90" s="836"/>
      <c r="PD90" s="836"/>
    </row>
    <row r="91" spans="1:420" ht="15" hidden="1" customHeight="1" outlineLevel="1" x14ac:dyDescent="0.3">
      <c r="A91" s="1261">
        <v>40507</v>
      </c>
      <c r="B91" s="1261"/>
      <c r="C91" s="411"/>
      <c r="D91" s="411"/>
      <c r="AR91" s="23"/>
      <c r="AT91" s="23"/>
      <c r="BH91" s="23"/>
      <c r="BU91" s="17"/>
      <c r="BW91" s="17"/>
      <c r="CI91" s="17"/>
      <c r="CK91" s="17"/>
      <c r="CW91" s="17"/>
      <c r="CY91" s="17"/>
      <c r="DK91" s="17"/>
      <c r="DM91" s="17"/>
      <c r="DY91" s="17"/>
      <c r="EA91" s="17"/>
      <c r="EM91" s="17"/>
      <c r="EO91" s="17"/>
      <c r="FA91" s="17"/>
      <c r="FC91" s="17"/>
      <c r="FG91" s="605"/>
      <c r="MS91" s="835"/>
      <c r="MX91" s="836"/>
      <c r="MY91" s="836"/>
      <c r="MZ91" s="836"/>
      <c r="NA91" s="836"/>
      <c r="NB91" s="836"/>
      <c r="NC91" s="836"/>
      <c r="ND91" s="836"/>
      <c r="NE91" s="836"/>
      <c r="NF91" s="836"/>
      <c r="NG91" s="836"/>
      <c r="NH91" s="836"/>
      <c r="NI91" s="836"/>
      <c r="NJ91" s="836"/>
      <c r="NK91" s="836"/>
      <c r="NL91" s="836"/>
      <c r="NM91" s="836"/>
      <c r="NN91" s="836"/>
      <c r="NO91" s="836"/>
      <c r="NP91" s="836"/>
      <c r="NQ91" s="836"/>
      <c r="NR91" s="836"/>
      <c r="NS91" s="836"/>
      <c r="NT91" s="836"/>
      <c r="NU91" s="836"/>
      <c r="NV91" s="836"/>
      <c r="NW91" s="836"/>
      <c r="NX91" s="836"/>
      <c r="NY91" s="836"/>
      <c r="NZ91" s="836"/>
      <c r="OA91" s="836"/>
      <c r="OB91" s="836"/>
      <c r="OC91" s="836"/>
      <c r="OD91" s="836"/>
      <c r="OE91" s="836"/>
      <c r="OF91" s="836"/>
      <c r="OG91" s="836"/>
      <c r="OH91" s="836"/>
      <c r="OI91" s="836"/>
      <c r="OJ91" s="836"/>
      <c r="OK91" s="836"/>
      <c r="OL91" s="836"/>
      <c r="OM91" s="836"/>
      <c r="ON91" s="836"/>
      <c r="OO91" s="836"/>
      <c r="OP91" s="836"/>
      <c r="OQ91" s="836"/>
      <c r="OR91" s="836"/>
      <c r="OS91" s="836"/>
      <c r="OT91" s="836"/>
      <c r="OU91" s="836"/>
      <c r="OV91" s="836"/>
      <c r="OW91" s="836"/>
      <c r="OX91" s="836"/>
      <c r="OY91" s="836"/>
      <c r="OZ91" s="836"/>
      <c r="PA91" s="836"/>
      <c r="PB91" s="836"/>
      <c r="PC91" s="836"/>
      <c r="PD91" s="836"/>
    </row>
    <row r="92" spans="1:420" ht="15" hidden="1" customHeight="1" outlineLevel="1" x14ac:dyDescent="0.3">
      <c r="A92" s="1261">
        <v>40508</v>
      </c>
      <c r="B92" s="1261"/>
      <c r="C92" s="411"/>
      <c r="D92" s="411"/>
      <c r="AR92" s="23"/>
      <c r="AT92" s="23"/>
      <c r="BH92" s="23"/>
      <c r="BU92" s="17"/>
      <c r="BW92" s="17"/>
      <c r="CI92" s="17"/>
      <c r="CK92" s="17"/>
      <c r="CW92" s="17"/>
      <c r="CY92" s="17"/>
      <c r="DK92" s="17"/>
      <c r="DM92" s="17"/>
      <c r="DY92" s="17"/>
      <c r="EA92" s="17"/>
      <c r="EM92" s="17"/>
      <c r="EO92" s="17"/>
      <c r="FA92" s="17"/>
      <c r="FC92" s="17"/>
      <c r="FG92" s="605"/>
      <c r="MS92" s="835"/>
      <c r="MX92" s="836"/>
      <c r="MY92" s="836"/>
      <c r="MZ92" s="836"/>
      <c r="NA92" s="836"/>
      <c r="NB92" s="836"/>
      <c r="NC92" s="836"/>
      <c r="ND92" s="836"/>
      <c r="NE92" s="836"/>
      <c r="NF92" s="836"/>
      <c r="NG92" s="836"/>
      <c r="NH92" s="836"/>
      <c r="NI92" s="836"/>
      <c r="NJ92" s="836"/>
      <c r="NK92" s="836"/>
      <c r="NL92" s="836"/>
      <c r="NM92" s="836"/>
      <c r="NN92" s="836"/>
      <c r="NO92" s="836"/>
      <c r="NP92" s="836"/>
      <c r="NQ92" s="836"/>
      <c r="NR92" s="836"/>
      <c r="NS92" s="836"/>
      <c r="NT92" s="836"/>
      <c r="NU92" s="836"/>
      <c r="NV92" s="836"/>
      <c r="NW92" s="836"/>
      <c r="NX92" s="836"/>
      <c r="NY92" s="836"/>
      <c r="NZ92" s="836"/>
      <c r="OA92" s="836"/>
      <c r="OB92" s="836"/>
      <c r="OC92" s="836"/>
      <c r="OD92" s="836"/>
      <c r="OE92" s="836"/>
      <c r="OF92" s="836"/>
      <c r="OG92" s="836"/>
      <c r="OH92" s="836"/>
      <c r="OI92" s="836"/>
      <c r="OJ92" s="836"/>
      <c r="OK92" s="836"/>
      <c r="OL92" s="836"/>
      <c r="OM92" s="836"/>
      <c r="ON92" s="836"/>
      <c r="OO92" s="836"/>
      <c r="OP92" s="836"/>
      <c r="OQ92" s="836"/>
      <c r="OR92" s="836"/>
      <c r="OS92" s="836"/>
      <c r="OT92" s="836"/>
      <c r="OU92" s="836"/>
      <c r="OV92" s="836"/>
      <c r="OW92" s="836"/>
      <c r="OX92" s="836"/>
      <c r="OY92" s="836"/>
      <c r="OZ92" s="836"/>
      <c r="PA92" s="836"/>
      <c r="PB92" s="836"/>
      <c r="PC92" s="836"/>
      <c r="PD92" s="836"/>
    </row>
    <row r="93" spans="1:420" ht="15" hidden="1" customHeight="1" outlineLevel="1" x14ac:dyDescent="0.3">
      <c r="A93" s="1261">
        <v>40536</v>
      </c>
      <c r="B93" s="1261"/>
      <c r="C93" s="411"/>
      <c r="D93" s="411"/>
      <c r="AR93" s="23"/>
      <c r="AT93" s="23"/>
      <c r="BH93" s="23"/>
      <c r="BU93" s="17"/>
      <c r="BW93" s="17"/>
      <c r="CI93" s="17"/>
      <c r="CK93" s="17"/>
      <c r="CW93" s="17"/>
      <c r="CY93" s="17"/>
      <c r="DK93" s="17"/>
      <c r="DM93" s="17"/>
      <c r="DY93" s="17"/>
      <c r="EA93" s="17"/>
      <c r="EM93" s="17"/>
      <c r="EO93" s="17"/>
      <c r="FA93" s="17"/>
      <c r="FC93" s="17"/>
      <c r="FG93" s="605"/>
      <c r="MS93" s="835"/>
      <c r="MX93" s="836"/>
      <c r="MY93" s="836"/>
      <c r="MZ93" s="836"/>
      <c r="NA93" s="836"/>
      <c r="NB93" s="836"/>
      <c r="NC93" s="836"/>
      <c r="ND93" s="836"/>
      <c r="NE93" s="836"/>
      <c r="NF93" s="836"/>
      <c r="NG93" s="836"/>
      <c r="NH93" s="836"/>
      <c r="NI93" s="836"/>
      <c r="NJ93" s="836"/>
      <c r="NK93" s="836"/>
      <c r="NL93" s="836"/>
      <c r="NM93" s="836"/>
      <c r="NN93" s="836"/>
      <c r="NO93" s="836"/>
      <c r="NP93" s="836"/>
      <c r="NQ93" s="836"/>
      <c r="NR93" s="836"/>
      <c r="NS93" s="836"/>
      <c r="NT93" s="836"/>
      <c r="NU93" s="836"/>
      <c r="NV93" s="836"/>
      <c r="NW93" s="836"/>
      <c r="NX93" s="836"/>
      <c r="NY93" s="836"/>
      <c r="NZ93" s="836"/>
      <c r="OA93" s="836"/>
      <c r="OB93" s="836"/>
      <c r="OC93" s="836"/>
      <c r="OD93" s="836"/>
      <c r="OE93" s="836"/>
      <c r="OF93" s="836"/>
      <c r="OG93" s="836"/>
      <c r="OH93" s="836"/>
      <c r="OI93" s="836"/>
      <c r="OJ93" s="836"/>
      <c r="OK93" s="836"/>
      <c r="OL93" s="836"/>
      <c r="OM93" s="836"/>
      <c r="ON93" s="836"/>
      <c r="OO93" s="836"/>
      <c r="OP93" s="836"/>
      <c r="OQ93" s="836"/>
      <c r="OR93" s="836"/>
      <c r="OS93" s="836"/>
      <c r="OT93" s="836"/>
      <c r="OU93" s="836"/>
      <c r="OV93" s="836"/>
      <c r="OW93" s="836"/>
      <c r="OX93" s="836"/>
      <c r="OY93" s="836"/>
      <c r="OZ93" s="836"/>
      <c r="PA93" s="836"/>
      <c r="PB93" s="836"/>
      <c r="PC93" s="836"/>
      <c r="PD93" s="836"/>
    </row>
    <row r="94" spans="1:420" ht="15" hidden="1" customHeight="1" outlineLevel="1" x14ac:dyDescent="0.3">
      <c r="A94" s="1261">
        <v>40539</v>
      </c>
      <c r="B94" s="1261"/>
      <c r="C94" s="411"/>
      <c r="D94" s="411"/>
      <c r="AR94" s="23"/>
      <c r="AT94" s="23"/>
      <c r="BH94" s="23"/>
      <c r="BU94" s="17"/>
      <c r="BW94" s="17"/>
      <c r="CI94" s="17"/>
      <c r="CK94" s="17"/>
      <c r="CW94" s="17"/>
      <c r="CY94" s="17"/>
      <c r="DK94" s="17"/>
      <c r="DM94" s="17"/>
      <c r="DY94" s="17"/>
      <c r="EA94" s="17"/>
      <c r="EM94" s="17"/>
      <c r="EO94" s="17"/>
      <c r="FA94" s="17"/>
      <c r="FC94" s="17"/>
      <c r="FG94" s="605"/>
      <c r="MS94" s="835"/>
      <c r="MX94" s="836"/>
      <c r="MY94" s="836"/>
      <c r="MZ94" s="836"/>
      <c r="NA94" s="836"/>
      <c r="NB94" s="836"/>
      <c r="NC94" s="836"/>
      <c r="ND94" s="836"/>
      <c r="NE94" s="836"/>
      <c r="NF94" s="836"/>
      <c r="NG94" s="836"/>
      <c r="NH94" s="836"/>
      <c r="NI94" s="836"/>
      <c r="NJ94" s="836"/>
      <c r="NK94" s="836"/>
      <c r="NL94" s="836"/>
      <c r="NM94" s="836"/>
      <c r="NN94" s="836"/>
      <c r="NO94" s="836"/>
      <c r="NP94" s="836"/>
      <c r="NQ94" s="836"/>
      <c r="NR94" s="836"/>
      <c r="NS94" s="836"/>
      <c r="NT94" s="836"/>
      <c r="NU94" s="836"/>
      <c r="NV94" s="836"/>
      <c r="NW94" s="836"/>
      <c r="NX94" s="836"/>
      <c r="NY94" s="836"/>
      <c r="NZ94" s="836"/>
      <c r="OA94" s="836"/>
      <c r="OB94" s="836"/>
      <c r="OC94" s="836"/>
      <c r="OD94" s="836"/>
      <c r="OE94" s="836"/>
      <c r="OF94" s="836"/>
      <c r="OG94" s="836"/>
      <c r="OH94" s="836"/>
      <c r="OI94" s="836"/>
      <c r="OJ94" s="836"/>
      <c r="OK94" s="836"/>
      <c r="OL94" s="836"/>
      <c r="OM94" s="836"/>
      <c r="ON94" s="836"/>
      <c r="OO94" s="836"/>
      <c r="OP94" s="836"/>
      <c r="OQ94" s="836"/>
      <c r="OR94" s="836"/>
      <c r="OS94" s="836"/>
      <c r="OT94" s="836"/>
      <c r="OU94" s="836"/>
      <c r="OV94" s="836"/>
      <c r="OW94" s="836"/>
      <c r="OX94" s="836"/>
      <c r="OY94" s="836"/>
      <c r="OZ94" s="836"/>
      <c r="PA94" s="836"/>
      <c r="PB94" s="836"/>
      <c r="PC94" s="836"/>
      <c r="PD94" s="836"/>
    </row>
    <row r="95" spans="1:420" ht="15" hidden="1" customHeight="1" outlineLevel="1" x14ac:dyDescent="0.3">
      <c r="A95" s="1285">
        <v>40543</v>
      </c>
      <c r="B95" s="1261"/>
      <c r="C95" s="411"/>
      <c r="D95" s="411"/>
      <c r="AR95" s="23"/>
      <c r="AT95" s="23"/>
      <c r="BH95" s="23"/>
      <c r="BU95" s="17"/>
      <c r="BW95" s="17"/>
      <c r="CI95" s="17"/>
      <c r="CK95" s="17"/>
      <c r="CW95" s="17"/>
      <c r="CY95" s="17"/>
      <c r="DK95" s="17"/>
      <c r="DM95" s="17"/>
      <c r="DY95" s="17"/>
      <c r="EA95" s="17"/>
      <c r="EM95" s="17"/>
      <c r="EO95" s="17"/>
      <c r="FA95" s="17"/>
      <c r="FC95" s="17"/>
      <c r="FG95" s="605"/>
      <c r="MS95" s="835"/>
      <c r="MX95" s="836"/>
      <c r="MY95" s="836"/>
      <c r="MZ95" s="836"/>
      <c r="NA95" s="836"/>
      <c r="NB95" s="836"/>
      <c r="NC95" s="836"/>
      <c r="ND95" s="836"/>
      <c r="NE95" s="836"/>
      <c r="NF95" s="836"/>
      <c r="NG95" s="836"/>
      <c r="NH95" s="836"/>
      <c r="NI95" s="836"/>
      <c r="NJ95" s="836"/>
      <c r="NK95" s="836"/>
      <c r="NL95" s="836"/>
      <c r="NM95" s="836"/>
      <c r="NN95" s="836"/>
      <c r="NO95" s="836"/>
      <c r="NP95" s="836"/>
      <c r="NQ95" s="836"/>
      <c r="NR95" s="836"/>
      <c r="NS95" s="836"/>
      <c r="NT95" s="836"/>
      <c r="NU95" s="836"/>
      <c r="NV95" s="836"/>
      <c r="NW95" s="836"/>
      <c r="NX95" s="836"/>
      <c r="NY95" s="836"/>
      <c r="NZ95" s="836"/>
      <c r="OA95" s="836"/>
      <c r="OB95" s="836"/>
      <c r="OC95" s="836"/>
      <c r="OD95" s="836"/>
      <c r="OE95" s="836"/>
      <c r="OF95" s="836"/>
      <c r="OG95" s="836"/>
      <c r="OH95" s="836"/>
      <c r="OI95" s="836"/>
      <c r="OJ95" s="836"/>
      <c r="OK95" s="836"/>
      <c r="OL95" s="836"/>
      <c r="OM95" s="836"/>
      <c r="ON95" s="836"/>
      <c r="OO95" s="836"/>
      <c r="OP95" s="836"/>
      <c r="OQ95" s="836"/>
      <c r="OR95" s="836"/>
      <c r="OS95" s="836"/>
      <c r="OT95" s="836"/>
      <c r="OU95" s="836"/>
      <c r="OV95" s="836"/>
      <c r="OW95" s="836"/>
      <c r="OX95" s="836"/>
      <c r="OY95" s="836"/>
      <c r="OZ95" s="836"/>
      <c r="PA95" s="836"/>
      <c r="PB95" s="836"/>
      <c r="PC95" s="836"/>
      <c r="PD95" s="836"/>
    </row>
    <row r="96" spans="1:420" ht="15" hidden="1" customHeight="1" outlineLevel="1" x14ac:dyDescent="0.3">
      <c r="A96" s="1261">
        <v>40560</v>
      </c>
      <c r="B96" s="1261"/>
      <c r="C96" s="411"/>
      <c r="D96" s="411"/>
      <c r="AR96" s="23"/>
      <c r="AT96" s="23"/>
      <c r="BH96" s="23"/>
      <c r="BU96" s="17"/>
      <c r="BW96" s="17"/>
      <c r="CI96" s="17"/>
      <c r="CK96" s="17"/>
      <c r="CW96" s="17"/>
      <c r="CY96" s="17"/>
      <c r="DK96" s="17"/>
      <c r="DM96" s="17"/>
      <c r="DY96" s="17"/>
      <c r="EA96" s="17"/>
      <c r="EM96" s="17"/>
      <c r="EO96" s="17"/>
      <c r="FA96" s="17"/>
      <c r="FC96" s="17"/>
      <c r="FG96" s="605"/>
      <c r="MS96" s="835"/>
      <c r="MX96" s="836"/>
      <c r="MY96" s="836"/>
      <c r="MZ96" s="836"/>
      <c r="NA96" s="836"/>
      <c r="NB96" s="836"/>
      <c r="NC96" s="836"/>
      <c r="ND96" s="836"/>
      <c r="NE96" s="836"/>
      <c r="NF96" s="836"/>
      <c r="NG96" s="836"/>
      <c r="NH96" s="836"/>
      <c r="NI96" s="836"/>
      <c r="NJ96" s="836"/>
      <c r="NK96" s="836"/>
      <c r="NL96" s="836"/>
      <c r="NM96" s="836"/>
      <c r="NN96" s="836"/>
      <c r="NO96" s="836"/>
      <c r="NP96" s="836"/>
      <c r="NQ96" s="836"/>
      <c r="NR96" s="836"/>
      <c r="NS96" s="836"/>
      <c r="NT96" s="836"/>
      <c r="NU96" s="836"/>
      <c r="NV96" s="836"/>
      <c r="NW96" s="836"/>
      <c r="NX96" s="836"/>
      <c r="NY96" s="836"/>
      <c r="NZ96" s="836"/>
      <c r="OA96" s="836"/>
      <c r="OB96" s="836"/>
      <c r="OC96" s="836"/>
      <c r="OD96" s="836"/>
      <c r="OE96" s="836"/>
      <c r="OF96" s="836"/>
      <c r="OG96" s="836"/>
      <c r="OH96" s="836"/>
      <c r="OI96" s="836"/>
      <c r="OJ96" s="836"/>
      <c r="OK96" s="836"/>
      <c r="OL96" s="836"/>
      <c r="OM96" s="836"/>
      <c r="ON96" s="836"/>
      <c r="OO96" s="836"/>
      <c r="OP96" s="836"/>
      <c r="OQ96" s="836"/>
      <c r="OR96" s="836"/>
      <c r="OS96" s="836"/>
      <c r="OT96" s="836"/>
      <c r="OU96" s="836"/>
      <c r="OV96" s="836"/>
      <c r="OW96" s="836"/>
      <c r="OX96" s="836"/>
      <c r="OY96" s="836"/>
      <c r="OZ96" s="836"/>
      <c r="PA96" s="836"/>
      <c r="PB96" s="836"/>
      <c r="PC96" s="836"/>
      <c r="PD96" s="836"/>
    </row>
    <row r="97" spans="1:420" ht="15" hidden="1" customHeight="1" outlineLevel="1" x14ac:dyDescent="0.3">
      <c r="A97" s="1261">
        <v>40655</v>
      </c>
      <c r="B97" s="1261"/>
      <c r="C97" s="411"/>
      <c r="D97" s="411"/>
      <c r="AR97" s="23"/>
      <c r="AT97" s="23"/>
      <c r="BH97" s="23"/>
      <c r="BU97" s="17"/>
      <c r="BW97" s="17"/>
      <c r="CI97" s="17"/>
      <c r="CK97" s="17"/>
      <c r="CW97" s="17"/>
      <c r="CY97" s="17"/>
      <c r="DK97" s="17"/>
      <c r="DM97" s="17"/>
      <c r="DY97" s="17"/>
      <c r="EA97" s="17"/>
      <c r="EM97" s="17"/>
      <c r="EO97" s="17"/>
      <c r="FA97" s="17"/>
      <c r="FC97" s="17"/>
      <c r="FG97" s="605"/>
      <c r="MS97" s="835"/>
      <c r="MX97" s="836"/>
      <c r="MY97" s="836"/>
      <c r="MZ97" s="836"/>
      <c r="NA97" s="836"/>
      <c r="NB97" s="836"/>
      <c r="NC97" s="836"/>
      <c r="ND97" s="836"/>
      <c r="NE97" s="836"/>
      <c r="NF97" s="836"/>
      <c r="NG97" s="836"/>
      <c r="NH97" s="836"/>
      <c r="NI97" s="836"/>
      <c r="NJ97" s="836"/>
      <c r="NK97" s="836"/>
      <c r="NL97" s="836"/>
      <c r="NM97" s="836"/>
      <c r="NN97" s="836"/>
      <c r="NO97" s="836"/>
      <c r="NP97" s="836"/>
      <c r="NQ97" s="836"/>
      <c r="NR97" s="836"/>
      <c r="NS97" s="836"/>
      <c r="NT97" s="836"/>
      <c r="NU97" s="836"/>
      <c r="NV97" s="836"/>
      <c r="NW97" s="836"/>
      <c r="NX97" s="836"/>
      <c r="NY97" s="836"/>
      <c r="NZ97" s="836"/>
      <c r="OA97" s="836"/>
      <c r="OB97" s="836"/>
      <c r="OC97" s="836"/>
      <c r="OD97" s="836"/>
      <c r="OE97" s="836"/>
      <c r="OF97" s="836"/>
      <c r="OG97" s="836"/>
      <c r="OH97" s="836"/>
      <c r="OI97" s="836"/>
      <c r="OJ97" s="836"/>
      <c r="OK97" s="836"/>
      <c r="OL97" s="836"/>
      <c r="OM97" s="836"/>
      <c r="ON97" s="836"/>
      <c r="OO97" s="836"/>
      <c r="OP97" s="836"/>
      <c r="OQ97" s="836"/>
      <c r="OR97" s="836"/>
      <c r="OS97" s="836"/>
      <c r="OT97" s="836"/>
      <c r="OU97" s="836"/>
      <c r="OV97" s="836"/>
      <c r="OW97" s="836"/>
      <c r="OX97" s="836"/>
      <c r="OY97" s="836"/>
      <c r="OZ97" s="836"/>
      <c r="PA97" s="836"/>
      <c r="PB97" s="836"/>
      <c r="PC97" s="836"/>
      <c r="PD97" s="836"/>
    </row>
    <row r="98" spans="1:420" ht="15" hidden="1" customHeight="1" outlineLevel="1" x14ac:dyDescent="0.3">
      <c r="A98" s="1261">
        <v>40693</v>
      </c>
      <c r="B98" s="1261"/>
      <c r="C98" s="411"/>
      <c r="D98" s="411"/>
      <c r="AR98" s="23"/>
      <c r="AT98" s="23"/>
      <c r="BH98" s="23"/>
      <c r="BU98" s="17"/>
      <c r="BW98" s="17"/>
      <c r="CI98" s="17"/>
      <c r="CK98" s="17"/>
      <c r="CW98" s="17"/>
      <c r="CY98" s="17"/>
      <c r="DK98" s="17"/>
      <c r="DM98" s="17"/>
      <c r="DY98" s="17"/>
      <c r="EA98" s="17"/>
      <c r="EM98" s="17"/>
      <c r="EO98" s="17"/>
      <c r="FA98" s="17"/>
      <c r="FC98" s="17"/>
      <c r="FG98" s="605"/>
      <c r="MS98" s="835"/>
      <c r="MX98" s="836"/>
      <c r="MY98" s="836"/>
      <c r="MZ98" s="836"/>
      <c r="NA98" s="836"/>
      <c r="NB98" s="836"/>
      <c r="NC98" s="836"/>
      <c r="ND98" s="836"/>
      <c r="NE98" s="836"/>
      <c r="NF98" s="836"/>
      <c r="NG98" s="836"/>
      <c r="NH98" s="836"/>
      <c r="NI98" s="836"/>
      <c r="NJ98" s="836"/>
      <c r="NK98" s="836"/>
      <c r="NL98" s="836"/>
      <c r="NM98" s="836"/>
      <c r="NN98" s="836"/>
      <c r="NO98" s="836"/>
      <c r="NP98" s="836"/>
      <c r="NQ98" s="836"/>
      <c r="NR98" s="836"/>
      <c r="NS98" s="836"/>
      <c r="NT98" s="836"/>
      <c r="NU98" s="836"/>
      <c r="NV98" s="836"/>
      <c r="NW98" s="836"/>
      <c r="NX98" s="836"/>
      <c r="NY98" s="836"/>
      <c r="NZ98" s="836"/>
      <c r="OA98" s="836"/>
      <c r="OB98" s="836"/>
      <c r="OC98" s="836"/>
      <c r="OD98" s="836"/>
      <c r="OE98" s="836"/>
      <c r="OF98" s="836"/>
      <c r="OG98" s="836"/>
      <c r="OH98" s="836"/>
      <c r="OI98" s="836"/>
      <c r="OJ98" s="836"/>
      <c r="OK98" s="836"/>
      <c r="OL98" s="836"/>
      <c r="OM98" s="836"/>
      <c r="ON98" s="836"/>
      <c r="OO98" s="836"/>
      <c r="OP98" s="836"/>
      <c r="OQ98" s="836"/>
      <c r="OR98" s="836"/>
      <c r="OS98" s="836"/>
      <c r="OT98" s="836"/>
      <c r="OU98" s="836"/>
      <c r="OV98" s="836"/>
      <c r="OW98" s="836"/>
      <c r="OX98" s="836"/>
      <c r="OY98" s="836"/>
      <c r="OZ98" s="836"/>
      <c r="PA98" s="836"/>
      <c r="PB98" s="836"/>
      <c r="PC98" s="836"/>
      <c r="PD98" s="836"/>
    </row>
    <row r="99" spans="1:420" ht="15" hidden="1" customHeight="1" outlineLevel="1" x14ac:dyDescent="0.3">
      <c r="A99" s="1261">
        <v>40728</v>
      </c>
      <c r="B99" s="1261"/>
      <c r="C99" s="411"/>
      <c r="D99" s="411"/>
      <c r="AR99" s="23"/>
      <c r="AT99" s="23"/>
      <c r="BH99" s="23"/>
      <c r="BU99" s="17"/>
      <c r="BW99" s="17"/>
      <c r="CI99" s="17"/>
      <c r="CK99" s="17"/>
      <c r="CW99" s="17"/>
      <c r="CY99" s="17"/>
      <c r="DK99" s="17"/>
      <c r="DM99" s="17"/>
      <c r="DY99" s="17"/>
      <c r="EA99" s="17"/>
      <c r="EM99" s="17"/>
      <c r="EO99" s="17"/>
      <c r="FA99" s="17"/>
      <c r="FC99" s="17"/>
      <c r="FG99" s="605"/>
      <c r="MS99" s="835"/>
      <c r="MX99" s="836"/>
      <c r="MY99" s="836"/>
      <c r="MZ99" s="836"/>
      <c r="NA99" s="836"/>
      <c r="NB99" s="836"/>
      <c r="NC99" s="836"/>
      <c r="ND99" s="836"/>
      <c r="NE99" s="836"/>
      <c r="NF99" s="836"/>
      <c r="NG99" s="836"/>
      <c r="NH99" s="836"/>
      <c r="NI99" s="836"/>
      <c r="NJ99" s="836"/>
      <c r="NK99" s="836"/>
      <c r="NL99" s="836"/>
      <c r="NM99" s="836"/>
      <c r="NN99" s="836"/>
      <c r="NO99" s="836"/>
      <c r="NP99" s="836"/>
      <c r="NQ99" s="836"/>
      <c r="NR99" s="836"/>
      <c r="NS99" s="836"/>
      <c r="NT99" s="836"/>
      <c r="NU99" s="836"/>
      <c r="NV99" s="836"/>
      <c r="NW99" s="836"/>
      <c r="NX99" s="836"/>
      <c r="NY99" s="836"/>
      <c r="NZ99" s="836"/>
      <c r="OA99" s="836"/>
      <c r="OB99" s="836"/>
      <c r="OC99" s="836"/>
      <c r="OD99" s="836"/>
      <c r="OE99" s="836"/>
      <c r="OF99" s="836"/>
      <c r="OG99" s="836"/>
      <c r="OH99" s="836"/>
      <c r="OI99" s="836"/>
      <c r="OJ99" s="836"/>
      <c r="OK99" s="836"/>
      <c r="OL99" s="836"/>
      <c r="OM99" s="836"/>
      <c r="ON99" s="836"/>
      <c r="OO99" s="836"/>
      <c r="OP99" s="836"/>
      <c r="OQ99" s="836"/>
      <c r="OR99" s="836"/>
      <c r="OS99" s="836"/>
      <c r="OT99" s="836"/>
      <c r="OU99" s="836"/>
      <c r="OV99" s="836"/>
      <c r="OW99" s="836"/>
      <c r="OX99" s="836"/>
      <c r="OY99" s="836"/>
      <c r="OZ99" s="836"/>
      <c r="PA99" s="836"/>
      <c r="PB99" s="836"/>
      <c r="PC99" s="836"/>
      <c r="PD99" s="836"/>
    </row>
    <row r="100" spans="1:420" ht="15" hidden="1" customHeight="1" outlineLevel="1" x14ac:dyDescent="0.3">
      <c r="A100" s="1261">
        <v>40791</v>
      </c>
      <c r="B100" s="1261"/>
      <c r="C100" s="411"/>
      <c r="D100" s="411"/>
      <c r="AR100" s="23"/>
      <c r="AT100" s="23"/>
      <c r="BH100" s="23"/>
      <c r="BU100" s="17"/>
      <c r="BW100" s="17"/>
      <c r="CI100" s="17"/>
      <c r="CK100" s="17"/>
      <c r="CW100" s="17"/>
      <c r="CY100" s="17"/>
      <c r="DK100" s="17"/>
      <c r="DM100" s="17"/>
      <c r="DY100" s="17"/>
      <c r="EA100" s="17"/>
      <c r="EM100" s="17"/>
      <c r="EO100" s="17"/>
      <c r="FA100" s="17"/>
      <c r="FC100" s="17"/>
      <c r="FG100" s="605"/>
      <c r="MS100" s="835"/>
      <c r="MX100" s="836"/>
      <c r="MY100" s="836"/>
      <c r="MZ100" s="836"/>
      <c r="NA100" s="836"/>
      <c r="NB100" s="836"/>
      <c r="NC100" s="836"/>
      <c r="ND100" s="836"/>
      <c r="NE100" s="836"/>
      <c r="NF100" s="836"/>
      <c r="NG100" s="836"/>
      <c r="NH100" s="836"/>
      <c r="NI100" s="836"/>
      <c r="NJ100" s="836"/>
      <c r="NK100" s="836"/>
      <c r="NL100" s="836"/>
      <c r="NM100" s="836"/>
      <c r="NN100" s="836"/>
      <c r="NO100" s="836"/>
      <c r="NP100" s="836"/>
      <c r="NQ100" s="836"/>
      <c r="NR100" s="836"/>
      <c r="NS100" s="836"/>
      <c r="NT100" s="836"/>
      <c r="NU100" s="836"/>
      <c r="NV100" s="836"/>
      <c r="NW100" s="836"/>
      <c r="NX100" s="836"/>
      <c r="NY100" s="836"/>
      <c r="NZ100" s="836"/>
      <c r="OA100" s="836"/>
      <c r="OB100" s="836"/>
      <c r="OC100" s="836"/>
      <c r="OD100" s="836"/>
      <c r="OE100" s="836"/>
      <c r="OF100" s="836"/>
      <c r="OG100" s="836"/>
      <c r="OH100" s="836"/>
      <c r="OI100" s="836"/>
      <c r="OJ100" s="836"/>
      <c r="OK100" s="836"/>
      <c r="OL100" s="836"/>
      <c r="OM100" s="836"/>
      <c r="ON100" s="836"/>
      <c r="OO100" s="836"/>
      <c r="OP100" s="836"/>
      <c r="OQ100" s="836"/>
      <c r="OR100" s="836"/>
      <c r="OS100" s="836"/>
      <c r="OT100" s="836"/>
      <c r="OU100" s="836"/>
      <c r="OV100" s="836"/>
      <c r="OW100" s="836"/>
      <c r="OX100" s="836"/>
      <c r="OY100" s="836"/>
      <c r="OZ100" s="836"/>
      <c r="PA100" s="836"/>
      <c r="PB100" s="836"/>
      <c r="PC100" s="836"/>
      <c r="PD100" s="836"/>
    </row>
    <row r="101" spans="1:420" ht="15" hidden="1" customHeight="1" outlineLevel="1" x14ac:dyDescent="0.3">
      <c r="A101" s="1261">
        <v>40858</v>
      </c>
      <c r="B101" s="1261"/>
      <c r="C101" s="411"/>
      <c r="D101" s="411"/>
      <c r="AR101" s="23"/>
      <c r="AT101" s="23"/>
      <c r="BH101" s="23"/>
      <c r="BU101" s="17"/>
      <c r="BW101" s="17"/>
      <c r="CI101" s="17"/>
      <c r="CK101" s="17"/>
      <c r="CW101" s="17"/>
      <c r="CY101" s="17"/>
      <c r="DK101" s="17"/>
      <c r="DM101" s="17"/>
      <c r="DY101" s="17"/>
      <c r="EA101" s="17"/>
      <c r="EM101" s="17"/>
      <c r="EO101" s="17"/>
      <c r="FA101" s="17"/>
      <c r="FC101" s="17"/>
      <c r="FG101" s="605"/>
      <c r="MS101" s="835"/>
      <c r="MX101" s="836"/>
      <c r="MY101" s="836"/>
      <c r="MZ101" s="836"/>
      <c r="NA101" s="836"/>
      <c r="NB101" s="836"/>
      <c r="NC101" s="836"/>
      <c r="ND101" s="836"/>
      <c r="NE101" s="836"/>
      <c r="NF101" s="836"/>
      <c r="NG101" s="836"/>
      <c r="NH101" s="836"/>
      <c r="NI101" s="836"/>
      <c r="NJ101" s="836"/>
      <c r="NK101" s="836"/>
      <c r="NL101" s="836"/>
      <c r="NM101" s="836"/>
      <c r="NN101" s="836"/>
      <c r="NO101" s="836"/>
      <c r="NP101" s="836"/>
      <c r="NQ101" s="836"/>
      <c r="NR101" s="836"/>
      <c r="NS101" s="836"/>
      <c r="NT101" s="836"/>
      <c r="NU101" s="836"/>
      <c r="NV101" s="836"/>
      <c r="NW101" s="836"/>
      <c r="NX101" s="836"/>
      <c r="NY101" s="836"/>
      <c r="NZ101" s="836"/>
      <c r="OA101" s="836"/>
      <c r="OB101" s="836"/>
      <c r="OC101" s="836"/>
      <c r="OD101" s="836"/>
      <c r="OE101" s="836"/>
      <c r="OF101" s="836"/>
      <c r="OG101" s="836"/>
      <c r="OH101" s="836"/>
      <c r="OI101" s="836"/>
      <c r="OJ101" s="836"/>
      <c r="OK101" s="836"/>
      <c r="OL101" s="836"/>
      <c r="OM101" s="836"/>
      <c r="ON101" s="836"/>
      <c r="OO101" s="836"/>
      <c r="OP101" s="836"/>
      <c r="OQ101" s="836"/>
      <c r="OR101" s="836"/>
      <c r="OS101" s="836"/>
      <c r="OT101" s="836"/>
      <c r="OU101" s="836"/>
      <c r="OV101" s="836"/>
      <c r="OW101" s="836"/>
      <c r="OX101" s="836"/>
      <c r="OY101" s="836"/>
      <c r="OZ101" s="836"/>
      <c r="PA101" s="836"/>
      <c r="PB101" s="836"/>
      <c r="PC101" s="836"/>
      <c r="PD101" s="836"/>
    </row>
    <row r="102" spans="1:420" ht="15" hidden="1" customHeight="1" outlineLevel="1" x14ac:dyDescent="0.3">
      <c r="A102" s="1261">
        <v>40871</v>
      </c>
      <c r="B102" s="1261"/>
      <c r="C102" s="411"/>
      <c r="D102" s="411"/>
      <c r="AR102" s="23"/>
      <c r="AT102" s="23"/>
      <c r="BH102" s="23"/>
      <c r="BU102" s="17"/>
      <c r="BW102" s="17"/>
      <c r="CI102" s="17"/>
      <c r="CK102" s="17"/>
      <c r="CW102" s="17"/>
      <c r="CY102" s="17"/>
      <c r="DK102" s="17"/>
      <c r="DM102" s="17"/>
      <c r="DY102" s="17"/>
      <c r="EA102" s="17"/>
      <c r="EM102" s="17"/>
      <c r="EO102" s="17"/>
      <c r="FA102" s="17"/>
      <c r="FC102" s="17"/>
      <c r="FG102" s="605"/>
      <c r="MS102" s="835"/>
      <c r="MX102" s="836"/>
      <c r="MY102" s="836"/>
      <c r="MZ102" s="836"/>
      <c r="NA102" s="836"/>
      <c r="NB102" s="836"/>
      <c r="NC102" s="836"/>
      <c r="ND102" s="836"/>
      <c r="NE102" s="836"/>
      <c r="NF102" s="836"/>
      <c r="NG102" s="836"/>
      <c r="NH102" s="836"/>
      <c r="NI102" s="836"/>
      <c r="NJ102" s="836"/>
      <c r="NK102" s="836"/>
      <c r="NL102" s="836"/>
      <c r="NM102" s="836"/>
      <c r="NN102" s="836"/>
      <c r="NO102" s="836"/>
      <c r="NP102" s="836"/>
      <c r="NQ102" s="836"/>
      <c r="NR102" s="836"/>
      <c r="NS102" s="836"/>
      <c r="NT102" s="836"/>
      <c r="NU102" s="836"/>
      <c r="NV102" s="836"/>
      <c r="NW102" s="836"/>
      <c r="NX102" s="836"/>
      <c r="NY102" s="836"/>
      <c r="NZ102" s="836"/>
      <c r="OA102" s="836"/>
      <c r="OB102" s="836"/>
      <c r="OC102" s="836"/>
      <c r="OD102" s="836"/>
      <c r="OE102" s="836"/>
      <c r="OF102" s="836"/>
      <c r="OG102" s="836"/>
      <c r="OH102" s="836"/>
      <c r="OI102" s="836"/>
      <c r="OJ102" s="836"/>
      <c r="OK102" s="836"/>
      <c r="OL102" s="836"/>
      <c r="OM102" s="836"/>
      <c r="ON102" s="836"/>
      <c r="OO102" s="836"/>
      <c r="OP102" s="836"/>
      <c r="OQ102" s="836"/>
      <c r="OR102" s="836"/>
      <c r="OS102" s="836"/>
      <c r="OT102" s="836"/>
      <c r="OU102" s="836"/>
      <c r="OV102" s="836"/>
      <c r="OW102" s="836"/>
      <c r="OX102" s="836"/>
      <c r="OY102" s="836"/>
      <c r="OZ102" s="836"/>
      <c r="PA102" s="836"/>
      <c r="PB102" s="836"/>
      <c r="PC102" s="836"/>
      <c r="PD102" s="836"/>
    </row>
    <row r="103" spans="1:420" ht="15" hidden="1" customHeight="1" outlineLevel="1" x14ac:dyDescent="0.3">
      <c r="A103" s="1261">
        <v>40872</v>
      </c>
      <c r="B103" s="1261"/>
      <c r="C103" s="411"/>
      <c r="D103" s="411"/>
      <c r="AR103" s="23"/>
      <c r="AT103" s="23"/>
      <c r="BH103" s="23"/>
      <c r="BU103" s="17"/>
      <c r="BW103" s="17"/>
      <c r="CI103" s="17"/>
      <c r="CK103" s="17"/>
      <c r="CW103" s="17"/>
      <c r="CY103" s="17"/>
      <c r="DK103" s="17"/>
      <c r="DM103" s="17"/>
      <c r="DY103" s="17"/>
      <c r="EA103" s="17"/>
      <c r="EM103" s="17"/>
      <c r="EO103" s="17"/>
      <c r="FA103" s="17"/>
      <c r="FC103" s="17"/>
      <c r="FG103" s="605"/>
      <c r="MS103" s="835"/>
      <c r="MX103" s="836"/>
      <c r="MY103" s="836"/>
      <c r="MZ103" s="836"/>
      <c r="NA103" s="836"/>
      <c r="NB103" s="836"/>
      <c r="NC103" s="836"/>
      <c r="ND103" s="836"/>
      <c r="NE103" s="836"/>
      <c r="NF103" s="836"/>
      <c r="NG103" s="836"/>
      <c r="NH103" s="836"/>
      <c r="NI103" s="836"/>
      <c r="NJ103" s="836"/>
      <c r="NK103" s="836"/>
      <c r="NL103" s="836"/>
      <c r="NM103" s="836"/>
      <c r="NN103" s="836"/>
      <c r="NO103" s="836"/>
      <c r="NP103" s="836"/>
      <c r="NQ103" s="836"/>
      <c r="NR103" s="836"/>
      <c r="NS103" s="836"/>
      <c r="NT103" s="836"/>
      <c r="NU103" s="836"/>
      <c r="NV103" s="836"/>
      <c r="NW103" s="836"/>
      <c r="NX103" s="836"/>
      <c r="NY103" s="836"/>
      <c r="NZ103" s="836"/>
      <c r="OA103" s="836"/>
      <c r="OB103" s="836"/>
      <c r="OC103" s="836"/>
      <c r="OD103" s="836"/>
      <c r="OE103" s="836"/>
      <c r="OF103" s="836"/>
      <c r="OG103" s="836"/>
      <c r="OH103" s="836"/>
      <c r="OI103" s="836"/>
      <c r="OJ103" s="836"/>
      <c r="OK103" s="836"/>
      <c r="OL103" s="836"/>
      <c r="OM103" s="836"/>
      <c r="ON103" s="836"/>
      <c r="OO103" s="836"/>
      <c r="OP103" s="836"/>
      <c r="OQ103" s="836"/>
      <c r="OR103" s="836"/>
      <c r="OS103" s="836"/>
      <c r="OT103" s="836"/>
      <c r="OU103" s="836"/>
      <c r="OV103" s="836"/>
      <c r="OW103" s="836"/>
      <c r="OX103" s="836"/>
      <c r="OY103" s="836"/>
      <c r="OZ103" s="836"/>
      <c r="PA103" s="836"/>
      <c r="PB103" s="836"/>
      <c r="PC103" s="836"/>
      <c r="PD103" s="836"/>
    </row>
    <row r="104" spans="1:420" ht="15" hidden="1" customHeight="1" outlineLevel="1" x14ac:dyDescent="0.3">
      <c r="A104" s="1285">
        <v>40903</v>
      </c>
      <c r="B104" s="1261"/>
      <c r="C104" s="411"/>
      <c r="D104" s="411"/>
      <c r="AR104" s="23"/>
      <c r="AT104" s="23"/>
      <c r="BH104" s="23"/>
      <c r="BU104" s="17"/>
      <c r="BW104" s="17"/>
      <c r="CI104" s="17"/>
      <c r="CK104" s="17"/>
      <c r="CW104" s="17"/>
      <c r="CY104" s="17"/>
      <c r="DK104" s="17"/>
      <c r="DM104" s="17"/>
      <c r="DY104" s="17"/>
      <c r="EA104" s="17"/>
      <c r="EM104" s="17"/>
      <c r="EO104" s="17"/>
      <c r="FA104" s="17"/>
      <c r="FC104" s="17"/>
      <c r="FG104" s="605"/>
      <c r="MS104" s="835"/>
      <c r="MX104" s="836"/>
      <c r="MY104" s="836"/>
      <c r="MZ104" s="836"/>
      <c r="NA104" s="836"/>
      <c r="NB104" s="836"/>
      <c r="NC104" s="836"/>
      <c r="ND104" s="836"/>
      <c r="NE104" s="836"/>
      <c r="NF104" s="836"/>
      <c r="NG104" s="836"/>
      <c r="NH104" s="836"/>
      <c r="NI104" s="836"/>
      <c r="NJ104" s="836"/>
      <c r="NK104" s="836"/>
      <c r="NL104" s="836"/>
      <c r="NM104" s="836"/>
      <c r="NN104" s="836"/>
      <c r="NO104" s="836"/>
      <c r="NP104" s="836"/>
      <c r="NQ104" s="836"/>
      <c r="NR104" s="836"/>
      <c r="NS104" s="836"/>
      <c r="NT104" s="836"/>
      <c r="NU104" s="836"/>
      <c r="NV104" s="836"/>
      <c r="NW104" s="836"/>
      <c r="NX104" s="836"/>
      <c r="NY104" s="836"/>
      <c r="NZ104" s="836"/>
      <c r="OA104" s="836"/>
      <c r="OB104" s="836"/>
      <c r="OC104" s="836"/>
      <c r="OD104" s="836"/>
      <c r="OE104" s="836"/>
      <c r="OF104" s="836"/>
      <c r="OG104" s="836"/>
      <c r="OH104" s="836"/>
      <c r="OI104" s="836"/>
      <c r="OJ104" s="836"/>
      <c r="OK104" s="836"/>
      <c r="OL104" s="836"/>
      <c r="OM104" s="836"/>
      <c r="ON104" s="836"/>
      <c r="OO104" s="836"/>
      <c r="OP104" s="836"/>
      <c r="OQ104" s="836"/>
      <c r="OR104" s="836"/>
      <c r="OS104" s="836"/>
      <c r="OT104" s="836"/>
      <c r="OU104" s="836"/>
      <c r="OV104" s="836"/>
      <c r="OW104" s="836"/>
      <c r="OX104" s="836"/>
      <c r="OY104" s="836"/>
      <c r="OZ104" s="836"/>
      <c r="PA104" s="836"/>
      <c r="PB104" s="836"/>
      <c r="PC104" s="836"/>
      <c r="PD104" s="836"/>
    </row>
    <row r="105" spans="1:420" ht="15" hidden="1" customHeight="1" outlineLevel="1" x14ac:dyDescent="0.3">
      <c r="A105" s="1261">
        <v>40904</v>
      </c>
      <c r="B105" s="1261"/>
      <c r="C105" s="411"/>
      <c r="D105" s="411"/>
      <c r="AR105" s="23"/>
      <c r="AT105" s="23"/>
      <c r="BH105" s="23"/>
      <c r="BU105" s="17"/>
      <c r="BW105" s="17"/>
      <c r="CI105" s="17"/>
      <c r="CK105" s="17"/>
      <c r="CW105" s="17"/>
      <c r="CY105" s="17"/>
      <c r="DK105" s="17"/>
      <c r="DM105" s="17"/>
      <c r="DY105" s="17"/>
      <c r="EA105" s="17"/>
      <c r="EM105" s="17"/>
      <c r="EO105" s="17"/>
      <c r="FA105" s="17"/>
      <c r="FC105" s="17"/>
      <c r="FG105" s="605"/>
      <c r="MS105" s="835"/>
      <c r="MX105" s="836"/>
      <c r="MY105" s="836"/>
      <c r="MZ105" s="836"/>
      <c r="NA105" s="836"/>
      <c r="NB105" s="836"/>
      <c r="NC105" s="836"/>
      <c r="ND105" s="836"/>
      <c r="NE105" s="836"/>
      <c r="NF105" s="836"/>
      <c r="NG105" s="836"/>
      <c r="NH105" s="836"/>
      <c r="NI105" s="836"/>
      <c r="NJ105" s="836"/>
      <c r="NK105" s="836"/>
      <c r="NL105" s="836"/>
      <c r="NM105" s="836"/>
      <c r="NN105" s="836"/>
      <c r="NO105" s="836"/>
      <c r="NP105" s="836"/>
      <c r="NQ105" s="836"/>
      <c r="NR105" s="836"/>
      <c r="NS105" s="836"/>
      <c r="NT105" s="836"/>
      <c r="NU105" s="836"/>
      <c r="NV105" s="836"/>
      <c r="NW105" s="836"/>
      <c r="NX105" s="836"/>
      <c r="NY105" s="836"/>
      <c r="NZ105" s="836"/>
      <c r="OA105" s="836"/>
      <c r="OB105" s="836"/>
      <c r="OC105" s="836"/>
      <c r="OD105" s="836"/>
      <c r="OE105" s="836"/>
      <c r="OF105" s="836"/>
      <c r="OG105" s="836"/>
      <c r="OH105" s="836"/>
      <c r="OI105" s="836"/>
      <c r="OJ105" s="836"/>
      <c r="OK105" s="836"/>
      <c r="OL105" s="836"/>
      <c r="OM105" s="836"/>
      <c r="ON105" s="836"/>
      <c r="OO105" s="836"/>
      <c r="OP105" s="836"/>
      <c r="OQ105" s="836"/>
      <c r="OR105" s="836"/>
      <c r="OS105" s="836"/>
      <c r="OT105" s="836"/>
      <c r="OU105" s="836"/>
      <c r="OV105" s="836"/>
      <c r="OW105" s="836"/>
      <c r="OX105" s="836"/>
      <c r="OY105" s="836"/>
      <c r="OZ105" s="836"/>
      <c r="PA105" s="836"/>
      <c r="PB105" s="836"/>
      <c r="PC105" s="836"/>
      <c r="PD105" s="836"/>
    </row>
    <row r="106" spans="1:420" ht="15" hidden="1" customHeight="1" outlineLevel="1" x14ac:dyDescent="0.3">
      <c r="A106" s="1261">
        <v>40910</v>
      </c>
      <c r="B106" s="1261"/>
      <c r="C106" s="411"/>
      <c r="D106" s="411"/>
      <c r="AR106" s="23"/>
      <c r="AT106" s="23"/>
      <c r="BH106" s="23"/>
      <c r="BU106" s="17"/>
      <c r="BW106" s="17"/>
      <c r="CI106" s="17"/>
      <c r="CK106" s="17"/>
      <c r="CW106" s="17"/>
      <c r="CY106" s="17"/>
      <c r="DK106" s="17"/>
      <c r="DM106" s="17"/>
      <c r="DY106" s="17"/>
      <c r="EA106" s="17"/>
      <c r="EM106" s="17"/>
      <c r="EO106" s="17"/>
      <c r="FA106" s="17"/>
      <c r="FC106" s="17"/>
      <c r="FG106" s="605"/>
      <c r="MS106" s="835"/>
      <c r="MX106" s="836"/>
      <c r="MY106" s="836"/>
      <c r="MZ106" s="836"/>
      <c r="NA106" s="836"/>
      <c r="NB106" s="836"/>
      <c r="NC106" s="836"/>
      <c r="ND106" s="836"/>
      <c r="NE106" s="836"/>
      <c r="NF106" s="836"/>
      <c r="NG106" s="836"/>
      <c r="NH106" s="836"/>
      <c r="NI106" s="836"/>
      <c r="NJ106" s="836"/>
      <c r="NK106" s="836"/>
      <c r="NL106" s="836"/>
      <c r="NM106" s="836"/>
      <c r="NN106" s="836"/>
      <c r="NO106" s="836"/>
      <c r="NP106" s="836"/>
      <c r="NQ106" s="836"/>
      <c r="NR106" s="836"/>
      <c r="NS106" s="836"/>
      <c r="NT106" s="836"/>
      <c r="NU106" s="836"/>
      <c r="NV106" s="836"/>
      <c r="NW106" s="836"/>
      <c r="NX106" s="836"/>
      <c r="NY106" s="836"/>
      <c r="NZ106" s="836"/>
      <c r="OA106" s="836"/>
      <c r="OB106" s="836"/>
      <c r="OC106" s="836"/>
      <c r="OD106" s="836"/>
      <c r="OE106" s="836"/>
      <c r="OF106" s="836"/>
      <c r="OG106" s="836"/>
      <c r="OH106" s="836"/>
      <c r="OI106" s="836"/>
      <c r="OJ106" s="836"/>
      <c r="OK106" s="836"/>
      <c r="OL106" s="836"/>
      <c r="OM106" s="836"/>
      <c r="ON106" s="836"/>
      <c r="OO106" s="836"/>
      <c r="OP106" s="836"/>
      <c r="OQ106" s="836"/>
      <c r="OR106" s="836"/>
      <c r="OS106" s="836"/>
      <c r="OT106" s="836"/>
      <c r="OU106" s="836"/>
      <c r="OV106" s="836"/>
      <c r="OW106" s="836"/>
      <c r="OX106" s="836"/>
      <c r="OY106" s="836"/>
      <c r="OZ106" s="836"/>
      <c r="PA106" s="836"/>
      <c r="PB106" s="836"/>
      <c r="PC106" s="836"/>
      <c r="PD106" s="836"/>
    </row>
    <row r="107" spans="1:420" ht="15" hidden="1" customHeight="1" outlineLevel="1" x14ac:dyDescent="0.3">
      <c r="A107" s="1261">
        <v>40924</v>
      </c>
      <c r="B107" s="1261"/>
      <c r="C107" s="411"/>
      <c r="D107" s="411"/>
      <c r="AR107" s="23"/>
      <c r="AT107" s="23"/>
      <c r="BH107" s="23"/>
      <c r="BU107" s="17"/>
      <c r="BW107" s="17"/>
      <c r="CI107" s="17"/>
      <c r="CK107" s="17"/>
      <c r="CW107" s="17"/>
      <c r="CY107" s="17"/>
      <c r="DK107" s="17"/>
      <c r="DM107" s="17"/>
      <c r="DY107" s="17"/>
      <c r="EA107" s="17"/>
      <c r="EM107" s="17"/>
      <c r="EO107" s="17"/>
      <c r="FA107" s="17"/>
      <c r="FC107" s="17"/>
      <c r="FG107" s="605"/>
      <c r="MS107" s="835"/>
      <c r="MX107" s="836"/>
      <c r="MY107" s="836"/>
      <c r="MZ107" s="836"/>
      <c r="NA107" s="836"/>
      <c r="NB107" s="836"/>
      <c r="NC107" s="836"/>
      <c r="ND107" s="836"/>
      <c r="NE107" s="836"/>
      <c r="NF107" s="836"/>
      <c r="NG107" s="836"/>
      <c r="NH107" s="836"/>
      <c r="NI107" s="836"/>
      <c r="NJ107" s="836"/>
      <c r="NK107" s="836"/>
      <c r="NL107" s="836"/>
      <c r="NM107" s="836"/>
      <c r="NN107" s="836"/>
      <c r="NO107" s="836"/>
      <c r="NP107" s="836"/>
      <c r="NQ107" s="836"/>
      <c r="NR107" s="836"/>
      <c r="NS107" s="836"/>
      <c r="NT107" s="836"/>
      <c r="NU107" s="836"/>
      <c r="NV107" s="836"/>
      <c r="NW107" s="836"/>
      <c r="NX107" s="836"/>
      <c r="NY107" s="836"/>
      <c r="NZ107" s="836"/>
      <c r="OA107" s="836"/>
      <c r="OB107" s="836"/>
      <c r="OC107" s="836"/>
      <c r="OD107" s="836"/>
      <c r="OE107" s="836"/>
      <c r="OF107" s="836"/>
      <c r="OG107" s="836"/>
      <c r="OH107" s="836"/>
      <c r="OI107" s="836"/>
      <c r="OJ107" s="836"/>
      <c r="OK107" s="836"/>
      <c r="OL107" s="836"/>
      <c r="OM107" s="836"/>
      <c r="ON107" s="836"/>
      <c r="OO107" s="836"/>
      <c r="OP107" s="836"/>
      <c r="OQ107" s="836"/>
      <c r="OR107" s="836"/>
      <c r="OS107" s="836"/>
      <c r="OT107" s="836"/>
      <c r="OU107" s="836"/>
      <c r="OV107" s="836"/>
      <c r="OW107" s="836"/>
      <c r="OX107" s="836"/>
      <c r="OY107" s="836"/>
      <c r="OZ107" s="836"/>
      <c r="PA107" s="836"/>
      <c r="PB107" s="836"/>
      <c r="PC107" s="836"/>
      <c r="PD107" s="836"/>
    </row>
    <row r="108" spans="1:420" ht="15" hidden="1" customHeight="1" outlineLevel="1" x14ac:dyDescent="0.3">
      <c r="A108" s="1261">
        <v>41005</v>
      </c>
      <c r="B108" s="1261"/>
      <c r="C108" s="411"/>
      <c r="D108" s="411"/>
      <c r="AR108" s="23"/>
      <c r="AT108" s="23"/>
      <c r="BH108" s="23"/>
      <c r="BU108" s="17"/>
      <c r="BW108" s="17"/>
      <c r="CI108" s="17"/>
      <c r="CK108" s="17"/>
      <c r="CW108" s="17"/>
      <c r="CY108" s="17"/>
      <c r="DK108" s="17"/>
      <c r="DM108" s="17"/>
      <c r="DY108" s="17"/>
      <c r="EA108" s="17"/>
      <c r="EM108" s="17"/>
      <c r="EO108" s="17"/>
      <c r="FA108" s="17"/>
      <c r="FC108" s="17"/>
      <c r="FG108" s="605"/>
      <c r="MS108" s="835"/>
      <c r="MX108" s="836"/>
      <c r="MY108" s="836"/>
      <c r="MZ108" s="836"/>
      <c r="NA108" s="836"/>
      <c r="NB108" s="836"/>
      <c r="NC108" s="836"/>
      <c r="ND108" s="836"/>
      <c r="NE108" s="836"/>
      <c r="NF108" s="836"/>
      <c r="NG108" s="836"/>
      <c r="NH108" s="836"/>
      <c r="NI108" s="836"/>
      <c r="NJ108" s="836"/>
      <c r="NK108" s="836"/>
      <c r="NL108" s="836"/>
      <c r="NM108" s="836"/>
      <c r="NN108" s="836"/>
      <c r="NO108" s="836"/>
      <c r="NP108" s="836"/>
      <c r="NQ108" s="836"/>
      <c r="NR108" s="836"/>
      <c r="NS108" s="836"/>
      <c r="NT108" s="836"/>
      <c r="NU108" s="836"/>
      <c r="NV108" s="836"/>
      <c r="NW108" s="836"/>
      <c r="NX108" s="836"/>
      <c r="NY108" s="836"/>
      <c r="NZ108" s="836"/>
      <c r="OA108" s="836"/>
      <c r="OB108" s="836"/>
      <c r="OC108" s="836"/>
      <c r="OD108" s="836"/>
      <c r="OE108" s="836"/>
      <c r="OF108" s="836"/>
      <c r="OG108" s="836"/>
      <c r="OH108" s="836"/>
      <c r="OI108" s="836"/>
      <c r="OJ108" s="836"/>
      <c r="OK108" s="836"/>
      <c r="OL108" s="836"/>
      <c r="OM108" s="836"/>
      <c r="ON108" s="836"/>
      <c r="OO108" s="836"/>
      <c r="OP108" s="836"/>
      <c r="OQ108" s="836"/>
      <c r="OR108" s="836"/>
      <c r="OS108" s="836"/>
      <c r="OT108" s="836"/>
      <c r="OU108" s="836"/>
      <c r="OV108" s="836"/>
      <c r="OW108" s="836"/>
      <c r="OX108" s="836"/>
      <c r="OY108" s="836"/>
      <c r="OZ108" s="836"/>
      <c r="PA108" s="836"/>
      <c r="PB108" s="836"/>
      <c r="PC108" s="836"/>
      <c r="PD108" s="836"/>
    </row>
    <row r="109" spans="1:420" ht="15" hidden="1" customHeight="1" outlineLevel="1" x14ac:dyDescent="0.3">
      <c r="A109" s="1261">
        <v>41057</v>
      </c>
      <c r="B109" s="1261"/>
      <c r="C109" s="411"/>
      <c r="D109" s="411"/>
      <c r="AR109" s="23"/>
      <c r="AT109" s="23"/>
      <c r="BH109" s="23"/>
      <c r="BU109" s="17"/>
      <c r="BW109" s="17"/>
      <c r="CI109" s="17"/>
      <c r="CK109" s="17"/>
      <c r="CW109" s="17"/>
      <c r="CY109" s="17"/>
      <c r="DK109" s="17"/>
      <c r="DM109" s="17"/>
      <c r="DY109" s="17"/>
      <c r="EA109" s="17"/>
      <c r="EM109" s="17"/>
      <c r="EO109" s="17"/>
      <c r="FA109" s="17"/>
      <c r="FC109" s="17"/>
      <c r="FG109" s="605"/>
      <c r="MS109" s="835"/>
      <c r="MX109" s="836"/>
      <c r="MY109" s="836"/>
      <c r="MZ109" s="836"/>
      <c r="NA109" s="836"/>
      <c r="NB109" s="836"/>
      <c r="NC109" s="836"/>
      <c r="ND109" s="836"/>
      <c r="NE109" s="836"/>
      <c r="NF109" s="836"/>
      <c r="NG109" s="836"/>
      <c r="NH109" s="836"/>
      <c r="NI109" s="836"/>
      <c r="NJ109" s="836"/>
      <c r="NK109" s="836"/>
      <c r="NL109" s="836"/>
      <c r="NM109" s="836"/>
      <c r="NN109" s="836"/>
      <c r="NO109" s="836"/>
      <c r="NP109" s="836"/>
      <c r="NQ109" s="836"/>
      <c r="NR109" s="836"/>
      <c r="NS109" s="836"/>
      <c r="NT109" s="836"/>
      <c r="NU109" s="836"/>
      <c r="NV109" s="836"/>
      <c r="NW109" s="836"/>
      <c r="NX109" s="836"/>
      <c r="NY109" s="836"/>
      <c r="NZ109" s="836"/>
      <c r="OA109" s="836"/>
      <c r="OB109" s="836"/>
      <c r="OC109" s="836"/>
      <c r="OD109" s="836"/>
      <c r="OE109" s="836"/>
      <c r="OF109" s="836"/>
      <c r="OG109" s="836"/>
      <c r="OH109" s="836"/>
      <c r="OI109" s="836"/>
      <c r="OJ109" s="836"/>
      <c r="OK109" s="836"/>
      <c r="OL109" s="836"/>
      <c r="OM109" s="836"/>
      <c r="ON109" s="836"/>
      <c r="OO109" s="836"/>
      <c r="OP109" s="836"/>
      <c r="OQ109" s="836"/>
      <c r="OR109" s="836"/>
      <c r="OS109" s="836"/>
      <c r="OT109" s="836"/>
      <c r="OU109" s="836"/>
      <c r="OV109" s="836"/>
      <c r="OW109" s="836"/>
      <c r="OX109" s="836"/>
      <c r="OY109" s="836"/>
      <c r="OZ109" s="836"/>
      <c r="PA109" s="836"/>
      <c r="PB109" s="836"/>
      <c r="PC109" s="836"/>
      <c r="PD109" s="836"/>
    </row>
    <row r="110" spans="1:420" ht="15" hidden="1" customHeight="1" outlineLevel="1" x14ac:dyDescent="0.3">
      <c r="A110" s="1261">
        <v>41094</v>
      </c>
      <c r="B110" s="1261"/>
      <c r="C110" s="411"/>
      <c r="D110" s="411"/>
      <c r="AR110" s="23"/>
      <c r="AT110" s="23"/>
      <c r="BH110" s="23"/>
      <c r="BU110" s="17"/>
      <c r="BW110" s="17"/>
      <c r="CI110" s="17"/>
      <c r="CK110" s="17"/>
      <c r="CW110" s="17"/>
      <c r="CY110" s="17"/>
      <c r="DK110" s="17"/>
      <c r="DM110" s="17"/>
      <c r="DY110" s="17"/>
      <c r="EA110" s="17"/>
      <c r="EM110" s="17"/>
      <c r="EO110" s="17"/>
      <c r="FA110" s="17"/>
      <c r="FC110" s="17"/>
      <c r="FG110" s="605"/>
      <c r="MS110" s="835"/>
      <c r="MX110" s="836"/>
      <c r="MY110" s="836"/>
      <c r="MZ110" s="836"/>
      <c r="NA110" s="836"/>
      <c r="NB110" s="836"/>
      <c r="NC110" s="836"/>
      <c r="ND110" s="836"/>
      <c r="NE110" s="836"/>
      <c r="NF110" s="836"/>
      <c r="NG110" s="836"/>
      <c r="NH110" s="836"/>
      <c r="NI110" s="836"/>
      <c r="NJ110" s="836"/>
      <c r="NK110" s="836"/>
      <c r="NL110" s="836"/>
      <c r="NM110" s="836"/>
      <c r="NN110" s="836"/>
      <c r="NO110" s="836"/>
      <c r="NP110" s="836"/>
      <c r="NQ110" s="836"/>
      <c r="NR110" s="836"/>
      <c r="NS110" s="836"/>
      <c r="NT110" s="836"/>
      <c r="NU110" s="836"/>
      <c r="NV110" s="836"/>
      <c r="NW110" s="836"/>
      <c r="NX110" s="836"/>
      <c r="NY110" s="836"/>
      <c r="NZ110" s="836"/>
      <c r="OA110" s="836"/>
      <c r="OB110" s="836"/>
      <c r="OC110" s="836"/>
      <c r="OD110" s="836"/>
      <c r="OE110" s="836"/>
      <c r="OF110" s="836"/>
      <c r="OG110" s="836"/>
      <c r="OH110" s="836"/>
      <c r="OI110" s="836"/>
      <c r="OJ110" s="836"/>
      <c r="OK110" s="836"/>
      <c r="OL110" s="836"/>
      <c r="OM110" s="836"/>
      <c r="ON110" s="836"/>
      <c r="OO110" s="836"/>
      <c r="OP110" s="836"/>
      <c r="OQ110" s="836"/>
      <c r="OR110" s="836"/>
      <c r="OS110" s="836"/>
      <c r="OT110" s="836"/>
      <c r="OU110" s="836"/>
      <c r="OV110" s="836"/>
      <c r="OW110" s="836"/>
      <c r="OX110" s="836"/>
      <c r="OY110" s="836"/>
      <c r="OZ110" s="836"/>
      <c r="PA110" s="836"/>
      <c r="PB110" s="836"/>
      <c r="PC110" s="836"/>
      <c r="PD110" s="836"/>
    </row>
    <row r="111" spans="1:420" ht="15" hidden="1" customHeight="1" outlineLevel="1" x14ac:dyDescent="0.3">
      <c r="A111" s="1261">
        <v>41155</v>
      </c>
      <c r="B111" s="1261"/>
      <c r="C111" s="411"/>
      <c r="D111" s="411"/>
      <c r="AR111" s="23"/>
      <c r="AT111" s="23"/>
      <c r="BH111" s="23"/>
      <c r="BU111" s="17"/>
      <c r="BW111" s="17"/>
      <c r="CI111" s="17"/>
      <c r="CK111" s="17"/>
      <c r="CW111" s="17"/>
      <c r="CY111" s="17"/>
      <c r="DK111" s="17"/>
      <c r="DM111" s="17"/>
      <c r="DY111" s="17"/>
      <c r="EA111" s="17"/>
      <c r="EM111" s="17"/>
      <c r="EO111" s="17"/>
      <c r="FA111" s="17"/>
      <c r="FC111" s="17"/>
      <c r="FG111" s="605"/>
      <c r="MS111" s="835"/>
      <c r="MX111" s="836"/>
      <c r="MY111" s="836"/>
      <c r="MZ111" s="836"/>
      <c r="NA111" s="836"/>
      <c r="NB111" s="836"/>
      <c r="NC111" s="836"/>
      <c r="ND111" s="836"/>
      <c r="NE111" s="836"/>
      <c r="NF111" s="836"/>
      <c r="NG111" s="836"/>
      <c r="NH111" s="836"/>
      <c r="NI111" s="836"/>
      <c r="NJ111" s="836"/>
      <c r="NK111" s="836"/>
      <c r="NL111" s="836"/>
      <c r="NM111" s="836"/>
      <c r="NN111" s="836"/>
      <c r="NO111" s="836"/>
      <c r="NP111" s="836"/>
      <c r="NQ111" s="836"/>
      <c r="NR111" s="836"/>
      <c r="NS111" s="836"/>
      <c r="NT111" s="836"/>
      <c r="NU111" s="836"/>
      <c r="NV111" s="836"/>
      <c r="NW111" s="836"/>
      <c r="NX111" s="836"/>
      <c r="NY111" s="836"/>
      <c r="NZ111" s="836"/>
      <c r="OA111" s="836"/>
      <c r="OB111" s="836"/>
      <c r="OC111" s="836"/>
      <c r="OD111" s="836"/>
      <c r="OE111" s="836"/>
      <c r="OF111" s="836"/>
      <c r="OG111" s="836"/>
      <c r="OH111" s="836"/>
      <c r="OI111" s="836"/>
      <c r="OJ111" s="836"/>
      <c r="OK111" s="836"/>
      <c r="OL111" s="836"/>
      <c r="OM111" s="836"/>
      <c r="ON111" s="836"/>
      <c r="OO111" s="836"/>
      <c r="OP111" s="836"/>
      <c r="OQ111" s="836"/>
      <c r="OR111" s="836"/>
      <c r="OS111" s="836"/>
      <c r="OT111" s="836"/>
      <c r="OU111" s="836"/>
      <c r="OV111" s="836"/>
      <c r="OW111" s="836"/>
      <c r="OX111" s="836"/>
      <c r="OY111" s="836"/>
      <c r="OZ111" s="836"/>
      <c r="PA111" s="836"/>
      <c r="PB111" s="836"/>
      <c r="PC111" s="836"/>
      <c r="PD111" s="836"/>
    </row>
    <row r="112" spans="1:420" ht="15" hidden="1" customHeight="1" outlineLevel="1" x14ac:dyDescent="0.3">
      <c r="A112" s="1261">
        <v>41225</v>
      </c>
      <c r="B112" s="1261"/>
      <c r="C112" s="411"/>
      <c r="D112" s="411"/>
      <c r="AR112" s="23"/>
      <c r="AT112" s="23"/>
      <c r="BH112" s="23"/>
      <c r="BU112" s="17"/>
      <c r="BW112" s="17"/>
      <c r="CI112" s="17"/>
      <c r="CK112" s="17"/>
      <c r="CW112" s="17"/>
      <c r="CY112" s="17"/>
      <c r="DK112" s="17"/>
      <c r="DM112" s="17"/>
      <c r="DY112" s="17"/>
      <c r="EA112" s="17"/>
      <c r="EM112" s="17"/>
      <c r="EO112" s="17"/>
      <c r="FA112" s="17"/>
      <c r="FC112" s="17"/>
      <c r="FG112" s="605"/>
      <c r="MS112" s="835"/>
      <c r="MX112" s="836"/>
      <c r="MY112" s="836"/>
      <c r="MZ112" s="836"/>
      <c r="NA112" s="836"/>
      <c r="NB112" s="836"/>
      <c r="NC112" s="836"/>
      <c r="ND112" s="836"/>
      <c r="NE112" s="836"/>
      <c r="NF112" s="836"/>
      <c r="NG112" s="836"/>
      <c r="NH112" s="836"/>
      <c r="NI112" s="836"/>
      <c r="NJ112" s="836"/>
      <c r="NK112" s="836"/>
      <c r="NL112" s="836"/>
      <c r="NM112" s="836"/>
      <c r="NN112" s="836"/>
      <c r="NO112" s="836"/>
      <c r="NP112" s="836"/>
      <c r="NQ112" s="836"/>
      <c r="NR112" s="836"/>
      <c r="NS112" s="836"/>
      <c r="NT112" s="836"/>
      <c r="NU112" s="836"/>
      <c r="NV112" s="836"/>
      <c r="NW112" s="836"/>
      <c r="NX112" s="836"/>
      <c r="NY112" s="836"/>
      <c r="NZ112" s="836"/>
      <c r="OA112" s="836"/>
      <c r="OB112" s="836"/>
      <c r="OC112" s="836"/>
      <c r="OD112" s="836"/>
      <c r="OE112" s="836"/>
      <c r="OF112" s="836"/>
      <c r="OG112" s="836"/>
      <c r="OH112" s="836"/>
      <c r="OI112" s="836"/>
      <c r="OJ112" s="836"/>
      <c r="OK112" s="836"/>
      <c r="OL112" s="836"/>
      <c r="OM112" s="836"/>
      <c r="ON112" s="836"/>
      <c r="OO112" s="836"/>
      <c r="OP112" s="836"/>
      <c r="OQ112" s="836"/>
      <c r="OR112" s="836"/>
      <c r="OS112" s="836"/>
      <c r="OT112" s="836"/>
      <c r="OU112" s="836"/>
      <c r="OV112" s="836"/>
      <c r="OW112" s="836"/>
      <c r="OX112" s="836"/>
      <c r="OY112" s="836"/>
      <c r="OZ112" s="836"/>
      <c r="PA112" s="836"/>
      <c r="PB112" s="836"/>
      <c r="PC112" s="836"/>
      <c r="PD112" s="836"/>
    </row>
    <row r="113" spans="1:420" ht="15" hidden="1" customHeight="1" outlineLevel="1" x14ac:dyDescent="0.3">
      <c r="A113" s="1261">
        <v>41235</v>
      </c>
      <c r="B113" s="1261"/>
      <c r="C113" s="411"/>
      <c r="D113" s="411"/>
      <c r="AR113" s="23"/>
      <c r="AT113" s="23"/>
      <c r="BH113" s="23"/>
      <c r="BU113" s="17"/>
      <c r="BW113" s="17"/>
      <c r="CI113" s="17"/>
      <c r="CK113" s="17"/>
      <c r="CW113" s="17"/>
      <c r="CY113" s="17"/>
      <c r="DK113" s="17"/>
      <c r="DM113" s="17"/>
      <c r="DY113" s="17"/>
      <c r="EA113" s="17"/>
      <c r="EM113" s="17"/>
      <c r="EO113" s="17"/>
      <c r="FA113" s="17"/>
      <c r="FC113" s="17"/>
      <c r="FG113" s="605"/>
      <c r="MS113" s="835"/>
      <c r="MX113" s="836"/>
      <c r="MY113" s="836"/>
      <c r="MZ113" s="836"/>
      <c r="NA113" s="836"/>
      <c r="NB113" s="836"/>
      <c r="NC113" s="836"/>
      <c r="ND113" s="836"/>
      <c r="NE113" s="836"/>
      <c r="NF113" s="836"/>
      <c r="NG113" s="836"/>
      <c r="NH113" s="836"/>
      <c r="NI113" s="836"/>
      <c r="NJ113" s="836"/>
      <c r="NK113" s="836"/>
      <c r="NL113" s="836"/>
      <c r="NM113" s="836"/>
      <c r="NN113" s="836"/>
      <c r="NO113" s="836"/>
      <c r="NP113" s="836"/>
      <c r="NQ113" s="836"/>
      <c r="NR113" s="836"/>
      <c r="NS113" s="836"/>
      <c r="NT113" s="836"/>
      <c r="NU113" s="836"/>
      <c r="NV113" s="836"/>
      <c r="NW113" s="836"/>
      <c r="NX113" s="836"/>
      <c r="NY113" s="836"/>
      <c r="NZ113" s="836"/>
      <c r="OA113" s="836"/>
      <c r="OB113" s="836"/>
      <c r="OC113" s="836"/>
      <c r="OD113" s="836"/>
      <c r="OE113" s="836"/>
      <c r="OF113" s="836"/>
      <c r="OG113" s="836"/>
      <c r="OH113" s="836"/>
      <c r="OI113" s="836"/>
      <c r="OJ113" s="836"/>
      <c r="OK113" s="836"/>
      <c r="OL113" s="836"/>
      <c r="OM113" s="836"/>
      <c r="ON113" s="836"/>
      <c r="OO113" s="836"/>
      <c r="OP113" s="836"/>
      <c r="OQ113" s="836"/>
      <c r="OR113" s="836"/>
      <c r="OS113" s="836"/>
      <c r="OT113" s="836"/>
      <c r="OU113" s="836"/>
      <c r="OV113" s="836"/>
      <c r="OW113" s="836"/>
      <c r="OX113" s="836"/>
      <c r="OY113" s="836"/>
      <c r="OZ113" s="836"/>
      <c r="PA113" s="836"/>
      <c r="PB113" s="836"/>
      <c r="PC113" s="836"/>
      <c r="PD113" s="836"/>
    </row>
    <row r="114" spans="1:420" ht="15" hidden="1" customHeight="1" outlineLevel="1" x14ac:dyDescent="0.3">
      <c r="A114" s="1261">
        <v>41236</v>
      </c>
      <c r="B114" s="1261"/>
      <c r="C114" s="411"/>
      <c r="D114" s="411"/>
      <c r="AR114" s="23"/>
      <c r="AT114" s="23"/>
      <c r="BH114" s="23"/>
      <c r="BU114" s="17"/>
      <c r="BW114" s="17"/>
      <c r="CI114" s="17"/>
      <c r="CK114" s="17"/>
      <c r="CW114" s="17"/>
      <c r="CY114" s="17"/>
      <c r="DK114" s="17"/>
      <c r="DM114" s="17"/>
      <c r="DY114" s="17"/>
      <c r="EA114" s="17"/>
      <c r="EM114" s="17"/>
      <c r="EO114" s="17"/>
      <c r="FA114" s="17"/>
      <c r="FC114" s="17"/>
      <c r="FG114" s="605"/>
      <c r="MS114" s="835"/>
      <c r="MX114" s="836"/>
      <c r="MY114" s="836"/>
      <c r="MZ114" s="836"/>
      <c r="NA114" s="836"/>
      <c r="NB114" s="836"/>
      <c r="NC114" s="836"/>
      <c r="ND114" s="836"/>
      <c r="NE114" s="836"/>
      <c r="NF114" s="836"/>
      <c r="NG114" s="836"/>
      <c r="NH114" s="836"/>
      <c r="NI114" s="836"/>
      <c r="NJ114" s="836"/>
      <c r="NK114" s="836"/>
      <c r="NL114" s="836"/>
      <c r="NM114" s="836"/>
      <c r="NN114" s="836"/>
      <c r="NO114" s="836"/>
      <c r="NP114" s="836"/>
      <c r="NQ114" s="836"/>
      <c r="NR114" s="836"/>
      <c r="NS114" s="836"/>
      <c r="NT114" s="836"/>
      <c r="NU114" s="836"/>
      <c r="NV114" s="836"/>
      <c r="NW114" s="836"/>
      <c r="NX114" s="836"/>
      <c r="NY114" s="836"/>
      <c r="NZ114" s="836"/>
      <c r="OA114" s="836"/>
      <c r="OB114" s="836"/>
      <c r="OC114" s="836"/>
      <c r="OD114" s="836"/>
      <c r="OE114" s="836"/>
      <c r="OF114" s="836"/>
      <c r="OG114" s="836"/>
      <c r="OH114" s="836"/>
      <c r="OI114" s="836"/>
      <c r="OJ114" s="836"/>
      <c r="OK114" s="836"/>
      <c r="OL114" s="836"/>
      <c r="OM114" s="836"/>
      <c r="ON114" s="836"/>
      <c r="OO114" s="836"/>
      <c r="OP114" s="836"/>
      <c r="OQ114" s="836"/>
      <c r="OR114" s="836"/>
      <c r="OS114" s="836"/>
      <c r="OT114" s="836"/>
      <c r="OU114" s="836"/>
      <c r="OV114" s="836"/>
      <c r="OW114" s="836"/>
      <c r="OX114" s="836"/>
      <c r="OY114" s="836"/>
      <c r="OZ114" s="836"/>
      <c r="PA114" s="836"/>
      <c r="PB114" s="836"/>
      <c r="PC114" s="836"/>
      <c r="PD114" s="836"/>
    </row>
    <row r="115" spans="1:420" ht="15" hidden="1" customHeight="1" outlineLevel="1" x14ac:dyDescent="0.3">
      <c r="A115" s="1261">
        <v>41267</v>
      </c>
      <c r="B115" s="1261"/>
      <c r="C115" s="411"/>
      <c r="D115" s="411"/>
      <c r="AR115" s="23"/>
      <c r="AT115" s="23"/>
      <c r="BH115" s="23"/>
      <c r="BU115" s="17"/>
      <c r="BW115" s="17"/>
      <c r="CI115" s="17"/>
      <c r="CK115" s="17"/>
      <c r="CW115" s="17"/>
      <c r="CY115" s="17"/>
      <c r="DK115" s="17"/>
      <c r="DM115" s="17"/>
      <c r="DY115" s="17"/>
      <c r="EA115" s="17"/>
      <c r="EM115" s="17"/>
      <c r="EO115" s="17"/>
      <c r="FA115" s="17"/>
      <c r="FC115" s="17"/>
      <c r="FG115" s="605"/>
      <c r="MS115" s="835"/>
      <c r="MX115" s="836"/>
      <c r="MY115" s="836"/>
      <c r="MZ115" s="836"/>
      <c r="NA115" s="836"/>
      <c r="NB115" s="836"/>
      <c r="NC115" s="836"/>
      <c r="ND115" s="836"/>
      <c r="NE115" s="836"/>
      <c r="NF115" s="836"/>
      <c r="NG115" s="836"/>
      <c r="NH115" s="836"/>
      <c r="NI115" s="836"/>
      <c r="NJ115" s="836"/>
      <c r="NK115" s="836"/>
      <c r="NL115" s="836"/>
      <c r="NM115" s="836"/>
      <c r="NN115" s="836"/>
      <c r="NO115" s="836"/>
      <c r="NP115" s="836"/>
      <c r="NQ115" s="836"/>
      <c r="NR115" s="836"/>
      <c r="NS115" s="836"/>
      <c r="NT115" s="836"/>
      <c r="NU115" s="836"/>
      <c r="NV115" s="836"/>
      <c r="NW115" s="836"/>
      <c r="NX115" s="836"/>
      <c r="NY115" s="836"/>
      <c r="NZ115" s="836"/>
      <c r="OA115" s="836"/>
      <c r="OB115" s="836"/>
      <c r="OC115" s="836"/>
      <c r="OD115" s="836"/>
      <c r="OE115" s="836"/>
      <c r="OF115" s="836"/>
      <c r="OG115" s="836"/>
      <c r="OH115" s="836"/>
      <c r="OI115" s="836"/>
      <c r="OJ115" s="836"/>
      <c r="OK115" s="836"/>
      <c r="OL115" s="836"/>
      <c r="OM115" s="836"/>
      <c r="ON115" s="836"/>
      <c r="OO115" s="836"/>
      <c r="OP115" s="836"/>
      <c r="OQ115" s="836"/>
      <c r="OR115" s="836"/>
      <c r="OS115" s="836"/>
      <c r="OT115" s="836"/>
      <c r="OU115" s="836"/>
      <c r="OV115" s="836"/>
      <c r="OW115" s="836"/>
      <c r="OX115" s="836"/>
      <c r="OY115" s="836"/>
      <c r="OZ115" s="836"/>
      <c r="PA115" s="836"/>
      <c r="PB115" s="836"/>
      <c r="PC115" s="836"/>
      <c r="PD115" s="836"/>
    </row>
    <row r="116" spans="1:420" ht="15" hidden="1" customHeight="1" outlineLevel="1" x14ac:dyDescent="0.3">
      <c r="A116" s="1261">
        <v>41268</v>
      </c>
      <c r="B116" s="1261"/>
      <c r="C116" s="411"/>
      <c r="D116" s="411"/>
      <c r="AR116" s="23"/>
      <c r="AT116" s="23"/>
      <c r="BH116" s="23"/>
      <c r="BU116" s="17"/>
      <c r="BW116" s="17"/>
      <c r="CI116" s="17"/>
      <c r="CK116" s="17"/>
      <c r="CW116" s="17"/>
      <c r="CY116" s="17"/>
      <c r="DK116" s="17"/>
      <c r="DM116" s="17"/>
      <c r="DY116" s="17"/>
      <c r="EA116" s="17"/>
      <c r="EM116" s="17"/>
      <c r="EO116" s="17"/>
      <c r="FA116" s="17"/>
      <c r="FC116" s="17"/>
      <c r="FG116" s="605"/>
      <c r="MS116" s="835"/>
      <c r="MX116" s="836"/>
      <c r="MY116" s="836"/>
      <c r="MZ116" s="836"/>
      <c r="NA116" s="836"/>
      <c r="NB116" s="836"/>
      <c r="NC116" s="836"/>
      <c r="ND116" s="836"/>
      <c r="NE116" s="836"/>
      <c r="NF116" s="836"/>
      <c r="NG116" s="836"/>
      <c r="NH116" s="836"/>
      <c r="NI116" s="836"/>
      <c r="NJ116" s="836"/>
      <c r="NK116" s="836"/>
      <c r="NL116" s="836"/>
      <c r="NM116" s="836"/>
      <c r="NN116" s="836"/>
      <c r="NO116" s="836"/>
      <c r="NP116" s="836"/>
      <c r="NQ116" s="836"/>
      <c r="NR116" s="836"/>
      <c r="NS116" s="836"/>
      <c r="NT116" s="836"/>
      <c r="NU116" s="836"/>
      <c r="NV116" s="836"/>
      <c r="NW116" s="836"/>
      <c r="NX116" s="836"/>
      <c r="NY116" s="836"/>
      <c r="NZ116" s="836"/>
      <c r="OA116" s="836"/>
      <c r="OB116" s="836"/>
      <c r="OC116" s="836"/>
      <c r="OD116" s="836"/>
      <c r="OE116" s="836"/>
      <c r="OF116" s="836"/>
      <c r="OG116" s="836"/>
      <c r="OH116" s="836"/>
      <c r="OI116" s="836"/>
      <c r="OJ116" s="836"/>
      <c r="OK116" s="836"/>
      <c r="OL116" s="836"/>
      <c r="OM116" s="836"/>
      <c r="ON116" s="836"/>
      <c r="OO116" s="836"/>
      <c r="OP116" s="836"/>
      <c r="OQ116" s="836"/>
      <c r="OR116" s="836"/>
      <c r="OS116" s="836"/>
      <c r="OT116" s="836"/>
      <c r="OU116" s="836"/>
      <c r="OV116" s="836"/>
      <c r="OW116" s="836"/>
      <c r="OX116" s="836"/>
      <c r="OY116" s="836"/>
      <c r="OZ116" s="836"/>
      <c r="PA116" s="836"/>
      <c r="PB116" s="836"/>
      <c r="PC116" s="836"/>
      <c r="PD116" s="836"/>
    </row>
    <row r="117" spans="1:420" ht="15" hidden="1" customHeight="1" outlineLevel="1" x14ac:dyDescent="0.3">
      <c r="A117" s="1261">
        <v>41269</v>
      </c>
      <c r="B117" s="1261"/>
      <c r="C117" s="411"/>
      <c r="D117" s="411"/>
      <c r="AR117" s="23"/>
      <c r="AT117" s="23"/>
      <c r="BH117" s="23"/>
      <c r="BU117" s="17"/>
      <c r="BW117" s="17"/>
      <c r="CI117" s="17"/>
      <c r="CK117" s="17"/>
      <c r="CW117" s="17"/>
      <c r="CY117" s="17"/>
      <c r="DK117" s="17"/>
      <c r="DM117" s="17"/>
      <c r="DY117" s="17"/>
      <c r="EA117" s="17"/>
      <c r="EM117" s="17"/>
      <c r="EO117" s="17"/>
      <c r="FA117" s="17"/>
      <c r="FC117" s="17"/>
      <c r="FG117" s="605"/>
      <c r="MS117" s="835"/>
      <c r="MX117" s="836"/>
      <c r="MY117" s="836"/>
      <c r="MZ117" s="836"/>
      <c r="NA117" s="836"/>
      <c r="NB117" s="836"/>
      <c r="NC117" s="836"/>
      <c r="ND117" s="836"/>
      <c r="NE117" s="836"/>
      <c r="NF117" s="836"/>
      <c r="NG117" s="836"/>
      <c r="NH117" s="836"/>
      <c r="NI117" s="836"/>
      <c r="NJ117" s="836"/>
      <c r="NK117" s="836"/>
      <c r="NL117" s="836"/>
      <c r="NM117" s="836"/>
      <c r="NN117" s="836"/>
      <c r="NO117" s="836"/>
      <c r="NP117" s="836"/>
      <c r="NQ117" s="836"/>
      <c r="NR117" s="836"/>
      <c r="NS117" s="836"/>
      <c r="NT117" s="836"/>
      <c r="NU117" s="836"/>
      <c r="NV117" s="836"/>
      <c r="NW117" s="836"/>
      <c r="NX117" s="836"/>
      <c r="NY117" s="836"/>
      <c r="NZ117" s="836"/>
      <c r="OA117" s="836"/>
      <c r="OB117" s="836"/>
      <c r="OC117" s="836"/>
      <c r="OD117" s="836"/>
      <c r="OE117" s="836"/>
      <c r="OF117" s="836"/>
      <c r="OG117" s="836"/>
      <c r="OH117" s="836"/>
      <c r="OI117" s="836"/>
      <c r="OJ117" s="836"/>
      <c r="OK117" s="836"/>
      <c r="OL117" s="836"/>
      <c r="OM117" s="836"/>
      <c r="ON117" s="836"/>
      <c r="OO117" s="836"/>
      <c r="OP117" s="836"/>
      <c r="OQ117" s="836"/>
      <c r="OR117" s="836"/>
      <c r="OS117" s="836"/>
      <c r="OT117" s="836"/>
      <c r="OU117" s="836"/>
      <c r="OV117" s="836"/>
      <c r="OW117" s="836"/>
      <c r="OX117" s="836"/>
      <c r="OY117" s="836"/>
      <c r="OZ117" s="836"/>
      <c r="PA117" s="836"/>
      <c r="PB117" s="836"/>
      <c r="PC117" s="836"/>
      <c r="PD117" s="836"/>
    </row>
    <row r="118" spans="1:420" ht="15" hidden="1" customHeight="1" outlineLevel="1" x14ac:dyDescent="0.3">
      <c r="A118" s="1261">
        <v>41275</v>
      </c>
      <c r="B118" s="1261"/>
      <c r="C118" s="411"/>
      <c r="D118" s="411"/>
      <c r="AR118" s="23"/>
      <c r="AT118" s="23"/>
      <c r="BH118" s="23"/>
      <c r="BU118" s="17"/>
      <c r="BW118" s="17"/>
      <c r="CI118" s="17"/>
      <c r="CK118" s="17"/>
      <c r="CW118" s="17"/>
      <c r="CY118" s="17"/>
      <c r="DK118" s="17"/>
      <c r="DM118" s="17"/>
      <c r="DY118" s="17"/>
      <c r="EA118" s="17"/>
      <c r="EM118" s="17"/>
      <c r="EO118" s="17"/>
      <c r="FA118" s="17"/>
      <c r="FC118" s="17"/>
      <c r="FG118" s="605"/>
      <c r="MS118" s="835"/>
      <c r="MX118" s="836"/>
      <c r="MY118" s="836"/>
      <c r="MZ118" s="836"/>
      <c r="NA118" s="836"/>
      <c r="NB118" s="836"/>
      <c r="NC118" s="836"/>
      <c r="ND118" s="836"/>
      <c r="NE118" s="836"/>
      <c r="NF118" s="836"/>
      <c r="NG118" s="836"/>
      <c r="NH118" s="836"/>
      <c r="NI118" s="836"/>
      <c r="NJ118" s="836"/>
      <c r="NK118" s="836"/>
      <c r="NL118" s="836"/>
      <c r="NM118" s="836"/>
      <c r="NN118" s="836"/>
      <c r="NO118" s="836"/>
      <c r="NP118" s="836"/>
      <c r="NQ118" s="836"/>
      <c r="NR118" s="836"/>
      <c r="NS118" s="836"/>
      <c r="NT118" s="836"/>
      <c r="NU118" s="836"/>
      <c r="NV118" s="836"/>
      <c r="NW118" s="836"/>
      <c r="NX118" s="836"/>
      <c r="NY118" s="836"/>
      <c r="NZ118" s="836"/>
      <c r="OA118" s="836"/>
      <c r="OB118" s="836"/>
      <c r="OC118" s="836"/>
      <c r="OD118" s="836"/>
      <c r="OE118" s="836"/>
      <c r="OF118" s="836"/>
      <c r="OG118" s="836"/>
      <c r="OH118" s="836"/>
      <c r="OI118" s="836"/>
      <c r="OJ118" s="836"/>
      <c r="OK118" s="836"/>
      <c r="OL118" s="836"/>
      <c r="OM118" s="836"/>
      <c r="ON118" s="836"/>
      <c r="OO118" s="836"/>
      <c r="OP118" s="836"/>
      <c r="OQ118" s="836"/>
      <c r="OR118" s="836"/>
      <c r="OS118" s="836"/>
      <c r="OT118" s="836"/>
      <c r="OU118" s="836"/>
      <c r="OV118" s="836"/>
      <c r="OW118" s="836"/>
      <c r="OX118" s="836"/>
      <c r="OY118" s="836"/>
      <c r="OZ118" s="836"/>
      <c r="PA118" s="836"/>
      <c r="PB118" s="836"/>
      <c r="PC118" s="836"/>
      <c r="PD118" s="836"/>
    </row>
    <row r="119" spans="1:420" ht="15" hidden="1" customHeight="1" outlineLevel="1" x14ac:dyDescent="0.3">
      <c r="A119" s="1261">
        <v>41295</v>
      </c>
      <c r="B119" s="1261"/>
      <c r="C119" s="411"/>
      <c r="D119" s="411"/>
      <c r="AR119" s="23"/>
      <c r="AT119" s="23"/>
      <c r="BH119" s="23"/>
      <c r="BU119" s="17"/>
      <c r="BW119" s="17"/>
      <c r="CI119" s="17"/>
      <c r="CK119" s="17"/>
      <c r="CW119" s="17"/>
      <c r="CY119" s="17"/>
      <c r="DK119" s="17"/>
      <c r="DM119" s="17"/>
      <c r="DY119" s="17"/>
      <c r="EA119" s="17"/>
      <c r="EM119" s="17"/>
      <c r="EO119" s="17"/>
      <c r="FA119" s="17"/>
      <c r="FC119" s="17"/>
      <c r="FG119" s="605"/>
      <c r="MS119" s="835"/>
      <c r="MX119" s="836"/>
      <c r="MY119" s="836"/>
      <c r="MZ119" s="836"/>
      <c r="NA119" s="836"/>
      <c r="NB119" s="836"/>
      <c r="NC119" s="836"/>
      <c r="ND119" s="836"/>
      <c r="NE119" s="836"/>
      <c r="NF119" s="836"/>
      <c r="NG119" s="836"/>
      <c r="NH119" s="836"/>
      <c r="NI119" s="836"/>
      <c r="NJ119" s="836"/>
      <c r="NK119" s="836"/>
      <c r="NL119" s="836"/>
      <c r="NM119" s="836"/>
      <c r="NN119" s="836"/>
      <c r="NO119" s="836"/>
      <c r="NP119" s="836"/>
      <c r="NQ119" s="836"/>
      <c r="NR119" s="836"/>
      <c r="NS119" s="836"/>
      <c r="NT119" s="836"/>
      <c r="NU119" s="836"/>
      <c r="NV119" s="836"/>
      <c r="NW119" s="836"/>
      <c r="NX119" s="836"/>
      <c r="NY119" s="836"/>
      <c r="NZ119" s="836"/>
      <c r="OA119" s="836"/>
      <c r="OB119" s="836"/>
      <c r="OC119" s="836"/>
      <c r="OD119" s="836"/>
      <c r="OE119" s="836"/>
      <c r="OF119" s="836"/>
      <c r="OG119" s="836"/>
      <c r="OH119" s="836"/>
      <c r="OI119" s="836"/>
      <c r="OJ119" s="836"/>
      <c r="OK119" s="836"/>
      <c r="OL119" s="836"/>
      <c r="OM119" s="836"/>
      <c r="ON119" s="836"/>
      <c r="OO119" s="836"/>
      <c r="OP119" s="836"/>
      <c r="OQ119" s="836"/>
      <c r="OR119" s="836"/>
      <c r="OS119" s="836"/>
      <c r="OT119" s="836"/>
      <c r="OU119" s="836"/>
      <c r="OV119" s="836"/>
      <c r="OW119" s="836"/>
      <c r="OX119" s="836"/>
      <c r="OY119" s="836"/>
      <c r="OZ119" s="836"/>
      <c r="PA119" s="836"/>
      <c r="PB119" s="836"/>
      <c r="PC119" s="836"/>
      <c r="PD119" s="836"/>
    </row>
    <row r="120" spans="1:420" ht="15" hidden="1" customHeight="1" outlineLevel="1" x14ac:dyDescent="0.3">
      <c r="A120" s="1261">
        <v>41362</v>
      </c>
      <c r="B120" s="1261"/>
      <c r="C120" s="411"/>
      <c r="D120" s="411"/>
      <c r="AR120" s="23"/>
      <c r="AT120" s="23"/>
      <c r="BH120" s="23"/>
      <c r="BU120" s="17"/>
      <c r="BW120" s="17"/>
      <c r="CI120" s="17"/>
      <c r="CK120" s="17"/>
      <c r="CW120" s="17"/>
      <c r="CY120" s="17"/>
      <c r="DK120" s="17"/>
      <c r="DM120" s="17"/>
      <c r="DY120" s="17"/>
      <c r="EA120" s="17"/>
      <c r="EM120" s="17"/>
      <c r="EO120" s="17"/>
      <c r="FA120" s="17"/>
      <c r="FC120" s="17"/>
      <c r="FG120" s="605"/>
      <c r="MS120" s="835"/>
      <c r="MX120" s="836"/>
      <c r="MY120" s="836"/>
      <c r="MZ120" s="836"/>
      <c r="NA120" s="836"/>
      <c r="NB120" s="836"/>
      <c r="NC120" s="836"/>
      <c r="ND120" s="836"/>
      <c r="NE120" s="836"/>
      <c r="NF120" s="836"/>
      <c r="NG120" s="836"/>
      <c r="NH120" s="836"/>
      <c r="NI120" s="836"/>
      <c r="NJ120" s="836"/>
      <c r="NK120" s="836"/>
      <c r="NL120" s="836"/>
      <c r="NM120" s="836"/>
      <c r="NN120" s="836"/>
      <c r="NO120" s="836"/>
      <c r="NP120" s="836"/>
      <c r="NQ120" s="836"/>
      <c r="NR120" s="836"/>
      <c r="NS120" s="836"/>
      <c r="NT120" s="836"/>
      <c r="NU120" s="836"/>
      <c r="NV120" s="836"/>
      <c r="NW120" s="836"/>
      <c r="NX120" s="836"/>
      <c r="NY120" s="836"/>
      <c r="NZ120" s="836"/>
      <c r="OA120" s="836"/>
      <c r="OB120" s="836"/>
      <c r="OC120" s="836"/>
      <c r="OD120" s="836"/>
      <c r="OE120" s="836"/>
      <c r="OF120" s="836"/>
      <c r="OG120" s="836"/>
      <c r="OH120" s="836"/>
      <c r="OI120" s="836"/>
      <c r="OJ120" s="836"/>
      <c r="OK120" s="836"/>
      <c r="OL120" s="836"/>
      <c r="OM120" s="836"/>
      <c r="ON120" s="836"/>
      <c r="OO120" s="836"/>
      <c r="OP120" s="836"/>
      <c r="OQ120" s="836"/>
      <c r="OR120" s="836"/>
      <c r="OS120" s="836"/>
      <c r="OT120" s="836"/>
      <c r="OU120" s="836"/>
      <c r="OV120" s="836"/>
      <c r="OW120" s="836"/>
      <c r="OX120" s="836"/>
      <c r="OY120" s="836"/>
      <c r="OZ120" s="836"/>
      <c r="PA120" s="836"/>
      <c r="PB120" s="836"/>
      <c r="PC120" s="836"/>
      <c r="PD120" s="836"/>
    </row>
    <row r="121" spans="1:420" ht="15" hidden="1" customHeight="1" outlineLevel="1" x14ac:dyDescent="0.3">
      <c r="A121" s="1285">
        <v>41421</v>
      </c>
      <c r="B121" s="1261"/>
      <c r="C121" s="411"/>
      <c r="D121" s="411"/>
      <c r="AR121" s="23"/>
      <c r="AT121" s="23"/>
      <c r="BH121" s="23"/>
      <c r="BU121" s="17"/>
      <c r="BW121" s="17"/>
      <c r="CI121" s="17"/>
      <c r="CK121" s="17"/>
      <c r="CW121" s="17"/>
      <c r="CY121" s="17"/>
      <c r="DK121" s="17"/>
      <c r="DM121" s="17"/>
      <c r="DY121" s="17"/>
      <c r="EA121" s="17"/>
      <c r="EM121" s="17"/>
      <c r="EO121" s="17"/>
      <c r="FA121" s="17"/>
      <c r="FC121" s="17"/>
      <c r="FG121" s="605"/>
      <c r="MS121" s="835"/>
      <c r="MX121" s="836"/>
      <c r="MY121" s="836"/>
      <c r="MZ121" s="836"/>
      <c r="NA121" s="836"/>
      <c r="NB121" s="836"/>
      <c r="NC121" s="836"/>
      <c r="ND121" s="836"/>
      <c r="NE121" s="836"/>
      <c r="NF121" s="836"/>
      <c r="NG121" s="836"/>
      <c r="NH121" s="836"/>
      <c r="NI121" s="836"/>
      <c r="NJ121" s="836"/>
      <c r="NK121" s="836"/>
      <c r="NL121" s="836"/>
      <c r="NM121" s="836"/>
      <c r="NN121" s="836"/>
      <c r="NO121" s="836"/>
      <c r="NP121" s="836"/>
      <c r="NQ121" s="836"/>
      <c r="NR121" s="836"/>
      <c r="NS121" s="836"/>
      <c r="NT121" s="836"/>
      <c r="NU121" s="836"/>
      <c r="NV121" s="836"/>
      <c r="NW121" s="836"/>
      <c r="NX121" s="836"/>
      <c r="NY121" s="836"/>
      <c r="NZ121" s="836"/>
      <c r="OA121" s="836"/>
      <c r="OB121" s="836"/>
      <c r="OC121" s="836"/>
      <c r="OD121" s="836"/>
      <c r="OE121" s="836"/>
      <c r="OF121" s="836"/>
      <c r="OG121" s="836"/>
      <c r="OH121" s="836"/>
      <c r="OI121" s="836"/>
      <c r="OJ121" s="836"/>
      <c r="OK121" s="836"/>
      <c r="OL121" s="836"/>
      <c r="OM121" s="836"/>
      <c r="ON121" s="836"/>
      <c r="OO121" s="836"/>
      <c r="OP121" s="836"/>
      <c r="OQ121" s="836"/>
      <c r="OR121" s="836"/>
      <c r="OS121" s="836"/>
      <c r="OT121" s="836"/>
      <c r="OU121" s="836"/>
      <c r="OV121" s="836"/>
      <c r="OW121" s="836"/>
      <c r="OX121" s="836"/>
      <c r="OY121" s="836"/>
      <c r="OZ121" s="836"/>
      <c r="PA121" s="836"/>
      <c r="PB121" s="836"/>
      <c r="PC121" s="836"/>
      <c r="PD121" s="836"/>
    </row>
    <row r="122" spans="1:420" ht="15" hidden="1" customHeight="1" outlineLevel="1" x14ac:dyDescent="0.3">
      <c r="A122" s="1261">
        <v>41459</v>
      </c>
      <c r="B122" s="1261"/>
      <c r="C122" s="411"/>
      <c r="D122" s="411"/>
      <c r="AR122" s="23"/>
      <c r="AT122" s="23"/>
      <c r="BH122" s="23"/>
      <c r="BU122" s="17"/>
      <c r="BW122" s="17"/>
      <c r="CI122" s="17"/>
      <c r="CK122" s="17"/>
      <c r="CW122" s="17"/>
      <c r="CY122" s="17"/>
      <c r="DK122" s="17"/>
      <c r="DM122" s="17"/>
      <c r="DY122" s="17"/>
      <c r="EA122" s="17"/>
      <c r="EM122" s="17"/>
      <c r="EO122" s="17"/>
      <c r="FA122" s="17"/>
      <c r="FC122" s="17"/>
      <c r="FG122" s="605"/>
      <c r="MS122" s="835"/>
      <c r="MX122" s="836"/>
      <c r="MY122" s="836"/>
      <c r="MZ122" s="836"/>
      <c r="NA122" s="836"/>
      <c r="NB122" s="836"/>
      <c r="NC122" s="836"/>
      <c r="ND122" s="836"/>
      <c r="NE122" s="836"/>
      <c r="NF122" s="836"/>
      <c r="NG122" s="836"/>
      <c r="NH122" s="836"/>
      <c r="NI122" s="836"/>
      <c r="NJ122" s="836"/>
      <c r="NK122" s="836"/>
      <c r="NL122" s="836"/>
      <c r="NM122" s="836"/>
      <c r="NN122" s="836"/>
      <c r="NO122" s="836"/>
      <c r="NP122" s="836"/>
      <c r="NQ122" s="836"/>
      <c r="NR122" s="836"/>
      <c r="NS122" s="836"/>
      <c r="NT122" s="836"/>
      <c r="NU122" s="836"/>
      <c r="NV122" s="836"/>
      <c r="NW122" s="836"/>
      <c r="NX122" s="836"/>
      <c r="NY122" s="836"/>
      <c r="NZ122" s="836"/>
      <c r="OA122" s="836"/>
      <c r="OB122" s="836"/>
      <c r="OC122" s="836"/>
      <c r="OD122" s="836"/>
      <c r="OE122" s="836"/>
      <c r="OF122" s="836"/>
      <c r="OG122" s="836"/>
      <c r="OH122" s="836"/>
      <c r="OI122" s="836"/>
      <c r="OJ122" s="836"/>
      <c r="OK122" s="836"/>
      <c r="OL122" s="836"/>
      <c r="OM122" s="836"/>
      <c r="ON122" s="836"/>
      <c r="OO122" s="836"/>
      <c r="OP122" s="836"/>
      <c r="OQ122" s="836"/>
      <c r="OR122" s="836"/>
      <c r="OS122" s="836"/>
      <c r="OT122" s="836"/>
      <c r="OU122" s="836"/>
      <c r="OV122" s="836"/>
      <c r="OW122" s="836"/>
      <c r="OX122" s="836"/>
      <c r="OY122" s="836"/>
      <c r="OZ122" s="836"/>
      <c r="PA122" s="836"/>
      <c r="PB122" s="836"/>
      <c r="PC122" s="836"/>
      <c r="PD122" s="836"/>
    </row>
    <row r="123" spans="1:420" ht="15" hidden="1" customHeight="1" outlineLevel="1" x14ac:dyDescent="0.3">
      <c r="A123" s="1261">
        <v>41519</v>
      </c>
      <c r="B123" s="1261"/>
      <c r="C123" s="411"/>
      <c r="D123" s="411"/>
      <c r="AR123" s="23"/>
      <c r="AT123" s="23"/>
      <c r="BH123" s="23"/>
      <c r="BU123" s="17"/>
      <c r="BW123" s="17"/>
      <c r="CI123" s="17"/>
      <c r="CK123" s="17"/>
      <c r="CW123" s="17"/>
      <c r="CY123" s="17"/>
      <c r="DK123" s="17"/>
      <c r="DM123" s="17"/>
      <c r="DY123" s="17"/>
      <c r="EA123" s="17"/>
      <c r="EM123" s="17"/>
      <c r="EO123" s="17"/>
      <c r="FA123" s="17"/>
      <c r="FC123" s="17"/>
      <c r="FG123" s="605"/>
      <c r="MS123" s="835"/>
      <c r="MX123" s="836"/>
      <c r="MY123" s="836"/>
      <c r="MZ123" s="836"/>
      <c r="NA123" s="836"/>
      <c r="NB123" s="836"/>
      <c r="NC123" s="836"/>
      <c r="ND123" s="836"/>
      <c r="NE123" s="836"/>
      <c r="NF123" s="836"/>
      <c r="NG123" s="836"/>
      <c r="NH123" s="836"/>
      <c r="NI123" s="836"/>
      <c r="NJ123" s="836"/>
      <c r="NK123" s="836"/>
      <c r="NL123" s="836"/>
      <c r="NM123" s="836"/>
      <c r="NN123" s="836"/>
      <c r="NO123" s="836"/>
      <c r="NP123" s="836"/>
      <c r="NQ123" s="836"/>
      <c r="NR123" s="836"/>
      <c r="NS123" s="836"/>
      <c r="NT123" s="836"/>
      <c r="NU123" s="836"/>
      <c r="NV123" s="836"/>
      <c r="NW123" s="836"/>
      <c r="NX123" s="836"/>
      <c r="NY123" s="836"/>
      <c r="NZ123" s="836"/>
      <c r="OA123" s="836"/>
      <c r="OB123" s="836"/>
      <c r="OC123" s="836"/>
      <c r="OD123" s="836"/>
      <c r="OE123" s="836"/>
      <c r="OF123" s="836"/>
      <c r="OG123" s="836"/>
      <c r="OH123" s="836"/>
      <c r="OI123" s="836"/>
      <c r="OJ123" s="836"/>
      <c r="OK123" s="836"/>
      <c r="OL123" s="836"/>
      <c r="OM123" s="836"/>
      <c r="ON123" s="836"/>
      <c r="OO123" s="836"/>
      <c r="OP123" s="836"/>
      <c r="OQ123" s="836"/>
      <c r="OR123" s="836"/>
      <c r="OS123" s="836"/>
      <c r="OT123" s="836"/>
      <c r="OU123" s="836"/>
      <c r="OV123" s="836"/>
      <c r="OW123" s="836"/>
      <c r="OX123" s="836"/>
      <c r="OY123" s="836"/>
      <c r="OZ123" s="836"/>
      <c r="PA123" s="836"/>
      <c r="PB123" s="836"/>
      <c r="PC123" s="836"/>
      <c r="PD123" s="836"/>
    </row>
    <row r="124" spans="1:420" ht="15" hidden="1" customHeight="1" outlineLevel="1" x14ac:dyDescent="0.3">
      <c r="A124" s="1285">
        <v>41589</v>
      </c>
      <c r="B124" s="1261"/>
      <c r="C124" s="411"/>
      <c r="D124" s="411"/>
      <c r="AR124" s="23"/>
      <c r="AT124" s="23"/>
      <c r="BH124" s="23"/>
      <c r="BU124" s="17"/>
      <c r="BW124" s="17"/>
      <c r="CI124" s="17"/>
      <c r="CK124" s="17"/>
      <c r="CW124" s="17"/>
      <c r="CY124" s="17"/>
      <c r="DK124" s="17"/>
      <c r="DM124" s="17"/>
      <c r="DY124" s="17"/>
      <c r="EA124" s="17"/>
      <c r="EM124" s="17"/>
      <c r="EO124" s="17"/>
      <c r="FA124" s="17"/>
      <c r="FC124" s="17"/>
      <c r="FG124" s="605"/>
      <c r="MS124" s="835"/>
      <c r="MX124" s="836"/>
      <c r="MY124" s="836"/>
      <c r="MZ124" s="836"/>
      <c r="NA124" s="836"/>
      <c r="NB124" s="836"/>
      <c r="NC124" s="836"/>
      <c r="ND124" s="836"/>
      <c r="NE124" s="836"/>
      <c r="NF124" s="836"/>
      <c r="NG124" s="836"/>
      <c r="NH124" s="836"/>
      <c r="NI124" s="836"/>
      <c r="NJ124" s="836"/>
      <c r="NK124" s="836"/>
      <c r="NL124" s="836"/>
      <c r="NM124" s="836"/>
      <c r="NN124" s="836"/>
      <c r="NO124" s="836"/>
      <c r="NP124" s="836"/>
      <c r="NQ124" s="836"/>
      <c r="NR124" s="836"/>
      <c r="NS124" s="836"/>
      <c r="NT124" s="836"/>
      <c r="NU124" s="836"/>
      <c r="NV124" s="836"/>
      <c r="NW124" s="836"/>
      <c r="NX124" s="836"/>
      <c r="NY124" s="836"/>
      <c r="NZ124" s="836"/>
      <c r="OA124" s="836"/>
      <c r="OB124" s="836"/>
      <c r="OC124" s="836"/>
      <c r="OD124" s="836"/>
      <c r="OE124" s="836"/>
      <c r="OF124" s="836"/>
      <c r="OG124" s="836"/>
      <c r="OH124" s="836"/>
      <c r="OI124" s="836"/>
      <c r="OJ124" s="836"/>
      <c r="OK124" s="836"/>
      <c r="OL124" s="836"/>
      <c r="OM124" s="836"/>
      <c r="ON124" s="836"/>
      <c r="OO124" s="836"/>
      <c r="OP124" s="836"/>
      <c r="OQ124" s="836"/>
      <c r="OR124" s="836"/>
      <c r="OS124" s="836"/>
      <c r="OT124" s="836"/>
      <c r="OU124" s="836"/>
      <c r="OV124" s="836"/>
      <c r="OW124" s="836"/>
      <c r="OX124" s="836"/>
      <c r="OY124" s="836"/>
      <c r="OZ124" s="836"/>
      <c r="PA124" s="836"/>
      <c r="PB124" s="836"/>
      <c r="PC124" s="836"/>
      <c r="PD124" s="836"/>
    </row>
    <row r="125" spans="1:420" ht="15" hidden="1" customHeight="1" outlineLevel="1" x14ac:dyDescent="0.3">
      <c r="A125" s="1261">
        <v>41606</v>
      </c>
      <c r="B125" s="1261"/>
      <c r="C125" s="411"/>
      <c r="D125" s="411"/>
      <c r="AR125" s="23"/>
      <c r="AT125" s="23"/>
      <c r="BH125" s="23"/>
      <c r="BU125" s="17"/>
      <c r="BW125" s="17"/>
      <c r="CI125" s="17"/>
      <c r="CK125" s="17"/>
      <c r="CW125" s="17"/>
      <c r="CY125" s="17"/>
      <c r="DK125" s="17"/>
      <c r="DM125" s="17"/>
      <c r="DY125" s="17"/>
      <c r="EA125" s="17"/>
      <c r="EM125" s="17"/>
      <c r="EO125" s="17"/>
      <c r="FA125" s="17"/>
      <c r="FC125" s="17"/>
      <c r="FG125" s="605"/>
      <c r="MS125" s="835"/>
      <c r="MX125" s="836"/>
      <c r="MY125" s="836"/>
      <c r="MZ125" s="836"/>
      <c r="NA125" s="836"/>
      <c r="NB125" s="836"/>
      <c r="NC125" s="836"/>
      <c r="ND125" s="836"/>
      <c r="NE125" s="836"/>
      <c r="NF125" s="836"/>
      <c r="NG125" s="836"/>
      <c r="NH125" s="836"/>
      <c r="NI125" s="836"/>
      <c r="NJ125" s="836"/>
      <c r="NK125" s="836"/>
      <c r="NL125" s="836"/>
      <c r="NM125" s="836"/>
      <c r="NN125" s="836"/>
      <c r="NO125" s="836"/>
      <c r="NP125" s="836"/>
      <c r="NQ125" s="836"/>
      <c r="NR125" s="836"/>
      <c r="NS125" s="836"/>
      <c r="NT125" s="836"/>
      <c r="NU125" s="836"/>
      <c r="NV125" s="836"/>
      <c r="NW125" s="836"/>
      <c r="NX125" s="836"/>
      <c r="NY125" s="836"/>
      <c r="NZ125" s="836"/>
      <c r="OA125" s="836"/>
      <c r="OB125" s="836"/>
      <c r="OC125" s="836"/>
      <c r="OD125" s="836"/>
      <c r="OE125" s="836"/>
      <c r="OF125" s="836"/>
      <c r="OG125" s="836"/>
      <c r="OH125" s="836"/>
      <c r="OI125" s="836"/>
      <c r="OJ125" s="836"/>
      <c r="OK125" s="836"/>
      <c r="OL125" s="836"/>
      <c r="OM125" s="836"/>
      <c r="ON125" s="836"/>
      <c r="OO125" s="836"/>
      <c r="OP125" s="836"/>
      <c r="OQ125" s="836"/>
      <c r="OR125" s="836"/>
      <c r="OS125" s="836"/>
      <c r="OT125" s="836"/>
      <c r="OU125" s="836"/>
      <c r="OV125" s="836"/>
      <c r="OW125" s="836"/>
      <c r="OX125" s="836"/>
      <c r="OY125" s="836"/>
      <c r="OZ125" s="836"/>
      <c r="PA125" s="836"/>
      <c r="PB125" s="836"/>
      <c r="PC125" s="836"/>
      <c r="PD125" s="836"/>
    </row>
    <row r="126" spans="1:420" ht="15" hidden="1" customHeight="1" outlineLevel="1" x14ac:dyDescent="0.3">
      <c r="A126" s="1261">
        <v>41607</v>
      </c>
      <c r="B126" s="1261"/>
      <c r="C126" s="411"/>
      <c r="D126" s="411"/>
      <c r="AR126" s="23"/>
      <c r="AT126" s="23"/>
      <c r="BH126" s="23"/>
      <c r="BU126" s="17"/>
      <c r="BW126" s="17"/>
      <c r="CI126" s="17"/>
      <c r="CK126" s="17"/>
      <c r="CW126" s="17"/>
      <c r="CY126" s="17"/>
      <c r="DK126" s="17"/>
      <c r="DM126" s="17"/>
      <c r="DY126" s="17"/>
      <c r="EA126" s="17"/>
      <c r="EM126" s="17"/>
      <c r="EO126" s="17"/>
      <c r="FA126" s="17"/>
      <c r="FC126" s="17"/>
      <c r="FG126" s="605"/>
      <c r="MS126" s="835"/>
      <c r="MX126" s="836"/>
      <c r="MY126" s="836"/>
      <c r="MZ126" s="836"/>
      <c r="NA126" s="836"/>
      <c r="NB126" s="836"/>
      <c r="NC126" s="836"/>
      <c r="ND126" s="836"/>
      <c r="NE126" s="836"/>
      <c r="NF126" s="836"/>
      <c r="NG126" s="836"/>
      <c r="NH126" s="836"/>
      <c r="NI126" s="836"/>
      <c r="NJ126" s="836"/>
      <c r="NK126" s="836"/>
      <c r="NL126" s="836"/>
      <c r="NM126" s="836"/>
      <c r="NN126" s="836"/>
      <c r="NO126" s="836"/>
      <c r="NP126" s="836"/>
      <c r="NQ126" s="836"/>
      <c r="NR126" s="836"/>
      <c r="NS126" s="836"/>
      <c r="NT126" s="836"/>
      <c r="NU126" s="836"/>
      <c r="NV126" s="836"/>
      <c r="NW126" s="836"/>
      <c r="NX126" s="836"/>
      <c r="NY126" s="836"/>
      <c r="NZ126" s="836"/>
      <c r="OA126" s="836"/>
      <c r="OB126" s="836"/>
      <c r="OC126" s="836"/>
      <c r="OD126" s="836"/>
      <c r="OE126" s="836"/>
      <c r="OF126" s="836"/>
      <c r="OG126" s="836"/>
      <c r="OH126" s="836"/>
      <c r="OI126" s="836"/>
      <c r="OJ126" s="836"/>
      <c r="OK126" s="836"/>
      <c r="OL126" s="836"/>
      <c r="OM126" s="836"/>
      <c r="ON126" s="836"/>
      <c r="OO126" s="836"/>
      <c r="OP126" s="836"/>
      <c r="OQ126" s="836"/>
      <c r="OR126" s="836"/>
      <c r="OS126" s="836"/>
      <c r="OT126" s="836"/>
      <c r="OU126" s="836"/>
      <c r="OV126" s="836"/>
      <c r="OW126" s="836"/>
      <c r="OX126" s="836"/>
      <c r="OY126" s="836"/>
      <c r="OZ126" s="836"/>
      <c r="PA126" s="836"/>
      <c r="PB126" s="836"/>
      <c r="PC126" s="836"/>
      <c r="PD126" s="836"/>
    </row>
    <row r="127" spans="1:420" ht="15" hidden="1" customHeight="1" outlineLevel="1" x14ac:dyDescent="0.3">
      <c r="A127" s="1261">
        <v>41632</v>
      </c>
      <c r="B127" s="1261"/>
      <c r="C127" s="411"/>
      <c r="D127" s="411"/>
      <c r="AR127" s="23"/>
      <c r="AT127" s="23"/>
      <c r="BH127" s="23"/>
      <c r="BU127" s="17"/>
      <c r="BW127" s="17"/>
      <c r="CI127" s="17"/>
      <c r="CK127" s="17"/>
      <c r="CW127" s="17"/>
      <c r="CY127" s="17"/>
      <c r="DK127" s="17"/>
      <c r="DM127" s="17"/>
      <c r="DY127" s="17"/>
      <c r="EA127" s="17"/>
      <c r="EM127" s="17"/>
      <c r="EO127" s="17"/>
      <c r="FA127" s="17"/>
      <c r="FC127" s="17"/>
      <c r="FG127" s="605"/>
      <c r="MS127" s="835"/>
      <c r="MX127" s="836"/>
      <c r="MY127" s="836"/>
      <c r="MZ127" s="836"/>
      <c r="NA127" s="836"/>
      <c r="NB127" s="836"/>
      <c r="NC127" s="836"/>
      <c r="ND127" s="836"/>
      <c r="NE127" s="836"/>
      <c r="NF127" s="836"/>
      <c r="NG127" s="836"/>
      <c r="NH127" s="836"/>
      <c r="NI127" s="836"/>
      <c r="NJ127" s="836"/>
      <c r="NK127" s="836"/>
      <c r="NL127" s="836"/>
      <c r="NM127" s="836"/>
      <c r="NN127" s="836"/>
      <c r="NO127" s="836"/>
      <c r="NP127" s="836"/>
      <c r="NQ127" s="836"/>
      <c r="NR127" s="836"/>
      <c r="NS127" s="836"/>
      <c r="NT127" s="836"/>
      <c r="NU127" s="836"/>
      <c r="NV127" s="836"/>
      <c r="NW127" s="836"/>
      <c r="NX127" s="836"/>
      <c r="NY127" s="836"/>
      <c r="NZ127" s="836"/>
      <c r="OA127" s="836"/>
      <c r="OB127" s="836"/>
      <c r="OC127" s="836"/>
      <c r="OD127" s="836"/>
      <c r="OE127" s="836"/>
      <c r="OF127" s="836"/>
      <c r="OG127" s="836"/>
      <c r="OH127" s="836"/>
      <c r="OI127" s="836"/>
      <c r="OJ127" s="836"/>
      <c r="OK127" s="836"/>
      <c r="OL127" s="836"/>
      <c r="OM127" s="836"/>
      <c r="ON127" s="836"/>
      <c r="OO127" s="836"/>
      <c r="OP127" s="836"/>
      <c r="OQ127" s="836"/>
      <c r="OR127" s="836"/>
      <c r="OS127" s="836"/>
      <c r="OT127" s="836"/>
      <c r="OU127" s="836"/>
      <c r="OV127" s="836"/>
      <c r="OW127" s="836"/>
      <c r="OX127" s="836"/>
      <c r="OY127" s="836"/>
      <c r="OZ127" s="836"/>
      <c r="PA127" s="836"/>
      <c r="PB127" s="836"/>
      <c r="PC127" s="836"/>
      <c r="PD127" s="836"/>
    </row>
    <row r="128" spans="1:420" ht="15" hidden="1" customHeight="1" outlineLevel="1" x14ac:dyDescent="0.3">
      <c r="A128" s="1261">
        <v>41633</v>
      </c>
      <c r="B128" s="1261"/>
      <c r="C128" s="411"/>
      <c r="D128" s="411"/>
      <c r="AR128" s="23"/>
      <c r="AT128" s="23"/>
      <c r="BH128" s="23"/>
      <c r="BU128" s="17"/>
      <c r="BW128" s="17"/>
      <c r="CI128" s="17"/>
      <c r="CK128" s="17"/>
      <c r="CW128" s="17"/>
      <c r="CY128" s="17"/>
      <c r="DK128" s="17"/>
      <c r="DM128" s="17"/>
      <c r="DY128" s="17"/>
      <c r="EA128" s="17"/>
      <c r="EM128" s="17"/>
      <c r="EO128" s="17"/>
      <c r="FA128" s="17"/>
      <c r="FC128" s="17"/>
      <c r="FG128" s="605"/>
      <c r="MS128" s="835"/>
      <c r="MX128" s="836"/>
      <c r="MY128" s="836"/>
      <c r="MZ128" s="836"/>
      <c r="NA128" s="836"/>
      <c r="NB128" s="836"/>
      <c r="NC128" s="836"/>
      <c r="ND128" s="836"/>
      <c r="NE128" s="836"/>
      <c r="NF128" s="836"/>
      <c r="NG128" s="836"/>
      <c r="NH128" s="836"/>
      <c r="NI128" s="836"/>
      <c r="NJ128" s="836"/>
      <c r="NK128" s="836"/>
      <c r="NL128" s="836"/>
      <c r="NM128" s="836"/>
      <c r="NN128" s="836"/>
      <c r="NO128" s="836"/>
      <c r="NP128" s="836"/>
      <c r="NQ128" s="836"/>
      <c r="NR128" s="836"/>
      <c r="NS128" s="836"/>
      <c r="NT128" s="836"/>
      <c r="NU128" s="836"/>
      <c r="NV128" s="836"/>
      <c r="NW128" s="836"/>
      <c r="NX128" s="836"/>
      <c r="NY128" s="836"/>
      <c r="NZ128" s="836"/>
      <c r="OA128" s="836"/>
      <c r="OB128" s="836"/>
      <c r="OC128" s="836"/>
      <c r="OD128" s="836"/>
      <c r="OE128" s="836"/>
      <c r="OF128" s="836"/>
      <c r="OG128" s="836"/>
      <c r="OH128" s="836"/>
      <c r="OI128" s="836"/>
      <c r="OJ128" s="836"/>
      <c r="OK128" s="836"/>
      <c r="OL128" s="836"/>
      <c r="OM128" s="836"/>
      <c r="ON128" s="836"/>
      <c r="OO128" s="836"/>
      <c r="OP128" s="836"/>
      <c r="OQ128" s="836"/>
      <c r="OR128" s="836"/>
      <c r="OS128" s="836"/>
      <c r="OT128" s="836"/>
      <c r="OU128" s="836"/>
      <c r="OV128" s="836"/>
      <c r="OW128" s="836"/>
      <c r="OX128" s="836"/>
      <c r="OY128" s="836"/>
      <c r="OZ128" s="836"/>
      <c r="PA128" s="836"/>
      <c r="PB128" s="836"/>
      <c r="PC128" s="836"/>
      <c r="PD128" s="836"/>
    </row>
    <row r="129" spans="1:420" ht="15" hidden="1" customHeight="1" outlineLevel="1" x14ac:dyDescent="0.3">
      <c r="A129" s="1261">
        <v>41634</v>
      </c>
      <c r="B129" s="1261"/>
      <c r="C129" s="411"/>
      <c r="D129" s="411"/>
      <c r="AR129" s="23"/>
      <c r="AT129" s="23"/>
      <c r="BH129" s="23"/>
      <c r="BU129" s="17"/>
      <c r="BW129" s="17"/>
      <c r="CI129" s="17"/>
      <c r="CK129" s="17"/>
      <c r="CW129" s="17"/>
      <c r="CY129" s="17"/>
      <c r="DK129" s="17"/>
      <c r="DM129" s="17"/>
      <c r="DY129" s="17"/>
      <c r="EA129" s="17"/>
      <c r="EM129" s="17"/>
      <c r="EO129" s="17"/>
      <c r="FA129" s="17"/>
      <c r="FC129" s="17"/>
      <c r="FG129" s="605"/>
      <c r="MS129" s="835"/>
      <c r="MX129" s="836"/>
      <c r="MY129" s="836"/>
      <c r="MZ129" s="836"/>
      <c r="NA129" s="836"/>
      <c r="NB129" s="836"/>
      <c r="NC129" s="836"/>
      <c r="ND129" s="836"/>
      <c r="NE129" s="836"/>
      <c r="NF129" s="836"/>
      <c r="NG129" s="836"/>
      <c r="NH129" s="836"/>
      <c r="NI129" s="836"/>
      <c r="NJ129" s="836"/>
      <c r="NK129" s="836"/>
      <c r="NL129" s="836"/>
      <c r="NM129" s="836"/>
      <c r="NN129" s="836"/>
      <c r="NO129" s="836"/>
      <c r="NP129" s="836"/>
      <c r="NQ129" s="836"/>
      <c r="NR129" s="836"/>
      <c r="NS129" s="836"/>
      <c r="NT129" s="836"/>
      <c r="NU129" s="836"/>
      <c r="NV129" s="836"/>
      <c r="NW129" s="836"/>
      <c r="NX129" s="836"/>
      <c r="NY129" s="836"/>
      <c r="NZ129" s="836"/>
      <c r="OA129" s="836"/>
      <c r="OB129" s="836"/>
      <c r="OC129" s="836"/>
      <c r="OD129" s="836"/>
      <c r="OE129" s="836"/>
      <c r="OF129" s="836"/>
      <c r="OG129" s="836"/>
      <c r="OH129" s="836"/>
      <c r="OI129" s="836"/>
      <c r="OJ129" s="836"/>
      <c r="OK129" s="836"/>
      <c r="OL129" s="836"/>
      <c r="OM129" s="836"/>
      <c r="ON129" s="836"/>
      <c r="OO129" s="836"/>
      <c r="OP129" s="836"/>
      <c r="OQ129" s="836"/>
      <c r="OR129" s="836"/>
      <c r="OS129" s="836"/>
      <c r="OT129" s="836"/>
      <c r="OU129" s="836"/>
      <c r="OV129" s="836"/>
      <c r="OW129" s="836"/>
      <c r="OX129" s="836"/>
      <c r="OY129" s="836"/>
      <c r="OZ129" s="836"/>
      <c r="PA129" s="836"/>
      <c r="PB129" s="836"/>
      <c r="PC129" s="836"/>
      <c r="PD129" s="836"/>
    </row>
    <row r="130" spans="1:420" ht="15" hidden="1" customHeight="1" outlineLevel="1" x14ac:dyDescent="0.3">
      <c r="A130" s="1261">
        <v>41635</v>
      </c>
      <c r="B130" s="1261"/>
      <c r="C130" s="411"/>
      <c r="AR130" s="23"/>
      <c r="AT130" s="23"/>
      <c r="BH130" s="23"/>
      <c r="BU130" s="17"/>
      <c r="BW130" s="17"/>
      <c r="CI130" s="17"/>
      <c r="CK130" s="17"/>
      <c r="CW130" s="17"/>
      <c r="CY130" s="17"/>
      <c r="DK130" s="17"/>
      <c r="DM130" s="17"/>
      <c r="DY130" s="17"/>
      <c r="EA130" s="17"/>
      <c r="EM130" s="17"/>
      <c r="EO130" s="17"/>
      <c r="FA130" s="17"/>
      <c r="FC130" s="17"/>
      <c r="FG130" s="605"/>
      <c r="MS130" s="835"/>
      <c r="MX130" s="836"/>
      <c r="MY130" s="836"/>
      <c r="MZ130" s="836"/>
      <c r="NA130" s="836"/>
      <c r="NB130" s="836"/>
      <c r="NC130" s="836"/>
      <c r="ND130" s="836"/>
      <c r="NE130" s="836"/>
      <c r="NF130" s="836"/>
      <c r="NG130" s="836"/>
      <c r="NH130" s="836"/>
      <c r="NI130" s="836"/>
      <c r="NJ130" s="836"/>
      <c r="NK130" s="836"/>
      <c r="NL130" s="836"/>
      <c r="NM130" s="836"/>
      <c r="NN130" s="836"/>
      <c r="NO130" s="836"/>
      <c r="NP130" s="836"/>
      <c r="NQ130" s="836"/>
      <c r="NR130" s="836"/>
      <c r="NS130" s="836"/>
      <c r="NT130" s="836"/>
      <c r="NU130" s="836"/>
      <c r="NV130" s="836"/>
      <c r="NW130" s="836"/>
      <c r="NX130" s="836"/>
      <c r="NY130" s="836"/>
      <c r="NZ130" s="836"/>
      <c r="OA130" s="836"/>
      <c r="OB130" s="836"/>
      <c r="OC130" s="836"/>
      <c r="OD130" s="836"/>
      <c r="OE130" s="836"/>
      <c r="OF130" s="836"/>
      <c r="OG130" s="836"/>
      <c r="OH130" s="836"/>
      <c r="OI130" s="836"/>
      <c r="OJ130" s="836"/>
      <c r="OK130" s="836"/>
      <c r="OL130" s="836"/>
      <c r="OM130" s="836"/>
      <c r="ON130" s="836"/>
      <c r="OO130" s="836"/>
      <c r="OP130" s="836"/>
      <c r="OQ130" s="836"/>
      <c r="OR130" s="836"/>
      <c r="OS130" s="836"/>
      <c r="OT130" s="836"/>
      <c r="OU130" s="836"/>
      <c r="OV130" s="836"/>
      <c r="OW130" s="836"/>
      <c r="OX130" s="836"/>
      <c r="OY130" s="836"/>
      <c r="OZ130" s="836"/>
      <c r="PA130" s="836"/>
      <c r="PB130" s="836"/>
      <c r="PC130" s="836"/>
      <c r="PD130" s="836"/>
    </row>
    <row r="131" spans="1:420" ht="15" hidden="1" customHeight="1" outlineLevel="1" x14ac:dyDescent="0.3">
      <c r="A131" s="1261">
        <v>41640</v>
      </c>
      <c r="B131" s="1261"/>
      <c r="C131" s="411"/>
      <c r="AR131" s="23"/>
      <c r="AT131" s="23"/>
      <c r="BH131" s="23"/>
      <c r="BU131" s="17"/>
      <c r="BW131" s="17"/>
      <c r="CI131" s="17"/>
      <c r="CK131" s="17"/>
      <c r="CW131" s="17"/>
      <c r="CY131" s="17"/>
      <c r="DK131" s="17"/>
      <c r="DM131" s="17"/>
      <c r="DY131" s="17"/>
      <c r="EA131" s="17"/>
      <c r="EM131" s="17"/>
      <c r="EO131" s="17"/>
      <c r="FA131" s="17"/>
      <c r="FC131" s="17"/>
      <c r="MS131" s="835"/>
      <c r="MX131" s="836"/>
      <c r="MY131" s="836"/>
      <c r="MZ131" s="836"/>
      <c r="NA131" s="836"/>
      <c r="NB131" s="836"/>
      <c r="NC131" s="836"/>
      <c r="ND131" s="836"/>
      <c r="NE131" s="836"/>
      <c r="NF131" s="836"/>
      <c r="NG131" s="836"/>
      <c r="NH131" s="836"/>
      <c r="NI131" s="836"/>
      <c r="NJ131" s="836"/>
      <c r="NK131" s="836"/>
      <c r="NL131" s="836"/>
      <c r="NM131" s="836"/>
      <c r="NN131" s="836"/>
      <c r="NO131" s="836"/>
      <c r="NP131" s="836"/>
      <c r="NQ131" s="836"/>
      <c r="NR131" s="836"/>
      <c r="NS131" s="836"/>
      <c r="NT131" s="836"/>
      <c r="NU131" s="836"/>
      <c r="NV131" s="836"/>
      <c r="NW131" s="836"/>
      <c r="NX131" s="836"/>
      <c r="NY131" s="836"/>
      <c r="NZ131" s="836"/>
      <c r="OA131" s="836"/>
      <c r="OB131" s="836"/>
      <c r="OC131" s="836"/>
      <c r="OD131" s="836"/>
      <c r="OE131" s="836"/>
      <c r="OF131" s="836"/>
      <c r="OG131" s="836"/>
      <c r="OH131" s="836"/>
      <c r="OI131" s="836"/>
      <c r="OJ131" s="836"/>
      <c r="OK131" s="836"/>
      <c r="OL131" s="836"/>
      <c r="OM131" s="836"/>
      <c r="ON131" s="836"/>
      <c r="OO131" s="836"/>
      <c r="OP131" s="836"/>
      <c r="OQ131" s="836"/>
      <c r="OR131" s="836"/>
      <c r="OS131" s="836"/>
      <c r="OT131" s="836"/>
      <c r="OU131" s="836"/>
      <c r="OV131" s="836"/>
      <c r="OW131" s="836"/>
      <c r="OX131" s="836"/>
      <c r="OY131" s="836"/>
      <c r="OZ131" s="836"/>
      <c r="PA131" s="836"/>
      <c r="PB131" s="836"/>
      <c r="PC131" s="836"/>
      <c r="PD131" s="836"/>
    </row>
    <row r="132" spans="1:420" ht="15" hidden="1" customHeight="1" outlineLevel="1" x14ac:dyDescent="0.3">
      <c r="A132" s="1261">
        <v>41659</v>
      </c>
      <c r="B132" s="1261"/>
      <c r="C132" s="411"/>
      <c r="AR132" s="23"/>
      <c r="AT132" s="23"/>
      <c r="BH132" s="23"/>
      <c r="BU132" s="17"/>
      <c r="BW132" s="17"/>
      <c r="CI132" s="17"/>
      <c r="CK132" s="17"/>
      <c r="CW132" s="17"/>
      <c r="CY132" s="17"/>
      <c r="DK132" s="17"/>
      <c r="DM132" s="17"/>
      <c r="DY132" s="17"/>
      <c r="EA132" s="17"/>
      <c r="EM132" s="17"/>
      <c r="EO132" s="17"/>
      <c r="FA132" s="17"/>
      <c r="FC132" s="17"/>
      <c r="MS132" s="835"/>
      <c r="MX132" s="836"/>
      <c r="MY132" s="836"/>
      <c r="MZ132" s="836"/>
      <c r="NA132" s="836"/>
      <c r="NB132" s="836"/>
      <c r="NC132" s="836"/>
      <c r="ND132" s="836"/>
      <c r="NE132" s="836"/>
      <c r="NF132" s="836"/>
      <c r="NG132" s="836"/>
      <c r="NH132" s="836"/>
      <c r="NI132" s="836"/>
      <c r="NJ132" s="836"/>
      <c r="NK132" s="836"/>
      <c r="NL132" s="836"/>
      <c r="NM132" s="836"/>
      <c r="NN132" s="836"/>
      <c r="NO132" s="836"/>
      <c r="NP132" s="836"/>
      <c r="NQ132" s="836"/>
      <c r="NR132" s="836"/>
      <c r="NS132" s="836"/>
      <c r="NT132" s="836"/>
      <c r="NU132" s="836"/>
      <c r="NV132" s="836"/>
      <c r="NW132" s="836"/>
      <c r="NX132" s="836"/>
      <c r="NY132" s="836"/>
      <c r="NZ132" s="836"/>
      <c r="OA132" s="836"/>
      <c r="OB132" s="836"/>
      <c r="OC132" s="836"/>
      <c r="OD132" s="836"/>
      <c r="OE132" s="836"/>
      <c r="OF132" s="836"/>
      <c r="OG132" s="836"/>
      <c r="OH132" s="836"/>
      <c r="OI132" s="836"/>
      <c r="OJ132" s="836"/>
      <c r="OK132" s="836"/>
      <c r="OL132" s="836"/>
      <c r="OM132" s="836"/>
      <c r="ON132" s="836"/>
      <c r="OO132" s="836"/>
      <c r="OP132" s="836"/>
      <c r="OQ132" s="836"/>
      <c r="OR132" s="836"/>
      <c r="OS132" s="836"/>
      <c r="OT132" s="836"/>
      <c r="OU132" s="836"/>
      <c r="OV132" s="836"/>
      <c r="OW132" s="836"/>
      <c r="OX132" s="836"/>
      <c r="OY132" s="836"/>
      <c r="OZ132" s="836"/>
      <c r="PA132" s="836"/>
      <c r="PB132" s="836"/>
      <c r="PC132" s="836"/>
      <c r="PD132" s="836"/>
    </row>
    <row r="133" spans="1:420" ht="15" hidden="1" customHeight="1" outlineLevel="1" x14ac:dyDescent="0.3">
      <c r="A133" s="1261">
        <v>41747</v>
      </c>
      <c r="B133" s="1261"/>
      <c r="C133" s="411"/>
      <c r="AR133" s="23"/>
      <c r="AT133" s="23"/>
      <c r="BH133" s="23"/>
      <c r="BU133" s="17"/>
      <c r="BW133" s="17"/>
      <c r="CI133" s="17"/>
      <c r="CK133" s="17"/>
      <c r="CW133" s="17"/>
      <c r="CY133" s="17"/>
      <c r="DK133" s="17"/>
      <c r="DM133" s="17"/>
      <c r="DY133" s="17"/>
      <c r="EA133" s="17"/>
      <c r="EM133" s="17"/>
      <c r="EO133" s="17"/>
      <c r="FA133" s="17"/>
      <c r="FC133" s="17"/>
      <c r="MS133" s="835"/>
      <c r="MX133" s="836"/>
      <c r="MY133" s="836"/>
      <c r="MZ133" s="836"/>
      <c r="NA133" s="836"/>
      <c r="NB133" s="836"/>
      <c r="NC133" s="836"/>
      <c r="ND133" s="836"/>
      <c r="NE133" s="836"/>
      <c r="NF133" s="836"/>
      <c r="NG133" s="836"/>
      <c r="NH133" s="836"/>
      <c r="NI133" s="836"/>
      <c r="NJ133" s="836"/>
      <c r="NK133" s="836"/>
      <c r="NL133" s="836"/>
      <c r="NM133" s="836"/>
      <c r="NN133" s="836"/>
      <c r="NO133" s="836"/>
      <c r="NP133" s="836"/>
      <c r="NQ133" s="836"/>
      <c r="NR133" s="836"/>
      <c r="NS133" s="836"/>
      <c r="NT133" s="836"/>
      <c r="NU133" s="836"/>
      <c r="NV133" s="836"/>
      <c r="NW133" s="836"/>
      <c r="NX133" s="836"/>
      <c r="NY133" s="836"/>
      <c r="NZ133" s="836"/>
      <c r="OA133" s="836"/>
      <c r="OB133" s="836"/>
      <c r="OC133" s="836"/>
      <c r="OD133" s="836"/>
      <c r="OE133" s="836"/>
      <c r="OF133" s="836"/>
      <c r="OG133" s="836"/>
      <c r="OH133" s="836"/>
      <c r="OI133" s="836"/>
      <c r="OJ133" s="836"/>
      <c r="OK133" s="836"/>
      <c r="OL133" s="836"/>
      <c r="OM133" s="836"/>
      <c r="ON133" s="836"/>
      <c r="OO133" s="836"/>
      <c r="OP133" s="836"/>
      <c r="OQ133" s="836"/>
      <c r="OR133" s="836"/>
      <c r="OS133" s="836"/>
      <c r="OT133" s="836"/>
      <c r="OU133" s="836"/>
      <c r="OV133" s="836"/>
      <c r="OW133" s="836"/>
      <c r="OX133" s="836"/>
      <c r="OY133" s="836"/>
      <c r="OZ133" s="836"/>
      <c r="PA133" s="836"/>
      <c r="PB133" s="836"/>
      <c r="PC133" s="836"/>
      <c r="PD133" s="836"/>
    </row>
    <row r="134" spans="1:420" ht="15" hidden="1" customHeight="1" outlineLevel="1" x14ac:dyDescent="0.3">
      <c r="A134" s="1261">
        <v>41785</v>
      </c>
      <c r="B134" s="1261"/>
      <c r="C134" s="411"/>
      <c r="AR134" s="23"/>
      <c r="AT134" s="23"/>
      <c r="BH134" s="23"/>
      <c r="BU134" s="17"/>
      <c r="BW134" s="17"/>
      <c r="CI134" s="17"/>
      <c r="CK134" s="17"/>
      <c r="CW134" s="17"/>
      <c r="CY134" s="17"/>
      <c r="DK134" s="17"/>
      <c r="DM134" s="17"/>
      <c r="DY134" s="17"/>
      <c r="EA134" s="17"/>
      <c r="EM134" s="17"/>
      <c r="EO134" s="17"/>
      <c r="FA134" s="17"/>
      <c r="FC134" s="17"/>
      <c r="MS134" s="835"/>
      <c r="MX134" s="836"/>
      <c r="MY134" s="836"/>
      <c r="MZ134" s="836"/>
      <c r="NA134" s="836"/>
      <c r="NB134" s="836"/>
      <c r="NC134" s="836"/>
      <c r="ND134" s="836"/>
      <c r="NE134" s="836"/>
      <c r="NF134" s="836"/>
      <c r="NG134" s="836"/>
      <c r="NH134" s="836"/>
      <c r="NI134" s="836"/>
      <c r="NJ134" s="836"/>
      <c r="NK134" s="836"/>
      <c r="NL134" s="836"/>
      <c r="NM134" s="836"/>
      <c r="NN134" s="836"/>
      <c r="NO134" s="836"/>
      <c r="NP134" s="836"/>
      <c r="NQ134" s="836"/>
      <c r="NR134" s="836"/>
      <c r="NS134" s="836"/>
      <c r="NT134" s="836"/>
      <c r="NU134" s="836"/>
      <c r="NV134" s="836"/>
      <c r="NW134" s="836"/>
      <c r="NX134" s="836"/>
      <c r="NY134" s="836"/>
      <c r="NZ134" s="836"/>
      <c r="OA134" s="836"/>
      <c r="OB134" s="836"/>
      <c r="OC134" s="836"/>
      <c r="OD134" s="836"/>
      <c r="OE134" s="836"/>
      <c r="OF134" s="836"/>
      <c r="OG134" s="836"/>
      <c r="OH134" s="836"/>
      <c r="OI134" s="836"/>
      <c r="OJ134" s="836"/>
      <c r="OK134" s="836"/>
      <c r="OL134" s="836"/>
      <c r="OM134" s="836"/>
      <c r="ON134" s="836"/>
      <c r="OO134" s="836"/>
      <c r="OP134" s="836"/>
      <c r="OQ134" s="836"/>
      <c r="OR134" s="836"/>
      <c r="OS134" s="836"/>
      <c r="OT134" s="836"/>
      <c r="OU134" s="836"/>
      <c r="OV134" s="836"/>
      <c r="OW134" s="836"/>
      <c r="OX134" s="836"/>
      <c r="OY134" s="836"/>
      <c r="OZ134" s="836"/>
      <c r="PA134" s="836"/>
      <c r="PB134" s="836"/>
      <c r="PC134" s="836"/>
      <c r="PD134" s="836"/>
    </row>
    <row r="135" spans="1:420" ht="15" hidden="1" customHeight="1" outlineLevel="1" x14ac:dyDescent="0.3">
      <c r="A135" s="1261">
        <v>41824</v>
      </c>
      <c r="B135" s="1261"/>
      <c r="C135" s="411"/>
      <c r="AR135" s="23"/>
      <c r="AT135" s="23"/>
      <c r="BH135" s="23"/>
      <c r="BU135" s="17"/>
      <c r="BW135" s="17"/>
      <c r="CI135" s="17"/>
      <c r="CK135" s="17"/>
      <c r="CW135" s="17"/>
      <c r="CY135" s="17"/>
      <c r="DK135" s="17"/>
      <c r="DM135" s="17"/>
      <c r="DY135" s="17"/>
      <c r="EA135" s="17"/>
      <c r="EM135" s="17"/>
      <c r="EO135" s="17"/>
      <c r="FA135" s="17"/>
      <c r="FC135" s="17"/>
      <c r="MS135" s="835"/>
      <c r="MX135" s="836"/>
      <c r="MY135" s="836"/>
      <c r="MZ135" s="836"/>
      <c r="NA135" s="836"/>
      <c r="NB135" s="836"/>
      <c r="NC135" s="836"/>
      <c r="ND135" s="836"/>
      <c r="NE135" s="836"/>
      <c r="NF135" s="836"/>
      <c r="NG135" s="836"/>
      <c r="NH135" s="836"/>
      <c r="NI135" s="836"/>
      <c r="NJ135" s="836"/>
      <c r="NK135" s="836"/>
      <c r="NL135" s="836"/>
      <c r="NM135" s="836"/>
      <c r="NN135" s="836"/>
      <c r="NO135" s="836"/>
      <c r="NP135" s="836"/>
      <c r="NQ135" s="836"/>
      <c r="NR135" s="836"/>
      <c r="NS135" s="836"/>
      <c r="NT135" s="836"/>
      <c r="NU135" s="836"/>
      <c r="NV135" s="836"/>
      <c r="NW135" s="836"/>
      <c r="NX135" s="836"/>
      <c r="NY135" s="836"/>
      <c r="NZ135" s="836"/>
      <c r="OA135" s="836"/>
      <c r="OB135" s="836"/>
      <c r="OC135" s="836"/>
      <c r="OD135" s="836"/>
      <c r="OE135" s="836"/>
      <c r="OF135" s="836"/>
      <c r="OG135" s="836"/>
      <c r="OH135" s="836"/>
      <c r="OI135" s="836"/>
      <c r="OJ135" s="836"/>
      <c r="OK135" s="836"/>
      <c r="OL135" s="836"/>
      <c r="OM135" s="836"/>
      <c r="ON135" s="836"/>
      <c r="OO135" s="836"/>
      <c r="OP135" s="836"/>
      <c r="OQ135" s="836"/>
      <c r="OR135" s="836"/>
      <c r="OS135" s="836"/>
      <c r="OT135" s="836"/>
      <c r="OU135" s="836"/>
      <c r="OV135" s="836"/>
      <c r="OW135" s="836"/>
      <c r="OX135" s="836"/>
      <c r="OY135" s="836"/>
      <c r="OZ135" s="836"/>
      <c r="PA135" s="836"/>
      <c r="PB135" s="836"/>
      <c r="PC135" s="836"/>
      <c r="PD135" s="836"/>
    </row>
    <row r="136" spans="1:420" ht="15" hidden="1" customHeight="1" outlineLevel="1" x14ac:dyDescent="0.3">
      <c r="A136" s="1261">
        <v>41883</v>
      </c>
      <c r="B136" s="1261"/>
      <c r="C136" s="411"/>
      <c r="AR136" s="23"/>
      <c r="AT136" s="23"/>
      <c r="BH136" s="23"/>
      <c r="BU136" s="17"/>
      <c r="BW136" s="17"/>
      <c r="CI136" s="17"/>
      <c r="CK136" s="17"/>
      <c r="CW136" s="17"/>
      <c r="CY136" s="17"/>
      <c r="DK136" s="17"/>
      <c r="DM136" s="17"/>
      <c r="DY136" s="17"/>
      <c r="EA136" s="17"/>
      <c r="EM136" s="17"/>
      <c r="EO136" s="17"/>
      <c r="FA136" s="17"/>
      <c r="FC136" s="17"/>
      <c r="MS136" s="835"/>
      <c r="MX136" s="836"/>
      <c r="MY136" s="836"/>
      <c r="MZ136" s="836"/>
      <c r="NA136" s="836"/>
      <c r="NB136" s="836"/>
      <c r="NC136" s="836"/>
      <c r="ND136" s="836"/>
      <c r="NE136" s="836"/>
      <c r="NF136" s="836"/>
      <c r="NG136" s="836"/>
      <c r="NH136" s="836"/>
      <c r="NI136" s="836"/>
      <c r="NJ136" s="836"/>
      <c r="NK136" s="836"/>
      <c r="NL136" s="836"/>
      <c r="NM136" s="836"/>
      <c r="NN136" s="836"/>
      <c r="NO136" s="836"/>
      <c r="NP136" s="836"/>
      <c r="NQ136" s="836"/>
      <c r="NR136" s="836"/>
      <c r="NS136" s="836"/>
      <c r="NT136" s="836"/>
      <c r="NU136" s="836"/>
      <c r="NV136" s="836"/>
      <c r="NW136" s="836"/>
      <c r="NX136" s="836"/>
      <c r="NY136" s="836"/>
      <c r="NZ136" s="836"/>
      <c r="OA136" s="836"/>
      <c r="OB136" s="836"/>
      <c r="OC136" s="836"/>
      <c r="OD136" s="836"/>
      <c r="OE136" s="836"/>
      <c r="OF136" s="836"/>
      <c r="OG136" s="836"/>
      <c r="OH136" s="836"/>
      <c r="OI136" s="836"/>
      <c r="OJ136" s="836"/>
      <c r="OK136" s="836"/>
      <c r="OL136" s="836"/>
      <c r="OM136" s="836"/>
      <c r="ON136" s="836"/>
      <c r="OO136" s="836"/>
      <c r="OP136" s="836"/>
      <c r="OQ136" s="836"/>
      <c r="OR136" s="836"/>
      <c r="OS136" s="836"/>
      <c r="OT136" s="836"/>
      <c r="OU136" s="836"/>
      <c r="OV136" s="836"/>
      <c r="OW136" s="836"/>
      <c r="OX136" s="836"/>
      <c r="OY136" s="836"/>
      <c r="OZ136" s="836"/>
      <c r="PA136" s="836"/>
      <c r="PB136" s="836"/>
      <c r="PC136" s="836"/>
      <c r="PD136" s="836"/>
    </row>
    <row r="137" spans="1:420" ht="15" hidden="1" customHeight="1" outlineLevel="1" x14ac:dyDescent="0.3">
      <c r="A137" s="1261">
        <v>41954</v>
      </c>
      <c r="B137" s="1261"/>
      <c r="C137" s="411"/>
      <c r="AR137" s="23"/>
      <c r="AT137" s="23"/>
      <c r="BH137" s="23"/>
      <c r="BU137" s="17"/>
      <c r="BW137" s="17"/>
      <c r="CI137" s="17"/>
      <c r="CK137" s="17"/>
      <c r="CW137" s="17"/>
      <c r="CY137" s="17"/>
      <c r="DK137" s="17"/>
      <c r="DM137" s="17"/>
      <c r="DY137" s="17"/>
      <c r="EA137" s="17"/>
      <c r="EM137" s="17"/>
      <c r="EO137" s="17"/>
      <c r="FA137" s="17"/>
      <c r="FC137" s="17"/>
      <c r="MS137" s="835"/>
      <c r="MX137" s="836"/>
      <c r="MY137" s="836"/>
      <c r="MZ137" s="836"/>
      <c r="NA137" s="836"/>
      <c r="NB137" s="836"/>
      <c r="NC137" s="836"/>
      <c r="ND137" s="836"/>
      <c r="NE137" s="836"/>
      <c r="NF137" s="836"/>
      <c r="NG137" s="836"/>
      <c r="NH137" s="836"/>
      <c r="NI137" s="836"/>
      <c r="NJ137" s="836"/>
      <c r="NK137" s="836"/>
      <c r="NL137" s="836"/>
      <c r="NM137" s="836"/>
      <c r="NN137" s="836"/>
      <c r="NO137" s="836"/>
      <c r="NP137" s="836"/>
      <c r="NQ137" s="836"/>
      <c r="NR137" s="836"/>
      <c r="NS137" s="836"/>
      <c r="NT137" s="836"/>
      <c r="NU137" s="836"/>
      <c r="NV137" s="836"/>
      <c r="NW137" s="836"/>
      <c r="NX137" s="836"/>
      <c r="NY137" s="836"/>
      <c r="NZ137" s="836"/>
      <c r="OA137" s="836"/>
      <c r="OB137" s="836"/>
      <c r="OC137" s="836"/>
      <c r="OD137" s="836"/>
      <c r="OE137" s="836"/>
      <c r="OF137" s="836"/>
      <c r="OG137" s="836"/>
      <c r="OH137" s="836"/>
      <c r="OI137" s="836"/>
      <c r="OJ137" s="836"/>
      <c r="OK137" s="836"/>
      <c r="OL137" s="836"/>
      <c r="OM137" s="836"/>
      <c r="ON137" s="836"/>
      <c r="OO137" s="836"/>
      <c r="OP137" s="836"/>
      <c r="OQ137" s="836"/>
      <c r="OR137" s="836"/>
      <c r="OS137" s="836"/>
      <c r="OT137" s="836"/>
      <c r="OU137" s="836"/>
      <c r="OV137" s="836"/>
      <c r="OW137" s="836"/>
      <c r="OX137" s="836"/>
      <c r="OY137" s="836"/>
      <c r="OZ137" s="836"/>
      <c r="PA137" s="836"/>
      <c r="PB137" s="836"/>
      <c r="PC137" s="836"/>
      <c r="PD137" s="836"/>
    </row>
    <row r="138" spans="1:420" ht="15" hidden="1" customHeight="1" outlineLevel="1" x14ac:dyDescent="0.3">
      <c r="A138" s="1261">
        <v>41970</v>
      </c>
      <c r="B138" s="1261"/>
      <c r="C138" s="411"/>
      <c r="AR138" s="23"/>
      <c r="AT138" s="23"/>
      <c r="BH138" s="23"/>
      <c r="BU138" s="17"/>
      <c r="BW138" s="17"/>
      <c r="CI138" s="17"/>
      <c r="CK138" s="17"/>
      <c r="CW138" s="17"/>
      <c r="CY138" s="17"/>
      <c r="DK138" s="17"/>
      <c r="DM138" s="17"/>
      <c r="DY138" s="17"/>
      <c r="EA138" s="17"/>
      <c r="EM138" s="17"/>
      <c r="EO138" s="17"/>
      <c r="FA138" s="17"/>
      <c r="FC138" s="17"/>
      <c r="MS138" s="835"/>
      <c r="MX138" s="836"/>
      <c r="MY138" s="836"/>
      <c r="MZ138" s="836"/>
      <c r="NA138" s="836"/>
      <c r="NB138" s="836"/>
      <c r="NC138" s="836"/>
      <c r="ND138" s="836"/>
      <c r="NE138" s="836"/>
      <c r="NF138" s="836"/>
      <c r="NG138" s="836"/>
      <c r="NH138" s="836"/>
      <c r="NI138" s="836"/>
      <c r="NJ138" s="836"/>
      <c r="NK138" s="836"/>
      <c r="NL138" s="836"/>
      <c r="NM138" s="836"/>
      <c r="NN138" s="836"/>
      <c r="NO138" s="836"/>
      <c r="NP138" s="836"/>
      <c r="NQ138" s="836"/>
      <c r="NR138" s="836"/>
      <c r="NS138" s="836"/>
      <c r="NT138" s="836"/>
      <c r="NU138" s="836"/>
      <c r="NV138" s="836"/>
      <c r="NW138" s="836"/>
      <c r="NX138" s="836"/>
      <c r="NY138" s="836"/>
      <c r="NZ138" s="836"/>
      <c r="OA138" s="836"/>
      <c r="OB138" s="836"/>
      <c r="OC138" s="836"/>
      <c r="OD138" s="836"/>
      <c r="OE138" s="836"/>
      <c r="OF138" s="836"/>
      <c r="OG138" s="836"/>
      <c r="OH138" s="836"/>
      <c r="OI138" s="836"/>
      <c r="OJ138" s="836"/>
      <c r="OK138" s="836"/>
      <c r="OL138" s="836"/>
      <c r="OM138" s="836"/>
      <c r="ON138" s="836"/>
      <c r="OO138" s="836"/>
      <c r="OP138" s="836"/>
      <c r="OQ138" s="836"/>
      <c r="OR138" s="836"/>
      <c r="OS138" s="836"/>
      <c r="OT138" s="836"/>
      <c r="OU138" s="836"/>
      <c r="OV138" s="836"/>
      <c r="OW138" s="836"/>
      <c r="OX138" s="836"/>
      <c r="OY138" s="836"/>
      <c r="OZ138" s="836"/>
      <c r="PA138" s="836"/>
      <c r="PB138" s="836"/>
      <c r="PC138" s="836"/>
      <c r="PD138" s="836"/>
    </row>
    <row r="139" spans="1:420" ht="15" hidden="1" customHeight="1" outlineLevel="1" x14ac:dyDescent="0.3">
      <c r="A139" s="1261">
        <v>41971</v>
      </c>
      <c r="B139" s="1261"/>
      <c r="C139" s="411"/>
      <c r="AR139" s="23"/>
      <c r="AT139" s="23"/>
      <c r="BH139" s="23"/>
      <c r="BU139" s="17"/>
      <c r="BW139" s="17"/>
      <c r="CI139" s="17"/>
      <c r="CK139" s="17"/>
      <c r="CW139" s="17"/>
      <c r="CY139" s="17"/>
      <c r="DK139" s="17"/>
      <c r="DM139" s="17"/>
      <c r="DY139" s="17"/>
      <c r="EA139" s="17"/>
      <c r="EM139" s="17"/>
      <c r="EO139" s="17"/>
      <c r="FA139" s="17"/>
      <c r="FC139" s="17"/>
      <c r="MS139" s="835"/>
      <c r="MX139" s="836"/>
      <c r="MY139" s="836"/>
      <c r="MZ139" s="836"/>
      <c r="NA139" s="836"/>
      <c r="NB139" s="836"/>
      <c r="NC139" s="836"/>
      <c r="ND139" s="836"/>
      <c r="NE139" s="836"/>
      <c r="NF139" s="836"/>
      <c r="NG139" s="836"/>
      <c r="NH139" s="836"/>
      <c r="NI139" s="836"/>
      <c r="NJ139" s="836"/>
      <c r="NK139" s="836"/>
      <c r="NL139" s="836"/>
      <c r="NM139" s="836"/>
      <c r="NN139" s="836"/>
      <c r="NO139" s="836"/>
      <c r="NP139" s="836"/>
      <c r="NQ139" s="836"/>
      <c r="NR139" s="836"/>
      <c r="NS139" s="836"/>
      <c r="NT139" s="836"/>
      <c r="NU139" s="836"/>
      <c r="NV139" s="836"/>
      <c r="NW139" s="836"/>
      <c r="NX139" s="836"/>
      <c r="NY139" s="836"/>
      <c r="NZ139" s="836"/>
      <c r="OA139" s="836"/>
      <c r="OB139" s="836"/>
      <c r="OC139" s="836"/>
      <c r="OD139" s="836"/>
      <c r="OE139" s="836"/>
      <c r="OF139" s="836"/>
      <c r="OG139" s="836"/>
      <c r="OH139" s="836"/>
      <c r="OI139" s="836"/>
      <c r="OJ139" s="836"/>
      <c r="OK139" s="836"/>
      <c r="OL139" s="836"/>
      <c r="OM139" s="836"/>
      <c r="ON139" s="836"/>
      <c r="OO139" s="836"/>
      <c r="OP139" s="836"/>
      <c r="OQ139" s="836"/>
      <c r="OR139" s="836"/>
      <c r="OS139" s="836"/>
      <c r="OT139" s="836"/>
      <c r="OU139" s="836"/>
      <c r="OV139" s="836"/>
      <c r="OW139" s="836"/>
      <c r="OX139" s="836"/>
      <c r="OY139" s="836"/>
      <c r="OZ139" s="836"/>
      <c r="PA139" s="836"/>
      <c r="PB139" s="836"/>
      <c r="PC139" s="836"/>
      <c r="PD139" s="836"/>
    </row>
    <row r="140" spans="1:420" ht="15" hidden="1" customHeight="1" outlineLevel="1" x14ac:dyDescent="0.3">
      <c r="A140" s="1261">
        <v>41997</v>
      </c>
      <c r="B140" s="1261"/>
      <c r="C140" s="411"/>
      <c r="AR140" s="23"/>
      <c r="AT140" s="23"/>
      <c r="BH140" s="23"/>
      <c r="BU140" s="17"/>
      <c r="BW140" s="17"/>
      <c r="CI140" s="17"/>
      <c r="CK140" s="17"/>
      <c r="CW140" s="17"/>
      <c r="CY140" s="17"/>
      <c r="DK140" s="17"/>
      <c r="DM140" s="17"/>
      <c r="DY140" s="17"/>
      <c r="EA140" s="17"/>
      <c r="EM140" s="17"/>
      <c r="EO140" s="17"/>
      <c r="FA140" s="17"/>
      <c r="FC140" s="17"/>
      <c r="MS140" s="835"/>
      <c r="MX140" s="836"/>
      <c r="MY140" s="836"/>
      <c r="MZ140" s="836"/>
      <c r="NA140" s="836"/>
      <c r="NB140" s="836"/>
      <c r="NC140" s="836"/>
      <c r="ND140" s="836"/>
      <c r="NE140" s="836"/>
      <c r="NF140" s="836"/>
      <c r="NG140" s="836"/>
      <c r="NH140" s="836"/>
      <c r="NI140" s="836"/>
      <c r="NJ140" s="836"/>
      <c r="NK140" s="836"/>
      <c r="NL140" s="836"/>
      <c r="NM140" s="836"/>
      <c r="NN140" s="836"/>
      <c r="NO140" s="836"/>
      <c r="NP140" s="836"/>
      <c r="NQ140" s="836"/>
      <c r="NR140" s="836"/>
      <c r="NS140" s="836"/>
      <c r="NT140" s="836"/>
      <c r="NU140" s="836"/>
      <c r="NV140" s="836"/>
      <c r="NW140" s="836"/>
      <c r="NX140" s="836"/>
      <c r="NY140" s="836"/>
      <c r="NZ140" s="836"/>
      <c r="OA140" s="836"/>
      <c r="OB140" s="836"/>
      <c r="OC140" s="836"/>
      <c r="OD140" s="836"/>
      <c r="OE140" s="836"/>
      <c r="OF140" s="836"/>
      <c r="OG140" s="836"/>
      <c r="OH140" s="836"/>
      <c r="OI140" s="836"/>
      <c r="OJ140" s="836"/>
      <c r="OK140" s="836"/>
      <c r="OL140" s="836"/>
      <c r="OM140" s="836"/>
      <c r="ON140" s="836"/>
      <c r="OO140" s="836"/>
      <c r="OP140" s="836"/>
      <c r="OQ140" s="836"/>
      <c r="OR140" s="836"/>
      <c r="OS140" s="836"/>
      <c r="OT140" s="836"/>
      <c r="OU140" s="836"/>
      <c r="OV140" s="836"/>
      <c r="OW140" s="836"/>
      <c r="OX140" s="836"/>
      <c r="OY140" s="836"/>
      <c r="OZ140" s="836"/>
      <c r="PA140" s="836"/>
      <c r="PB140" s="836"/>
      <c r="PC140" s="836"/>
      <c r="PD140" s="836"/>
    </row>
    <row r="141" spans="1:420" ht="15" hidden="1" customHeight="1" outlineLevel="1" x14ac:dyDescent="0.3">
      <c r="A141" s="1261">
        <v>41998</v>
      </c>
      <c r="B141" s="1261"/>
      <c r="C141" s="411"/>
      <c r="AR141" s="23"/>
      <c r="AT141" s="23"/>
      <c r="BH141" s="23"/>
      <c r="BU141" s="17"/>
      <c r="BW141" s="17"/>
      <c r="CI141" s="17"/>
      <c r="CK141" s="17"/>
      <c r="CW141" s="17"/>
      <c r="CY141" s="17"/>
      <c r="DK141" s="17"/>
      <c r="DM141" s="17"/>
      <c r="DY141" s="17"/>
      <c r="EA141" s="17"/>
      <c r="EM141" s="17"/>
      <c r="EO141" s="17"/>
      <c r="FA141" s="17"/>
      <c r="FC141" s="17"/>
      <c r="MS141" s="835"/>
      <c r="MX141" s="836"/>
      <c r="MY141" s="836"/>
      <c r="MZ141" s="836"/>
      <c r="NA141" s="836"/>
      <c r="NB141" s="836"/>
      <c r="NC141" s="836"/>
      <c r="ND141" s="836"/>
      <c r="NE141" s="836"/>
      <c r="NF141" s="836"/>
      <c r="NG141" s="836"/>
      <c r="NH141" s="836"/>
      <c r="NI141" s="836"/>
      <c r="NJ141" s="836"/>
      <c r="NK141" s="836"/>
      <c r="NL141" s="836"/>
      <c r="NM141" s="836"/>
      <c r="NN141" s="836"/>
      <c r="NO141" s="836"/>
      <c r="NP141" s="836"/>
      <c r="NQ141" s="836"/>
      <c r="NR141" s="836"/>
      <c r="NS141" s="836"/>
      <c r="NT141" s="836"/>
      <c r="NU141" s="836"/>
      <c r="NV141" s="836"/>
      <c r="NW141" s="836"/>
      <c r="NX141" s="836"/>
      <c r="NY141" s="836"/>
      <c r="NZ141" s="836"/>
      <c r="OA141" s="836"/>
      <c r="OB141" s="836"/>
      <c r="OC141" s="836"/>
      <c r="OD141" s="836"/>
      <c r="OE141" s="836"/>
      <c r="OF141" s="836"/>
      <c r="OG141" s="836"/>
      <c r="OH141" s="836"/>
      <c r="OI141" s="836"/>
      <c r="OJ141" s="836"/>
      <c r="OK141" s="836"/>
      <c r="OL141" s="836"/>
      <c r="OM141" s="836"/>
      <c r="ON141" s="836"/>
      <c r="OO141" s="836"/>
      <c r="OP141" s="836"/>
      <c r="OQ141" s="836"/>
      <c r="OR141" s="836"/>
      <c r="OS141" s="836"/>
      <c r="OT141" s="836"/>
      <c r="OU141" s="836"/>
      <c r="OV141" s="836"/>
      <c r="OW141" s="836"/>
      <c r="OX141" s="836"/>
      <c r="OY141" s="836"/>
      <c r="OZ141" s="836"/>
      <c r="PA141" s="836"/>
      <c r="PB141" s="836"/>
      <c r="PC141" s="836"/>
      <c r="PD141" s="836"/>
    </row>
    <row r="142" spans="1:420" ht="15" hidden="1" customHeight="1" outlineLevel="1" x14ac:dyDescent="0.3">
      <c r="A142" s="1261">
        <v>41999</v>
      </c>
      <c r="B142" s="1261"/>
      <c r="C142" s="411"/>
      <c r="AR142" s="23"/>
      <c r="AT142" s="23"/>
      <c r="BH142" s="23"/>
      <c r="BU142" s="17"/>
      <c r="BW142" s="17"/>
      <c r="CI142" s="17"/>
      <c r="CK142" s="17"/>
      <c r="CW142" s="17"/>
      <c r="CY142" s="17"/>
      <c r="DK142" s="17"/>
      <c r="DM142" s="17"/>
      <c r="DY142" s="17"/>
      <c r="EA142" s="17"/>
      <c r="EM142" s="17"/>
      <c r="EO142" s="17"/>
      <c r="FA142" s="17"/>
      <c r="FC142" s="17"/>
      <c r="MS142" s="835"/>
      <c r="MX142" s="836"/>
      <c r="MY142" s="836"/>
      <c r="MZ142" s="836"/>
      <c r="NA142" s="836"/>
      <c r="NB142" s="836"/>
      <c r="NC142" s="836"/>
      <c r="ND142" s="836"/>
      <c r="NE142" s="836"/>
      <c r="NF142" s="836"/>
      <c r="NG142" s="836"/>
      <c r="NH142" s="836"/>
      <c r="NI142" s="836"/>
      <c r="NJ142" s="836"/>
      <c r="NK142" s="836"/>
      <c r="NL142" s="836"/>
      <c r="NM142" s="836"/>
      <c r="NN142" s="836"/>
      <c r="NO142" s="836"/>
      <c r="NP142" s="836"/>
      <c r="NQ142" s="836"/>
      <c r="NR142" s="836"/>
      <c r="NS142" s="836"/>
      <c r="NT142" s="836"/>
      <c r="NU142" s="836"/>
      <c r="NV142" s="836"/>
      <c r="NW142" s="836"/>
      <c r="NX142" s="836"/>
      <c r="NY142" s="836"/>
      <c r="NZ142" s="836"/>
      <c r="OA142" s="836"/>
      <c r="OB142" s="836"/>
      <c r="OC142" s="836"/>
      <c r="OD142" s="836"/>
      <c r="OE142" s="836"/>
      <c r="OF142" s="836"/>
      <c r="OG142" s="836"/>
      <c r="OH142" s="836"/>
      <c r="OI142" s="836"/>
      <c r="OJ142" s="836"/>
      <c r="OK142" s="836"/>
      <c r="OL142" s="836"/>
      <c r="OM142" s="836"/>
      <c r="ON142" s="836"/>
      <c r="OO142" s="836"/>
      <c r="OP142" s="836"/>
      <c r="OQ142" s="836"/>
      <c r="OR142" s="836"/>
      <c r="OS142" s="836"/>
      <c r="OT142" s="836"/>
      <c r="OU142" s="836"/>
      <c r="OV142" s="836"/>
      <c r="OW142" s="836"/>
      <c r="OX142" s="836"/>
      <c r="OY142" s="836"/>
      <c r="OZ142" s="836"/>
      <c r="PA142" s="836"/>
      <c r="PB142" s="836"/>
      <c r="PC142" s="836"/>
      <c r="PD142" s="836"/>
    </row>
    <row r="143" spans="1:420" ht="15" hidden="1" customHeight="1" outlineLevel="1" x14ac:dyDescent="0.3">
      <c r="A143" s="1261">
        <v>42005</v>
      </c>
      <c r="B143" s="1261"/>
      <c r="C143" s="411"/>
      <c r="AR143" s="23"/>
      <c r="AT143" s="23"/>
      <c r="BH143" s="23"/>
      <c r="BU143" s="17"/>
      <c r="BW143" s="17"/>
      <c r="CI143" s="17"/>
      <c r="CK143" s="17"/>
      <c r="CW143" s="17"/>
      <c r="CY143" s="17"/>
      <c r="DK143" s="17"/>
      <c r="DM143" s="17"/>
      <c r="DY143" s="17"/>
      <c r="EA143" s="17"/>
      <c r="EM143" s="17"/>
      <c r="EO143" s="17"/>
      <c r="FA143" s="17"/>
      <c r="FC143" s="17"/>
      <c r="MS143" s="835"/>
      <c r="MX143" s="836"/>
      <c r="MY143" s="836"/>
      <c r="MZ143" s="836"/>
      <c r="NA143" s="836"/>
      <c r="NB143" s="836"/>
      <c r="NC143" s="836"/>
      <c r="ND143" s="836"/>
      <c r="NE143" s="836"/>
      <c r="NF143" s="836"/>
      <c r="NG143" s="836"/>
      <c r="NH143" s="836"/>
      <c r="NI143" s="836"/>
      <c r="NJ143" s="836"/>
      <c r="NK143" s="836"/>
      <c r="NL143" s="836"/>
      <c r="NM143" s="836"/>
      <c r="NN143" s="836"/>
      <c r="NO143" s="836"/>
      <c r="NP143" s="836"/>
      <c r="NQ143" s="836"/>
      <c r="NR143" s="836"/>
      <c r="NS143" s="836"/>
      <c r="NT143" s="836"/>
      <c r="NU143" s="836"/>
      <c r="NV143" s="836"/>
      <c r="NW143" s="836"/>
      <c r="NX143" s="836"/>
      <c r="NY143" s="836"/>
      <c r="NZ143" s="836"/>
      <c r="OA143" s="836"/>
      <c r="OB143" s="836"/>
      <c r="OC143" s="836"/>
      <c r="OD143" s="836"/>
      <c r="OE143" s="836"/>
      <c r="OF143" s="836"/>
      <c r="OG143" s="836"/>
      <c r="OH143" s="836"/>
      <c r="OI143" s="836"/>
      <c r="OJ143" s="836"/>
      <c r="OK143" s="836"/>
      <c r="OL143" s="836"/>
      <c r="OM143" s="836"/>
      <c r="ON143" s="836"/>
      <c r="OO143" s="836"/>
      <c r="OP143" s="836"/>
      <c r="OQ143" s="836"/>
      <c r="OR143" s="836"/>
      <c r="OS143" s="836"/>
      <c r="OT143" s="836"/>
      <c r="OU143" s="836"/>
      <c r="OV143" s="836"/>
      <c r="OW143" s="836"/>
      <c r="OX143" s="836"/>
      <c r="OY143" s="836"/>
      <c r="OZ143" s="836"/>
      <c r="PA143" s="836"/>
      <c r="PB143" s="836"/>
      <c r="PC143" s="836"/>
      <c r="PD143" s="836"/>
    </row>
    <row r="144" spans="1:420" ht="15" hidden="1" customHeight="1" outlineLevel="1" x14ac:dyDescent="0.3">
      <c r="A144" s="1261">
        <v>42023</v>
      </c>
      <c r="B144" s="1261"/>
      <c r="C144" s="411"/>
      <c r="AR144" s="23"/>
      <c r="AT144" s="23"/>
      <c r="BH144" s="23"/>
      <c r="BU144" s="17"/>
      <c r="BW144" s="17"/>
      <c r="CI144" s="17"/>
      <c r="CK144" s="17"/>
      <c r="CW144" s="17"/>
      <c r="CY144" s="17"/>
      <c r="DK144" s="17"/>
      <c r="DM144" s="17"/>
      <c r="DY144" s="17"/>
      <c r="EA144" s="17"/>
      <c r="EM144" s="17"/>
      <c r="EO144" s="17"/>
      <c r="FA144" s="17"/>
      <c r="FC144" s="17"/>
      <c r="MS144" s="835"/>
      <c r="MX144" s="836"/>
      <c r="MY144" s="836"/>
      <c r="MZ144" s="836"/>
      <c r="NA144" s="836"/>
      <c r="NB144" s="836"/>
      <c r="NC144" s="836"/>
      <c r="ND144" s="836"/>
      <c r="NE144" s="836"/>
      <c r="NF144" s="836"/>
      <c r="NG144" s="836"/>
      <c r="NH144" s="836"/>
      <c r="NI144" s="836"/>
      <c r="NJ144" s="836"/>
      <c r="NK144" s="836"/>
      <c r="NL144" s="836"/>
      <c r="NM144" s="836"/>
      <c r="NN144" s="836"/>
      <c r="NO144" s="836"/>
      <c r="NP144" s="836"/>
      <c r="NQ144" s="836"/>
      <c r="NR144" s="836"/>
      <c r="NS144" s="836"/>
      <c r="NT144" s="836"/>
      <c r="NU144" s="836"/>
      <c r="NV144" s="836"/>
      <c r="NW144" s="836"/>
      <c r="NX144" s="836"/>
      <c r="NY144" s="836"/>
      <c r="NZ144" s="836"/>
      <c r="OA144" s="836"/>
      <c r="OB144" s="836"/>
      <c r="OC144" s="836"/>
      <c r="OD144" s="836"/>
      <c r="OE144" s="836"/>
      <c r="OF144" s="836"/>
      <c r="OG144" s="836"/>
      <c r="OH144" s="836"/>
      <c r="OI144" s="836"/>
      <c r="OJ144" s="836"/>
      <c r="OK144" s="836"/>
      <c r="OL144" s="836"/>
      <c r="OM144" s="836"/>
      <c r="ON144" s="836"/>
      <c r="OO144" s="836"/>
      <c r="OP144" s="836"/>
      <c r="OQ144" s="836"/>
      <c r="OR144" s="836"/>
      <c r="OS144" s="836"/>
      <c r="OT144" s="836"/>
      <c r="OU144" s="836"/>
      <c r="OV144" s="836"/>
      <c r="OW144" s="836"/>
      <c r="OX144" s="836"/>
      <c r="OY144" s="836"/>
      <c r="OZ144" s="836"/>
      <c r="PA144" s="836"/>
      <c r="PB144" s="836"/>
      <c r="PC144" s="836"/>
      <c r="PD144" s="836"/>
    </row>
    <row r="145" spans="1:420" ht="15" hidden="1" customHeight="1" outlineLevel="1" x14ac:dyDescent="0.3">
      <c r="A145" s="1261">
        <v>42097</v>
      </c>
      <c r="B145" s="1261"/>
      <c r="C145" s="411"/>
      <c r="AR145" s="23"/>
      <c r="AT145" s="23"/>
      <c r="BH145" s="23"/>
      <c r="BU145" s="17"/>
      <c r="BW145" s="17"/>
      <c r="CI145" s="17"/>
      <c r="CK145" s="17"/>
      <c r="CW145" s="17"/>
      <c r="CY145" s="17"/>
      <c r="DK145" s="17"/>
      <c r="DM145" s="17"/>
      <c r="DY145" s="17"/>
      <c r="EA145" s="17"/>
      <c r="EM145" s="17"/>
      <c r="EO145" s="17"/>
      <c r="FA145" s="17"/>
      <c r="FC145" s="17"/>
      <c r="MS145" s="835"/>
      <c r="MX145" s="836"/>
      <c r="MY145" s="836"/>
      <c r="MZ145" s="836"/>
      <c r="NA145" s="836"/>
      <c r="NB145" s="836"/>
      <c r="NC145" s="836"/>
      <c r="ND145" s="836"/>
      <c r="NE145" s="836"/>
      <c r="NF145" s="836"/>
      <c r="NG145" s="836"/>
      <c r="NH145" s="836"/>
      <c r="NI145" s="836"/>
      <c r="NJ145" s="836"/>
      <c r="NK145" s="836"/>
      <c r="NL145" s="836"/>
      <c r="NM145" s="836"/>
      <c r="NN145" s="836"/>
      <c r="NO145" s="836"/>
      <c r="NP145" s="836"/>
      <c r="NQ145" s="836"/>
      <c r="NR145" s="836"/>
      <c r="NS145" s="836"/>
      <c r="NT145" s="836"/>
      <c r="NU145" s="836"/>
      <c r="NV145" s="836"/>
      <c r="NW145" s="836"/>
      <c r="NX145" s="836"/>
      <c r="NY145" s="836"/>
      <c r="NZ145" s="836"/>
      <c r="OA145" s="836"/>
      <c r="OB145" s="836"/>
      <c r="OC145" s="836"/>
      <c r="OD145" s="836"/>
      <c r="OE145" s="836"/>
      <c r="OF145" s="836"/>
      <c r="OG145" s="836"/>
      <c r="OH145" s="836"/>
      <c r="OI145" s="836"/>
      <c r="OJ145" s="836"/>
      <c r="OK145" s="836"/>
      <c r="OL145" s="836"/>
      <c r="OM145" s="836"/>
      <c r="ON145" s="836"/>
      <c r="OO145" s="836"/>
      <c r="OP145" s="836"/>
      <c r="OQ145" s="836"/>
      <c r="OR145" s="836"/>
      <c r="OS145" s="836"/>
      <c r="OT145" s="836"/>
      <c r="OU145" s="836"/>
      <c r="OV145" s="836"/>
      <c r="OW145" s="836"/>
      <c r="OX145" s="836"/>
      <c r="OY145" s="836"/>
      <c r="OZ145" s="836"/>
      <c r="PA145" s="836"/>
      <c r="PB145" s="836"/>
      <c r="PC145" s="836"/>
      <c r="PD145" s="836"/>
    </row>
    <row r="146" spans="1:420" ht="15" hidden="1" customHeight="1" outlineLevel="1" x14ac:dyDescent="0.3">
      <c r="A146" s="1261">
        <v>42149</v>
      </c>
      <c r="B146" s="1261"/>
      <c r="C146" s="411"/>
      <c r="AR146" s="23"/>
      <c r="AT146" s="23"/>
      <c r="BH146" s="23"/>
      <c r="BU146" s="17"/>
      <c r="BW146" s="17"/>
      <c r="CI146" s="17"/>
      <c r="CK146" s="17"/>
      <c r="CW146" s="17"/>
      <c r="CY146" s="17"/>
      <c r="DK146" s="17"/>
      <c r="DM146" s="17"/>
      <c r="DY146" s="17"/>
      <c r="EA146" s="17"/>
      <c r="EM146" s="17"/>
      <c r="EO146" s="17"/>
      <c r="FA146" s="17"/>
      <c r="FC146" s="17"/>
      <c r="MS146" s="835"/>
      <c r="MX146" s="836"/>
      <c r="MY146" s="836"/>
      <c r="MZ146" s="836"/>
      <c r="NA146" s="836"/>
      <c r="NB146" s="836"/>
      <c r="NC146" s="836"/>
      <c r="ND146" s="836"/>
      <c r="NE146" s="836"/>
      <c r="NF146" s="836"/>
      <c r="NG146" s="836"/>
      <c r="NH146" s="836"/>
      <c r="NI146" s="836"/>
      <c r="NJ146" s="836"/>
      <c r="NK146" s="836"/>
      <c r="NL146" s="836"/>
      <c r="NM146" s="836"/>
      <c r="NN146" s="836"/>
      <c r="NO146" s="836"/>
      <c r="NP146" s="836"/>
      <c r="NQ146" s="836"/>
      <c r="NR146" s="836"/>
      <c r="NS146" s="836"/>
      <c r="NT146" s="836"/>
      <c r="NU146" s="836"/>
      <c r="NV146" s="836"/>
      <c r="NW146" s="836"/>
      <c r="NX146" s="836"/>
      <c r="NY146" s="836"/>
      <c r="NZ146" s="836"/>
      <c r="OA146" s="836"/>
      <c r="OB146" s="836"/>
      <c r="OC146" s="836"/>
      <c r="OD146" s="836"/>
      <c r="OE146" s="836"/>
      <c r="OF146" s="836"/>
      <c r="OG146" s="836"/>
      <c r="OH146" s="836"/>
      <c r="OI146" s="836"/>
      <c r="OJ146" s="836"/>
      <c r="OK146" s="836"/>
      <c r="OL146" s="836"/>
      <c r="OM146" s="836"/>
      <c r="ON146" s="836"/>
      <c r="OO146" s="836"/>
      <c r="OP146" s="836"/>
      <c r="OQ146" s="836"/>
      <c r="OR146" s="836"/>
      <c r="OS146" s="836"/>
      <c r="OT146" s="836"/>
      <c r="OU146" s="836"/>
      <c r="OV146" s="836"/>
      <c r="OW146" s="836"/>
      <c r="OX146" s="836"/>
      <c r="OY146" s="836"/>
      <c r="OZ146" s="836"/>
      <c r="PA146" s="836"/>
      <c r="PB146" s="836"/>
      <c r="PC146" s="836"/>
      <c r="PD146" s="836"/>
    </row>
    <row r="147" spans="1:420" ht="15" hidden="1" customHeight="1" outlineLevel="1" x14ac:dyDescent="0.3">
      <c r="A147" s="1261">
        <v>42188</v>
      </c>
      <c r="B147" s="1261"/>
      <c r="C147" s="411"/>
      <c r="AR147" s="23"/>
      <c r="AT147" s="23"/>
      <c r="BH147" s="23"/>
      <c r="BU147" s="17"/>
      <c r="BW147" s="17"/>
      <c r="CI147" s="17"/>
      <c r="CK147" s="17"/>
      <c r="CW147" s="17"/>
      <c r="CY147" s="17"/>
      <c r="DK147" s="17"/>
      <c r="DM147" s="17"/>
      <c r="DY147" s="17"/>
      <c r="EA147" s="17"/>
      <c r="EM147" s="17"/>
      <c r="EO147" s="17"/>
      <c r="FA147" s="17"/>
      <c r="FC147" s="17"/>
      <c r="MS147" s="835"/>
      <c r="MX147" s="836"/>
      <c r="MY147" s="836"/>
      <c r="MZ147" s="836"/>
      <c r="NA147" s="836"/>
      <c r="NB147" s="836"/>
      <c r="NC147" s="836"/>
      <c r="ND147" s="836"/>
      <c r="NE147" s="836"/>
      <c r="NF147" s="836"/>
      <c r="NG147" s="836"/>
      <c r="NH147" s="836"/>
      <c r="NI147" s="836"/>
      <c r="NJ147" s="836"/>
      <c r="NK147" s="836"/>
      <c r="NL147" s="836"/>
      <c r="NM147" s="836"/>
      <c r="NN147" s="836"/>
      <c r="NO147" s="836"/>
      <c r="NP147" s="836"/>
      <c r="NQ147" s="836"/>
      <c r="NR147" s="836"/>
      <c r="NS147" s="836"/>
      <c r="NT147" s="836"/>
      <c r="NU147" s="836"/>
      <c r="NV147" s="836"/>
      <c r="NW147" s="836"/>
      <c r="NX147" s="836"/>
      <c r="NY147" s="836"/>
      <c r="NZ147" s="836"/>
      <c r="OA147" s="836"/>
      <c r="OB147" s="836"/>
      <c r="OC147" s="836"/>
      <c r="OD147" s="836"/>
      <c r="OE147" s="836"/>
      <c r="OF147" s="836"/>
      <c r="OG147" s="836"/>
      <c r="OH147" s="836"/>
      <c r="OI147" s="836"/>
      <c r="OJ147" s="836"/>
      <c r="OK147" s="836"/>
      <c r="OL147" s="836"/>
      <c r="OM147" s="836"/>
      <c r="ON147" s="836"/>
      <c r="OO147" s="836"/>
      <c r="OP147" s="836"/>
      <c r="OQ147" s="836"/>
      <c r="OR147" s="836"/>
      <c r="OS147" s="836"/>
      <c r="OT147" s="836"/>
      <c r="OU147" s="836"/>
      <c r="OV147" s="836"/>
      <c r="OW147" s="836"/>
      <c r="OX147" s="836"/>
      <c r="OY147" s="836"/>
      <c r="OZ147" s="836"/>
      <c r="PA147" s="836"/>
      <c r="PB147" s="836"/>
      <c r="PC147" s="836"/>
      <c r="PD147" s="836"/>
    </row>
    <row r="148" spans="1:420" ht="15" hidden="1" customHeight="1" outlineLevel="1" x14ac:dyDescent="0.3">
      <c r="A148" s="1261">
        <v>42254</v>
      </c>
      <c r="B148" s="1261"/>
      <c r="C148" s="411"/>
      <c r="AR148" s="23"/>
      <c r="AT148" s="23"/>
      <c r="BH148" s="23"/>
      <c r="BU148" s="17"/>
      <c r="BW148" s="17"/>
      <c r="CI148" s="17"/>
      <c r="CK148" s="17"/>
      <c r="CW148" s="17"/>
      <c r="CY148" s="17"/>
      <c r="DK148" s="17"/>
      <c r="DM148" s="17"/>
      <c r="DY148" s="17"/>
      <c r="EA148" s="17"/>
      <c r="EM148" s="17"/>
      <c r="EO148" s="17"/>
      <c r="FA148" s="17"/>
      <c r="FC148" s="17"/>
      <c r="MS148" s="835"/>
      <c r="MX148" s="836"/>
      <c r="MY148" s="836"/>
      <c r="MZ148" s="836"/>
      <c r="NA148" s="836"/>
      <c r="NB148" s="836"/>
      <c r="NC148" s="836"/>
      <c r="ND148" s="836"/>
      <c r="NE148" s="836"/>
      <c r="NF148" s="836"/>
      <c r="NG148" s="836"/>
      <c r="NH148" s="836"/>
      <c r="NI148" s="836"/>
      <c r="NJ148" s="836"/>
      <c r="NK148" s="836"/>
      <c r="NL148" s="836"/>
      <c r="NM148" s="836"/>
      <c r="NN148" s="836"/>
      <c r="NO148" s="836"/>
      <c r="NP148" s="836"/>
      <c r="NQ148" s="836"/>
      <c r="NR148" s="836"/>
      <c r="NS148" s="836"/>
      <c r="NT148" s="836"/>
      <c r="NU148" s="836"/>
      <c r="NV148" s="836"/>
      <c r="NW148" s="836"/>
      <c r="NX148" s="836"/>
      <c r="NY148" s="836"/>
      <c r="NZ148" s="836"/>
      <c r="OA148" s="836"/>
      <c r="OB148" s="836"/>
      <c r="OC148" s="836"/>
      <c r="OD148" s="836"/>
      <c r="OE148" s="836"/>
      <c r="OF148" s="836"/>
      <c r="OG148" s="836"/>
      <c r="OH148" s="836"/>
      <c r="OI148" s="836"/>
      <c r="OJ148" s="836"/>
      <c r="OK148" s="836"/>
      <c r="OL148" s="836"/>
      <c r="OM148" s="836"/>
      <c r="ON148" s="836"/>
      <c r="OO148" s="836"/>
      <c r="OP148" s="836"/>
      <c r="OQ148" s="836"/>
      <c r="OR148" s="836"/>
      <c r="OS148" s="836"/>
      <c r="OT148" s="836"/>
      <c r="OU148" s="836"/>
      <c r="OV148" s="836"/>
      <c r="OW148" s="836"/>
      <c r="OX148" s="836"/>
      <c r="OY148" s="836"/>
      <c r="OZ148" s="836"/>
      <c r="PA148" s="836"/>
      <c r="PB148" s="836"/>
      <c r="PC148" s="836"/>
      <c r="PD148" s="836"/>
    </row>
    <row r="149" spans="1:420" ht="15" hidden="1" customHeight="1" outlineLevel="1" x14ac:dyDescent="0.3">
      <c r="A149" s="1261">
        <v>42319</v>
      </c>
      <c r="B149" s="1261"/>
      <c r="C149" s="411"/>
      <c r="AR149" s="23"/>
      <c r="AT149" s="23"/>
      <c r="BH149" s="23"/>
      <c r="BU149" s="17"/>
      <c r="BW149" s="17"/>
      <c r="CI149" s="17"/>
      <c r="CK149" s="17"/>
      <c r="CW149" s="17"/>
      <c r="CY149" s="17"/>
      <c r="DK149" s="17"/>
      <c r="DM149" s="17"/>
      <c r="DY149" s="17"/>
      <c r="EA149" s="17"/>
      <c r="EM149" s="17"/>
      <c r="EO149" s="17"/>
      <c r="FA149" s="17"/>
      <c r="FC149" s="17"/>
      <c r="MS149" s="835"/>
      <c r="MX149" s="836"/>
      <c r="MY149" s="836"/>
      <c r="MZ149" s="836"/>
      <c r="NA149" s="836"/>
      <c r="NB149" s="836"/>
      <c r="NC149" s="836"/>
      <c r="ND149" s="836"/>
      <c r="NE149" s="836"/>
      <c r="NF149" s="836"/>
      <c r="NG149" s="836"/>
      <c r="NH149" s="836"/>
      <c r="NI149" s="836"/>
      <c r="NJ149" s="836"/>
      <c r="NK149" s="836"/>
      <c r="NL149" s="836"/>
      <c r="NM149" s="836"/>
      <c r="NN149" s="836"/>
      <c r="NO149" s="836"/>
      <c r="NP149" s="836"/>
      <c r="NQ149" s="836"/>
      <c r="NR149" s="836"/>
      <c r="NS149" s="836"/>
      <c r="NT149" s="836"/>
      <c r="NU149" s="836"/>
      <c r="NV149" s="836"/>
      <c r="NW149" s="836"/>
      <c r="NX149" s="836"/>
      <c r="NY149" s="836"/>
      <c r="NZ149" s="836"/>
      <c r="OA149" s="836"/>
      <c r="OB149" s="836"/>
      <c r="OC149" s="836"/>
      <c r="OD149" s="836"/>
      <c r="OE149" s="836"/>
      <c r="OF149" s="836"/>
      <c r="OG149" s="836"/>
      <c r="OH149" s="836"/>
      <c r="OI149" s="836"/>
      <c r="OJ149" s="836"/>
      <c r="OK149" s="836"/>
      <c r="OL149" s="836"/>
      <c r="OM149" s="836"/>
      <c r="ON149" s="836"/>
      <c r="OO149" s="836"/>
      <c r="OP149" s="836"/>
      <c r="OQ149" s="836"/>
      <c r="OR149" s="836"/>
      <c r="OS149" s="836"/>
      <c r="OT149" s="836"/>
      <c r="OU149" s="836"/>
      <c r="OV149" s="836"/>
      <c r="OW149" s="836"/>
      <c r="OX149" s="836"/>
      <c r="OY149" s="836"/>
      <c r="OZ149" s="836"/>
      <c r="PA149" s="836"/>
      <c r="PB149" s="836"/>
      <c r="PC149" s="836"/>
      <c r="PD149" s="836"/>
    </row>
    <row r="150" spans="1:420" ht="15" hidden="1" customHeight="1" outlineLevel="1" x14ac:dyDescent="0.3">
      <c r="A150" s="1261">
        <v>42334</v>
      </c>
      <c r="B150" s="1261"/>
      <c r="C150" s="411"/>
      <c r="AR150" s="23"/>
      <c r="AT150" s="23"/>
      <c r="BH150" s="23"/>
      <c r="BU150" s="17"/>
      <c r="BW150" s="17"/>
      <c r="CI150" s="17"/>
      <c r="CK150" s="17"/>
      <c r="CW150" s="17"/>
      <c r="CY150" s="17"/>
      <c r="DK150" s="17"/>
      <c r="DM150" s="17"/>
      <c r="DY150" s="17"/>
      <c r="EA150" s="17"/>
      <c r="EM150" s="17"/>
      <c r="EO150" s="17"/>
      <c r="FA150" s="17"/>
      <c r="FC150" s="17"/>
      <c r="MS150" s="835"/>
      <c r="MX150" s="836"/>
      <c r="MY150" s="836"/>
      <c r="MZ150" s="836"/>
      <c r="NA150" s="836"/>
      <c r="NB150" s="836"/>
      <c r="NC150" s="836"/>
      <c r="ND150" s="836"/>
      <c r="NE150" s="836"/>
      <c r="NF150" s="836"/>
      <c r="NG150" s="836"/>
      <c r="NH150" s="836"/>
      <c r="NI150" s="836"/>
      <c r="NJ150" s="836"/>
      <c r="NK150" s="836"/>
      <c r="NL150" s="836"/>
      <c r="NM150" s="836"/>
      <c r="NN150" s="836"/>
      <c r="NO150" s="836"/>
      <c r="NP150" s="836"/>
      <c r="NQ150" s="836"/>
      <c r="NR150" s="836"/>
      <c r="NS150" s="836"/>
      <c r="NT150" s="836"/>
      <c r="NU150" s="836"/>
      <c r="NV150" s="836"/>
      <c r="NW150" s="836"/>
      <c r="NX150" s="836"/>
      <c r="NY150" s="836"/>
      <c r="NZ150" s="836"/>
      <c r="OA150" s="836"/>
      <c r="OB150" s="836"/>
      <c r="OC150" s="836"/>
      <c r="OD150" s="836"/>
      <c r="OE150" s="836"/>
      <c r="OF150" s="836"/>
      <c r="OG150" s="836"/>
      <c r="OH150" s="836"/>
      <c r="OI150" s="836"/>
      <c r="OJ150" s="836"/>
      <c r="OK150" s="836"/>
      <c r="OL150" s="836"/>
      <c r="OM150" s="836"/>
      <c r="ON150" s="836"/>
      <c r="OO150" s="836"/>
      <c r="OP150" s="836"/>
      <c r="OQ150" s="836"/>
      <c r="OR150" s="836"/>
      <c r="OS150" s="836"/>
      <c r="OT150" s="836"/>
      <c r="OU150" s="836"/>
      <c r="OV150" s="836"/>
      <c r="OW150" s="836"/>
      <c r="OX150" s="836"/>
      <c r="OY150" s="836"/>
      <c r="OZ150" s="836"/>
      <c r="PA150" s="836"/>
      <c r="PB150" s="836"/>
      <c r="PC150" s="836"/>
      <c r="PD150" s="836"/>
    </row>
    <row r="151" spans="1:420" ht="15" hidden="1" customHeight="1" outlineLevel="1" x14ac:dyDescent="0.3">
      <c r="A151" s="1261">
        <v>42335</v>
      </c>
      <c r="B151" s="1261"/>
      <c r="C151" s="411"/>
      <c r="AR151" s="23"/>
      <c r="AT151" s="23"/>
      <c r="BH151" s="23"/>
      <c r="BU151" s="17"/>
      <c r="BW151" s="17"/>
      <c r="CI151" s="17"/>
      <c r="CK151" s="17"/>
      <c r="CW151" s="17"/>
      <c r="CY151" s="17"/>
      <c r="DK151" s="17"/>
      <c r="DM151" s="17"/>
      <c r="DY151" s="17"/>
      <c r="EA151" s="17"/>
      <c r="EM151" s="17"/>
      <c r="EO151" s="17"/>
      <c r="FA151" s="17"/>
      <c r="FC151" s="17"/>
      <c r="MS151" s="835"/>
      <c r="MX151" s="836"/>
      <c r="MY151" s="836"/>
      <c r="MZ151" s="836"/>
      <c r="NA151" s="836"/>
      <c r="NB151" s="836"/>
      <c r="NC151" s="836"/>
      <c r="ND151" s="836"/>
      <c r="NE151" s="836"/>
      <c r="NF151" s="836"/>
      <c r="NG151" s="836"/>
      <c r="NH151" s="836"/>
      <c r="NI151" s="836"/>
      <c r="NJ151" s="836"/>
      <c r="NK151" s="836"/>
      <c r="NL151" s="836"/>
      <c r="NM151" s="836"/>
      <c r="NN151" s="836"/>
      <c r="NO151" s="836"/>
      <c r="NP151" s="836"/>
      <c r="NQ151" s="836"/>
      <c r="NR151" s="836"/>
      <c r="NS151" s="836"/>
      <c r="NT151" s="836"/>
      <c r="NU151" s="836"/>
      <c r="NV151" s="836"/>
      <c r="NW151" s="836"/>
      <c r="NX151" s="836"/>
      <c r="NY151" s="836"/>
      <c r="NZ151" s="836"/>
      <c r="OA151" s="836"/>
      <c r="OB151" s="836"/>
      <c r="OC151" s="836"/>
      <c r="OD151" s="836"/>
      <c r="OE151" s="836"/>
      <c r="OF151" s="836"/>
      <c r="OG151" s="836"/>
      <c r="OH151" s="836"/>
      <c r="OI151" s="836"/>
      <c r="OJ151" s="836"/>
      <c r="OK151" s="836"/>
      <c r="OL151" s="836"/>
      <c r="OM151" s="836"/>
      <c r="ON151" s="836"/>
      <c r="OO151" s="836"/>
      <c r="OP151" s="836"/>
      <c r="OQ151" s="836"/>
      <c r="OR151" s="836"/>
      <c r="OS151" s="836"/>
      <c r="OT151" s="836"/>
      <c r="OU151" s="836"/>
      <c r="OV151" s="836"/>
      <c r="OW151" s="836"/>
      <c r="OX151" s="836"/>
      <c r="OY151" s="836"/>
      <c r="OZ151" s="836"/>
      <c r="PA151" s="836"/>
      <c r="PB151" s="836"/>
      <c r="PC151" s="836"/>
      <c r="PD151" s="836"/>
    </row>
    <row r="152" spans="1:420" ht="15" hidden="1" customHeight="1" outlineLevel="1" x14ac:dyDescent="0.3">
      <c r="A152" s="1261">
        <v>42361</v>
      </c>
      <c r="B152" s="1261"/>
      <c r="C152" s="411"/>
      <c r="AR152" s="23"/>
      <c r="AT152" s="23"/>
      <c r="BH152" s="23"/>
      <c r="BU152" s="17"/>
      <c r="BW152" s="17"/>
      <c r="CI152" s="17"/>
      <c r="CK152" s="17"/>
      <c r="CW152" s="17"/>
      <c r="CY152" s="17"/>
      <c r="DK152" s="17"/>
      <c r="DM152" s="17"/>
      <c r="DY152" s="17"/>
      <c r="EA152" s="17"/>
      <c r="EM152" s="17"/>
      <c r="EO152" s="17"/>
      <c r="FA152" s="17"/>
      <c r="FC152" s="17"/>
      <c r="MS152" s="835"/>
      <c r="MX152" s="836"/>
      <c r="MY152" s="836"/>
      <c r="MZ152" s="836"/>
      <c r="NA152" s="836"/>
      <c r="NB152" s="836"/>
      <c r="NC152" s="836"/>
      <c r="ND152" s="836"/>
      <c r="NE152" s="836"/>
      <c r="NF152" s="836"/>
      <c r="NG152" s="836"/>
      <c r="NH152" s="836"/>
      <c r="NI152" s="836"/>
      <c r="NJ152" s="836"/>
      <c r="NK152" s="836"/>
      <c r="NL152" s="836"/>
      <c r="NM152" s="836"/>
      <c r="NN152" s="836"/>
      <c r="NO152" s="836"/>
      <c r="NP152" s="836"/>
      <c r="NQ152" s="836"/>
      <c r="NR152" s="836"/>
      <c r="NS152" s="836"/>
      <c r="NT152" s="836"/>
      <c r="NU152" s="836"/>
      <c r="NV152" s="836"/>
      <c r="NW152" s="836"/>
      <c r="NX152" s="836"/>
      <c r="NY152" s="836"/>
      <c r="NZ152" s="836"/>
      <c r="OA152" s="836"/>
      <c r="OB152" s="836"/>
      <c r="OC152" s="836"/>
      <c r="OD152" s="836"/>
      <c r="OE152" s="836"/>
      <c r="OF152" s="836"/>
      <c r="OG152" s="836"/>
      <c r="OH152" s="836"/>
      <c r="OI152" s="836"/>
      <c r="OJ152" s="836"/>
      <c r="OK152" s="836"/>
      <c r="OL152" s="836"/>
      <c r="OM152" s="836"/>
      <c r="ON152" s="836"/>
      <c r="OO152" s="836"/>
      <c r="OP152" s="836"/>
      <c r="OQ152" s="836"/>
      <c r="OR152" s="836"/>
      <c r="OS152" s="836"/>
      <c r="OT152" s="836"/>
      <c r="OU152" s="836"/>
      <c r="OV152" s="836"/>
      <c r="OW152" s="836"/>
      <c r="OX152" s="836"/>
      <c r="OY152" s="836"/>
      <c r="OZ152" s="836"/>
      <c r="PA152" s="836"/>
      <c r="PB152" s="836"/>
      <c r="PC152" s="836"/>
      <c r="PD152" s="836"/>
    </row>
    <row r="153" spans="1:420" ht="15" hidden="1" customHeight="1" outlineLevel="1" x14ac:dyDescent="0.3">
      <c r="A153" s="1261">
        <v>42362</v>
      </c>
      <c r="B153" s="1261"/>
      <c r="C153" s="411"/>
      <c r="AR153" s="23"/>
      <c r="AT153" s="23"/>
      <c r="BH153" s="23"/>
      <c r="BU153" s="17"/>
      <c r="BW153" s="17"/>
      <c r="CI153" s="17"/>
      <c r="CK153" s="17"/>
      <c r="CW153" s="17"/>
      <c r="CY153" s="17"/>
      <c r="DK153" s="17"/>
      <c r="DM153" s="17"/>
      <c r="DY153" s="17"/>
      <c r="EA153" s="17"/>
      <c r="EM153" s="17"/>
      <c r="EO153" s="17"/>
      <c r="FA153" s="17"/>
      <c r="FC153" s="17"/>
      <c r="MS153" s="835"/>
      <c r="MX153" s="836"/>
      <c r="MY153" s="836"/>
      <c r="MZ153" s="836"/>
      <c r="NA153" s="836"/>
      <c r="NB153" s="836"/>
      <c r="NC153" s="836"/>
      <c r="ND153" s="836"/>
      <c r="NE153" s="836"/>
      <c r="NF153" s="836"/>
      <c r="NG153" s="836"/>
      <c r="NH153" s="836"/>
      <c r="NI153" s="836"/>
      <c r="NJ153" s="836"/>
      <c r="NK153" s="836"/>
      <c r="NL153" s="836"/>
      <c r="NM153" s="836"/>
      <c r="NN153" s="836"/>
      <c r="NO153" s="836"/>
      <c r="NP153" s="836"/>
      <c r="NQ153" s="836"/>
      <c r="NR153" s="836"/>
      <c r="NS153" s="836"/>
      <c r="NT153" s="836"/>
      <c r="NU153" s="836"/>
      <c r="NV153" s="836"/>
      <c r="NW153" s="836"/>
      <c r="NX153" s="836"/>
      <c r="NY153" s="836"/>
      <c r="NZ153" s="836"/>
      <c r="OA153" s="836"/>
      <c r="OB153" s="836"/>
      <c r="OC153" s="836"/>
      <c r="OD153" s="836"/>
      <c r="OE153" s="836"/>
      <c r="OF153" s="836"/>
      <c r="OG153" s="836"/>
      <c r="OH153" s="836"/>
      <c r="OI153" s="836"/>
      <c r="OJ153" s="836"/>
      <c r="OK153" s="836"/>
      <c r="OL153" s="836"/>
      <c r="OM153" s="836"/>
      <c r="ON153" s="836"/>
      <c r="OO153" s="836"/>
      <c r="OP153" s="836"/>
      <c r="OQ153" s="836"/>
      <c r="OR153" s="836"/>
      <c r="OS153" s="836"/>
      <c r="OT153" s="836"/>
      <c r="OU153" s="836"/>
      <c r="OV153" s="836"/>
      <c r="OW153" s="836"/>
      <c r="OX153" s="836"/>
      <c r="OY153" s="836"/>
      <c r="OZ153" s="836"/>
      <c r="PA153" s="836"/>
      <c r="PB153" s="836"/>
      <c r="PC153" s="836"/>
      <c r="PD153" s="836"/>
    </row>
    <row r="154" spans="1:420" ht="15" hidden="1" customHeight="1" outlineLevel="1" x14ac:dyDescent="0.3">
      <c r="A154" s="1261">
        <v>42363</v>
      </c>
      <c r="B154" s="1261"/>
      <c r="C154" s="411"/>
      <c r="AR154" s="23"/>
      <c r="AT154" s="23"/>
      <c r="BH154" s="23"/>
      <c r="BU154" s="17"/>
      <c r="BW154" s="17"/>
      <c r="CI154" s="17"/>
      <c r="CK154" s="17"/>
      <c r="CW154" s="17"/>
      <c r="CY154" s="17"/>
      <c r="DK154" s="17"/>
      <c r="DM154" s="17"/>
      <c r="DY154" s="17"/>
      <c r="EA154" s="17"/>
      <c r="EM154" s="17"/>
      <c r="EO154" s="17"/>
      <c r="FA154" s="17"/>
      <c r="FC154" s="17"/>
      <c r="MS154" s="835"/>
      <c r="MX154" s="836"/>
      <c r="MY154" s="836"/>
      <c r="MZ154" s="836"/>
      <c r="NA154" s="836"/>
      <c r="NB154" s="836"/>
      <c r="NC154" s="836"/>
      <c r="ND154" s="836"/>
      <c r="NE154" s="836"/>
      <c r="NF154" s="836"/>
      <c r="NG154" s="836"/>
      <c r="NH154" s="836"/>
      <c r="NI154" s="836"/>
      <c r="NJ154" s="836"/>
      <c r="NK154" s="836"/>
      <c r="NL154" s="836"/>
      <c r="NM154" s="836"/>
      <c r="NN154" s="836"/>
      <c r="NO154" s="836"/>
      <c r="NP154" s="836"/>
      <c r="NQ154" s="836"/>
      <c r="NR154" s="836"/>
      <c r="NS154" s="836"/>
      <c r="NT154" s="836"/>
      <c r="NU154" s="836"/>
      <c r="NV154" s="836"/>
      <c r="NW154" s="836"/>
      <c r="NX154" s="836"/>
      <c r="NY154" s="836"/>
      <c r="NZ154" s="836"/>
      <c r="OA154" s="836"/>
      <c r="OB154" s="836"/>
      <c r="OC154" s="836"/>
      <c r="OD154" s="836"/>
      <c r="OE154" s="836"/>
      <c r="OF154" s="836"/>
      <c r="OG154" s="836"/>
      <c r="OH154" s="836"/>
      <c r="OI154" s="836"/>
      <c r="OJ154" s="836"/>
      <c r="OK154" s="836"/>
      <c r="OL154" s="836"/>
      <c r="OM154" s="836"/>
      <c r="ON154" s="836"/>
      <c r="OO154" s="836"/>
      <c r="OP154" s="836"/>
      <c r="OQ154" s="836"/>
      <c r="OR154" s="836"/>
      <c r="OS154" s="836"/>
      <c r="OT154" s="836"/>
      <c r="OU154" s="836"/>
      <c r="OV154" s="836"/>
      <c r="OW154" s="836"/>
      <c r="OX154" s="836"/>
      <c r="OY154" s="836"/>
      <c r="OZ154" s="836"/>
      <c r="PA154" s="836"/>
      <c r="PB154" s="836"/>
      <c r="PC154" s="836"/>
      <c r="PD154" s="836"/>
    </row>
    <row r="155" spans="1:420" ht="15" hidden="1" customHeight="1" outlineLevel="1" x14ac:dyDescent="0.3">
      <c r="A155" s="1261">
        <v>42370</v>
      </c>
      <c r="B155" s="1261"/>
      <c r="C155" s="411"/>
      <c r="AR155" s="23"/>
      <c r="AT155" s="23"/>
      <c r="BH155" s="23"/>
      <c r="BU155" s="17"/>
      <c r="BW155" s="17"/>
      <c r="CI155" s="17"/>
      <c r="CK155" s="17"/>
      <c r="CW155" s="17"/>
      <c r="CY155" s="17"/>
      <c r="DK155" s="17"/>
      <c r="DM155" s="17"/>
      <c r="DY155" s="17"/>
      <c r="EA155" s="17"/>
      <c r="EM155" s="17"/>
      <c r="EO155" s="17"/>
      <c r="FA155" s="17"/>
      <c r="FC155" s="17"/>
      <c r="MS155" s="835"/>
      <c r="MX155" s="836"/>
      <c r="MY155" s="836"/>
      <c r="MZ155" s="836"/>
      <c r="NA155" s="836"/>
      <c r="NB155" s="836"/>
      <c r="NC155" s="836"/>
      <c r="ND155" s="836"/>
      <c r="NE155" s="836"/>
      <c r="NF155" s="836"/>
      <c r="NG155" s="836"/>
      <c r="NH155" s="836"/>
      <c r="NI155" s="836"/>
      <c r="NJ155" s="836"/>
      <c r="NK155" s="836"/>
      <c r="NL155" s="836"/>
      <c r="NM155" s="836"/>
      <c r="NN155" s="836"/>
      <c r="NO155" s="836"/>
      <c r="NP155" s="836"/>
      <c r="NQ155" s="836"/>
      <c r="NR155" s="836"/>
      <c r="NS155" s="836"/>
      <c r="NT155" s="836"/>
      <c r="NU155" s="836"/>
      <c r="NV155" s="836"/>
      <c r="NW155" s="836"/>
      <c r="NX155" s="836"/>
      <c r="NY155" s="836"/>
      <c r="NZ155" s="836"/>
      <c r="OA155" s="836"/>
      <c r="OB155" s="836"/>
      <c r="OC155" s="836"/>
      <c r="OD155" s="836"/>
      <c r="OE155" s="836"/>
      <c r="OF155" s="836"/>
      <c r="OG155" s="836"/>
      <c r="OH155" s="836"/>
      <c r="OI155" s="836"/>
      <c r="OJ155" s="836"/>
      <c r="OK155" s="836"/>
      <c r="OL155" s="836"/>
      <c r="OM155" s="836"/>
      <c r="ON155" s="836"/>
      <c r="OO155" s="836"/>
      <c r="OP155" s="836"/>
      <c r="OQ155" s="836"/>
      <c r="OR155" s="836"/>
      <c r="OS155" s="836"/>
      <c r="OT155" s="836"/>
      <c r="OU155" s="836"/>
      <c r="OV155" s="836"/>
      <c r="OW155" s="836"/>
      <c r="OX155" s="836"/>
      <c r="OY155" s="836"/>
      <c r="OZ155" s="836"/>
      <c r="PA155" s="836"/>
      <c r="PB155" s="836"/>
      <c r="PC155" s="836"/>
      <c r="PD155" s="836"/>
    </row>
    <row r="156" spans="1:420" ht="15" hidden="1" customHeight="1" outlineLevel="1" x14ac:dyDescent="0.3">
      <c r="A156" s="1261">
        <v>42387</v>
      </c>
      <c r="B156" s="1261"/>
      <c r="C156" s="411"/>
      <c r="AR156" s="23"/>
      <c r="AT156" s="23"/>
      <c r="BH156" s="23"/>
      <c r="BU156" s="17"/>
      <c r="BW156" s="17"/>
      <c r="CI156" s="17"/>
      <c r="CK156" s="17"/>
      <c r="CW156" s="17"/>
      <c r="CY156" s="17"/>
      <c r="DK156" s="17"/>
      <c r="DM156" s="17"/>
      <c r="DY156" s="17"/>
      <c r="EA156" s="17"/>
      <c r="EM156" s="17"/>
      <c r="EO156" s="17"/>
      <c r="FA156" s="17"/>
      <c r="FC156" s="17"/>
      <c r="MS156" s="835"/>
      <c r="MX156" s="836"/>
      <c r="MY156" s="836"/>
      <c r="MZ156" s="836"/>
      <c r="NA156" s="836"/>
      <c r="NB156" s="836"/>
      <c r="NC156" s="836"/>
      <c r="ND156" s="836"/>
      <c r="NE156" s="836"/>
      <c r="NF156" s="836"/>
      <c r="NG156" s="836"/>
      <c r="NH156" s="836"/>
      <c r="NI156" s="836"/>
      <c r="NJ156" s="836"/>
      <c r="NK156" s="836"/>
      <c r="NL156" s="836"/>
      <c r="NM156" s="836"/>
      <c r="NN156" s="836"/>
      <c r="NO156" s="836"/>
      <c r="NP156" s="836"/>
      <c r="NQ156" s="836"/>
      <c r="NR156" s="836"/>
      <c r="NS156" s="836"/>
      <c r="NT156" s="836"/>
      <c r="NU156" s="836"/>
      <c r="NV156" s="836"/>
      <c r="NW156" s="836"/>
      <c r="NX156" s="836"/>
      <c r="NY156" s="836"/>
      <c r="NZ156" s="836"/>
      <c r="OA156" s="836"/>
      <c r="OB156" s="836"/>
      <c r="OC156" s="836"/>
      <c r="OD156" s="836"/>
      <c r="OE156" s="836"/>
      <c r="OF156" s="836"/>
      <c r="OG156" s="836"/>
      <c r="OH156" s="836"/>
      <c r="OI156" s="836"/>
      <c r="OJ156" s="836"/>
      <c r="OK156" s="836"/>
      <c r="OL156" s="836"/>
      <c r="OM156" s="836"/>
      <c r="ON156" s="836"/>
      <c r="OO156" s="836"/>
      <c r="OP156" s="836"/>
      <c r="OQ156" s="836"/>
      <c r="OR156" s="836"/>
      <c r="OS156" s="836"/>
      <c r="OT156" s="836"/>
      <c r="OU156" s="836"/>
      <c r="OV156" s="836"/>
      <c r="OW156" s="836"/>
      <c r="OX156" s="836"/>
      <c r="OY156" s="836"/>
      <c r="OZ156" s="836"/>
      <c r="PA156" s="836"/>
      <c r="PB156" s="836"/>
      <c r="PC156" s="836"/>
      <c r="PD156" s="836"/>
    </row>
    <row r="157" spans="1:420" ht="15" hidden="1" customHeight="1" outlineLevel="1" x14ac:dyDescent="0.3">
      <c r="A157" s="1261">
        <v>42454</v>
      </c>
      <c r="B157" s="1261"/>
      <c r="C157" s="411"/>
      <c r="AR157" s="23"/>
      <c r="AT157" s="23"/>
      <c r="BH157" s="23"/>
      <c r="BU157" s="17"/>
      <c r="BW157" s="17"/>
      <c r="CI157" s="17"/>
      <c r="CK157" s="17"/>
      <c r="CW157" s="17"/>
      <c r="CY157" s="17"/>
      <c r="DK157" s="17"/>
      <c r="DM157" s="17"/>
      <c r="DY157" s="17"/>
      <c r="EA157" s="17"/>
      <c r="EM157" s="17"/>
      <c r="EO157" s="17"/>
      <c r="FA157" s="17"/>
      <c r="FC157" s="17"/>
      <c r="MS157" s="835"/>
      <c r="MX157" s="836"/>
      <c r="MY157" s="836"/>
      <c r="MZ157" s="836"/>
      <c r="NA157" s="836"/>
      <c r="NB157" s="836"/>
      <c r="NC157" s="836"/>
      <c r="ND157" s="836"/>
      <c r="NE157" s="836"/>
      <c r="NF157" s="836"/>
      <c r="NG157" s="836"/>
      <c r="NH157" s="836"/>
      <c r="NI157" s="836"/>
      <c r="NJ157" s="836"/>
      <c r="NK157" s="836"/>
      <c r="NL157" s="836"/>
      <c r="NM157" s="836"/>
      <c r="NN157" s="836"/>
      <c r="NO157" s="836"/>
      <c r="NP157" s="836"/>
      <c r="NQ157" s="836"/>
      <c r="NR157" s="836"/>
      <c r="NS157" s="836"/>
      <c r="NT157" s="836"/>
      <c r="NU157" s="836"/>
      <c r="NV157" s="836"/>
      <c r="NW157" s="836"/>
      <c r="NX157" s="836"/>
      <c r="NY157" s="836"/>
      <c r="NZ157" s="836"/>
      <c r="OA157" s="836"/>
      <c r="OB157" s="836"/>
      <c r="OC157" s="836"/>
      <c r="OD157" s="836"/>
      <c r="OE157" s="836"/>
      <c r="OF157" s="836"/>
      <c r="OG157" s="836"/>
      <c r="OH157" s="836"/>
      <c r="OI157" s="836"/>
      <c r="OJ157" s="836"/>
      <c r="OK157" s="836"/>
      <c r="OL157" s="836"/>
      <c r="OM157" s="836"/>
      <c r="ON157" s="836"/>
      <c r="OO157" s="836"/>
      <c r="OP157" s="836"/>
      <c r="OQ157" s="836"/>
      <c r="OR157" s="836"/>
      <c r="OS157" s="836"/>
      <c r="OT157" s="836"/>
      <c r="OU157" s="836"/>
      <c r="OV157" s="836"/>
      <c r="OW157" s="836"/>
      <c r="OX157" s="836"/>
      <c r="OY157" s="836"/>
      <c r="OZ157" s="836"/>
      <c r="PA157" s="836"/>
      <c r="PB157" s="836"/>
      <c r="PC157" s="836"/>
      <c r="PD157" s="836"/>
    </row>
    <row r="158" spans="1:420" ht="15" hidden="1" customHeight="1" outlineLevel="1" x14ac:dyDescent="0.3">
      <c r="A158" s="1261">
        <v>42520</v>
      </c>
      <c r="B158" s="1261"/>
      <c r="C158" s="411"/>
      <c r="AR158" s="23"/>
      <c r="AT158" s="23"/>
      <c r="BH158" s="23"/>
      <c r="BU158" s="17"/>
      <c r="BW158" s="17"/>
      <c r="CI158" s="17"/>
      <c r="CK158" s="17"/>
      <c r="CW158" s="17"/>
      <c r="CY158" s="17"/>
      <c r="DK158" s="17"/>
      <c r="DM158" s="17"/>
      <c r="DY158" s="17"/>
      <c r="EA158" s="17"/>
      <c r="EM158" s="17"/>
      <c r="EO158" s="17"/>
      <c r="FA158" s="17"/>
      <c r="FC158" s="17"/>
      <c r="MS158" s="835"/>
      <c r="MX158" s="836"/>
      <c r="MY158" s="836"/>
      <c r="MZ158" s="836"/>
      <c r="NA158" s="836"/>
      <c r="NB158" s="836"/>
      <c r="NC158" s="836"/>
      <c r="ND158" s="836"/>
      <c r="NE158" s="836"/>
      <c r="NF158" s="836"/>
      <c r="NG158" s="836"/>
      <c r="NH158" s="836"/>
      <c r="NI158" s="836"/>
      <c r="NJ158" s="836"/>
      <c r="NK158" s="836"/>
      <c r="NL158" s="836"/>
      <c r="NM158" s="836"/>
      <c r="NN158" s="836"/>
      <c r="NO158" s="836"/>
      <c r="NP158" s="836"/>
      <c r="NQ158" s="836"/>
      <c r="NR158" s="836"/>
      <c r="NS158" s="836"/>
      <c r="NT158" s="836"/>
      <c r="NU158" s="836"/>
      <c r="NV158" s="836"/>
      <c r="NW158" s="836"/>
      <c r="NX158" s="836"/>
      <c r="NY158" s="836"/>
      <c r="NZ158" s="836"/>
      <c r="OA158" s="836"/>
      <c r="OB158" s="836"/>
      <c r="OC158" s="836"/>
      <c r="OD158" s="836"/>
      <c r="OE158" s="836"/>
      <c r="OF158" s="836"/>
      <c r="OG158" s="836"/>
      <c r="OH158" s="836"/>
      <c r="OI158" s="836"/>
      <c r="OJ158" s="836"/>
      <c r="OK158" s="836"/>
      <c r="OL158" s="836"/>
      <c r="OM158" s="836"/>
      <c r="ON158" s="836"/>
      <c r="OO158" s="836"/>
      <c r="OP158" s="836"/>
      <c r="OQ158" s="836"/>
      <c r="OR158" s="836"/>
      <c r="OS158" s="836"/>
      <c r="OT158" s="836"/>
      <c r="OU158" s="836"/>
      <c r="OV158" s="836"/>
      <c r="OW158" s="836"/>
      <c r="OX158" s="836"/>
      <c r="OY158" s="836"/>
      <c r="OZ158" s="836"/>
      <c r="PA158" s="836"/>
      <c r="PB158" s="836"/>
      <c r="PC158" s="836"/>
      <c r="PD158" s="836"/>
    </row>
    <row r="159" spans="1:420" ht="15" hidden="1" customHeight="1" outlineLevel="1" x14ac:dyDescent="0.3">
      <c r="A159" s="1261">
        <v>42555</v>
      </c>
      <c r="B159" s="1261"/>
      <c r="C159" s="411"/>
      <c r="AR159" s="23"/>
      <c r="AT159" s="23"/>
      <c r="BH159" s="23"/>
      <c r="BU159" s="17"/>
      <c r="BW159" s="17"/>
      <c r="CI159" s="17"/>
      <c r="CK159" s="17"/>
      <c r="CW159" s="17"/>
      <c r="CY159" s="17"/>
      <c r="DK159" s="17"/>
      <c r="DM159" s="17"/>
      <c r="DY159" s="17"/>
      <c r="EA159" s="17"/>
      <c r="EM159" s="17"/>
      <c r="EO159" s="17"/>
      <c r="FA159" s="17"/>
      <c r="FC159" s="17"/>
      <c r="MS159" s="835"/>
      <c r="MX159" s="836"/>
      <c r="MY159" s="836"/>
      <c r="MZ159" s="836"/>
      <c r="NA159" s="836"/>
      <c r="NB159" s="836"/>
      <c r="NC159" s="836"/>
      <c r="ND159" s="836"/>
      <c r="NE159" s="836"/>
      <c r="NF159" s="836"/>
      <c r="NG159" s="836"/>
      <c r="NH159" s="836"/>
      <c r="NI159" s="836"/>
      <c r="NJ159" s="836"/>
      <c r="NK159" s="836"/>
      <c r="NL159" s="836"/>
      <c r="NM159" s="836"/>
      <c r="NN159" s="836"/>
      <c r="NO159" s="836"/>
      <c r="NP159" s="836"/>
      <c r="NQ159" s="836"/>
      <c r="NR159" s="836"/>
      <c r="NS159" s="836"/>
      <c r="NT159" s="836"/>
      <c r="NU159" s="836"/>
      <c r="NV159" s="836"/>
      <c r="NW159" s="836"/>
      <c r="NX159" s="836"/>
      <c r="NY159" s="836"/>
      <c r="NZ159" s="836"/>
      <c r="OA159" s="836"/>
      <c r="OB159" s="836"/>
      <c r="OC159" s="836"/>
      <c r="OD159" s="836"/>
      <c r="OE159" s="836"/>
      <c r="OF159" s="836"/>
      <c r="OG159" s="836"/>
      <c r="OH159" s="836"/>
      <c r="OI159" s="836"/>
      <c r="OJ159" s="836"/>
      <c r="OK159" s="836"/>
      <c r="OL159" s="836"/>
      <c r="OM159" s="836"/>
      <c r="ON159" s="836"/>
      <c r="OO159" s="836"/>
      <c r="OP159" s="836"/>
      <c r="OQ159" s="836"/>
      <c r="OR159" s="836"/>
      <c r="OS159" s="836"/>
      <c r="OT159" s="836"/>
      <c r="OU159" s="836"/>
      <c r="OV159" s="836"/>
      <c r="OW159" s="836"/>
      <c r="OX159" s="836"/>
      <c r="OY159" s="836"/>
      <c r="OZ159" s="836"/>
      <c r="PA159" s="836"/>
      <c r="PB159" s="836"/>
      <c r="PC159" s="836"/>
      <c r="PD159" s="836"/>
    </row>
    <row r="160" spans="1:420" ht="15" hidden="1" customHeight="1" outlineLevel="1" x14ac:dyDescent="0.3">
      <c r="A160" s="1261">
        <v>42618</v>
      </c>
      <c r="B160" s="1261"/>
      <c r="C160" s="411"/>
      <c r="AR160" s="23"/>
      <c r="AT160" s="23"/>
      <c r="BH160" s="23"/>
      <c r="BU160" s="17"/>
      <c r="BW160" s="17"/>
      <c r="CI160" s="17"/>
      <c r="CK160" s="17"/>
      <c r="CW160" s="17"/>
      <c r="CY160" s="17"/>
      <c r="DK160" s="17"/>
      <c r="DM160" s="17"/>
      <c r="DY160" s="17"/>
      <c r="EA160" s="17"/>
      <c r="EM160" s="17"/>
      <c r="EO160" s="17"/>
      <c r="FA160" s="17"/>
      <c r="FC160" s="17"/>
      <c r="MS160" s="835"/>
      <c r="MX160" s="836"/>
      <c r="MY160" s="836"/>
      <c r="MZ160" s="836"/>
      <c r="NA160" s="836"/>
      <c r="NB160" s="836"/>
      <c r="NC160" s="836"/>
      <c r="ND160" s="836"/>
      <c r="NE160" s="836"/>
      <c r="NF160" s="836"/>
      <c r="NG160" s="836"/>
      <c r="NH160" s="836"/>
      <c r="NI160" s="836"/>
      <c r="NJ160" s="836"/>
      <c r="NK160" s="836"/>
      <c r="NL160" s="836"/>
      <c r="NM160" s="836"/>
      <c r="NN160" s="836"/>
      <c r="NO160" s="836"/>
      <c r="NP160" s="836"/>
      <c r="NQ160" s="836"/>
      <c r="NR160" s="836"/>
      <c r="NS160" s="836"/>
      <c r="NT160" s="836"/>
      <c r="NU160" s="836"/>
      <c r="NV160" s="836"/>
      <c r="NW160" s="836"/>
      <c r="NX160" s="836"/>
      <c r="NY160" s="836"/>
      <c r="NZ160" s="836"/>
      <c r="OA160" s="836"/>
      <c r="OB160" s="836"/>
      <c r="OC160" s="836"/>
      <c r="OD160" s="836"/>
      <c r="OE160" s="836"/>
      <c r="OF160" s="836"/>
      <c r="OG160" s="836"/>
      <c r="OH160" s="836"/>
      <c r="OI160" s="836"/>
      <c r="OJ160" s="836"/>
      <c r="OK160" s="836"/>
      <c r="OL160" s="836"/>
      <c r="OM160" s="836"/>
      <c r="ON160" s="836"/>
      <c r="OO160" s="836"/>
      <c r="OP160" s="836"/>
      <c r="OQ160" s="836"/>
      <c r="OR160" s="836"/>
      <c r="OS160" s="836"/>
      <c r="OT160" s="836"/>
      <c r="OU160" s="836"/>
      <c r="OV160" s="836"/>
      <c r="OW160" s="836"/>
      <c r="OX160" s="836"/>
      <c r="OY160" s="836"/>
      <c r="OZ160" s="836"/>
      <c r="PA160" s="836"/>
      <c r="PB160" s="836"/>
      <c r="PC160" s="836"/>
      <c r="PD160" s="836"/>
    </row>
    <row r="161" spans="1:420" ht="15" hidden="1" customHeight="1" outlineLevel="1" x14ac:dyDescent="0.3">
      <c r="A161" s="1261">
        <v>42685</v>
      </c>
      <c r="B161" s="1261"/>
      <c r="C161" s="411"/>
      <c r="AR161" s="23"/>
      <c r="AT161" s="23"/>
      <c r="BH161" s="23"/>
      <c r="BU161" s="17"/>
      <c r="BW161" s="17"/>
      <c r="CI161" s="17"/>
      <c r="CK161" s="17"/>
      <c r="CW161" s="17"/>
      <c r="CY161" s="17"/>
      <c r="DK161" s="17"/>
      <c r="DM161" s="17"/>
      <c r="DY161" s="17"/>
      <c r="EA161" s="17"/>
      <c r="EM161" s="17"/>
      <c r="EO161" s="17"/>
      <c r="FA161" s="17"/>
      <c r="FC161" s="17"/>
      <c r="MS161" s="835"/>
      <c r="MX161" s="836"/>
      <c r="MY161" s="836"/>
      <c r="MZ161" s="836"/>
      <c r="NA161" s="836"/>
      <c r="NB161" s="836"/>
      <c r="NC161" s="836"/>
      <c r="ND161" s="836"/>
      <c r="NE161" s="836"/>
      <c r="NF161" s="836"/>
      <c r="NG161" s="836"/>
      <c r="NH161" s="836"/>
      <c r="NI161" s="836"/>
      <c r="NJ161" s="836"/>
      <c r="NK161" s="836"/>
      <c r="NL161" s="836"/>
      <c r="NM161" s="836"/>
      <c r="NN161" s="836"/>
      <c r="NO161" s="836"/>
      <c r="NP161" s="836"/>
      <c r="NQ161" s="836"/>
      <c r="NR161" s="836"/>
      <c r="NS161" s="836"/>
      <c r="NT161" s="836"/>
      <c r="NU161" s="836"/>
      <c r="NV161" s="836"/>
      <c r="NW161" s="836"/>
      <c r="NX161" s="836"/>
      <c r="NY161" s="836"/>
      <c r="NZ161" s="836"/>
      <c r="OA161" s="836"/>
      <c r="OB161" s="836"/>
      <c r="OC161" s="836"/>
      <c r="OD161" s="836"/>
      <c r="OE161" s="836"/>
      <c r="OF161" s="836"/>
      <c r="OG161" s="836"/>
      <c r="OH161" s="836"/>
      <c r="OI161" s="836"/>
      <c r="OJ161" s="836"/>
      <c r="OK161" s="836"/>
      <c r="OL161" s="836"/>
      <c r="OM161" s="836"/>
      <c r="ON161" s="836"/>
      <c r="OO161" s="836"/>
      <c r="OP161" s="836"/>
      <c r="OQ161" s="836"/>
      <c r="OR161" s="836"/>
      <c r="OS161" s="836"/>
      <c r="OT161" s="836"/>
      <c r="OU161" s="836"/>
      <c r="OV161" s="836"/>
      <c r="OW161" s="836"/>
      <c r="OX161" s="836"/>
      <c r="OY161" s="836"/>
      <c r="OZ161" s="836"/>
      <c r="PA161" s="836"/>
      <c r="PB161" s="836"/>
      <c r="PC161" s="836"/>
      <c r="PD161" s="836"/>
    </row>
    <row r="162" spans="1:420" ht="15" hidden="1" customHeight="1" outlineLevel="1" x14ac:dyDescent="0.3">
      <c r="A162" s="1261">
        <v>42688</v>
      </c>
      <c r="B162" s="1261"/>
      <c r="C162" s="411"/>
      <c r="AR162" s="23"/>
      <c r="AT162" s="23"/>
      <c r="BH162" s="23"/>
      <c r="BU162" s="17"/>
      <c r="BW162" s="17"/>
      <c r="CI162" s="17"/>
      <c r="CK162" s="17"/>
      <c r="CW162" s="17"/>
      <c r="CY162" s="17"/>
      <c r="DK162" s="17"/>
      <c r="DM162" s="17"/>
      <c r="DY162" s="17"/>
      <c r="EA162" s="17"/>
      <c r="EM162" s="17"/>
      <c r="EO162" s="17"/>
      <c r="FA162" s="17"/>
      <c r="FC162" s="17"/>
      <c r="MS162" s="835"/>
      <c r="MX162" s="836"/>
      <c r="MY162" s="836"/>
      <c r="MZ162" s="836"/>
      <c r="NA162" s="836"/>
      <c r="NB162" s="836"/>
      <c r="NC162" s="836"/>
      <c r="ND162" s="836"/>
      <c r="NE162" s="836"/>
      <c r="NF162" s="836"/>
      <c r="NG162" s="836"/>
      <c r="NH162" s="836"/>
      <c r="NI162" s="836"/>
      <c r="NJ162" s="836"/>
      <c r="NK162" s="836"/>
      <c r="NL162" s="836"/>
      <c r="NM162" s="836"/>
      <c r="NN162" s="836"/>
      <c r="NO162" s="836"/>
      <c r="NP162" s="836"/>
      <c r="NQ162" s="836"/>
      <c r="NR162" s="836"/>
      <c r="NS162" s="836"/>
      <c r="NT162" s="836"/>
      <c r="NU162" s="836"/>
      <c r="NV162" s="836"/>
      <c r="NW162" s="836"/>
      <c r="NX162" s="836"/>
      <c r="NY162" s="836"/>
      <c r="NZ162" s="836"/>
      <c r="OA162" s="836"/>
      <c r="OB162" s="836"/>
      <c r="OC162" s="836"/>
      <c r="OD162" s="836"/>
      <c r="OE162" s="836"/>
      <c r="OF162" s="836"/>
      <c r="OG162" s="836"/>
      <c r="OH162" s="836"/>
      <c r="OI162" s="836"/>
      <c r="OJ162" s="836"/>
      <c r="OK162" s="836"/>
      <c r="OL162" s="836"/>
      <c r="OM162" s="836"/>
      <c r="ON162" s="836"/>
      <c r="OO162" s="836"/>
      <c r="OP162" s="836"/>
      <c r="OQ162" s="836"/>
      <c r="OR162" s="836"/>
      <c r="OS162" s="836"/>
      <c r="OT162" s="836"/>
      <c r="OU162" s="836"/>
      <c r="OV162" s="836"/>
      <c r="OW162" s="836"/>
      <c r="OX162" s="836"/>
      <c r="OY162" s="836"/>
      <c r="OZ162" s="836"/>
      <c r="PA162" s="836"/>
      <c r="PB162" s="836"/>
      <c r="PC162" s="836"/>
      <c r="PD162" s="836"/>
    </row>
    <row r="163" spans="1:420" ht="15" hidden="1" customHeight="1" outlineLevel="1" x14ac:dyDescent="0.3">
      <c r="A163" s="1261">
        <v>42699</v>
      </c>
      <c r="B163" s="1261"/>
      <c r="C163" s="411"/>
      <c r="AR163" s="23"/>
      <c r="AT163" s="23"/>
      <c r="BH163" s="23"/>
      <c r="BU163" s="17"/>
      <c r="BW163" s="17"/>
      <c r="CI163" s="17"/>
      <c r="CK163" s="17"/>
      <c r="CW163" s="17"/>
      <c r="CY163" s="17"/>
      <c r="DK163" s="17"/>
      <c r="DM163" s="17"/>
      <c r="DY163" s="17"/>
      <c r="EA163" s="17"/>
      <c r="EM163" s="17"/>
      <c r="EO163" s="17"/>
      <c r="FA163" s="17"/>
      <c r="FC163" s="17"/>
      <c r="MS163" s="835"/>
      <c r="MX163" s="836"/>
      <c r="MY163" s="836"/>
      <c r="MZ163" s="836"/>
      <c r="NA163" s="836"/>
      <c r="NB163" s="836"/>
      <c r="NC163" s="836"/>
      <c r="ND163" s="836"/>
      <c r="NE163" s="836"/>
      <c r="NF163" s="836"/>
      <c r="NG163" s="836"/>
      <c r="NH163" s="836"/>
      <c r="NI163" s="836"/>
      <c r="NJ163" s="836"/>
      <c r="NK163" s="836"/>
      <c r="NL163" s="836"/>
      <c r="NM163" s="836"/>
      <c r="NN163" s="836"/>
      <c r="NO163" s="836"/>
      <c r="NP163" s="836"/>
      <c r="NQ163" s="836"/>
      <c r="NR163" s="836"/>
      <c r="NS163" s="836"/>
      <c r="NT163" s="836"/>
      <c r="NU163" s="836"/>
      <c r="NV163" s="836"/>
      <c r="NW163" s="836"/>
      <c r="NX163" s="836"/>
      <c r="NY163" s="836"/>
      <c r="NZ163" s="836"/>
      <c r="OA163" s="836"/>
      <c r="OB163" s="836"/>
      <c r="OC163" s="836"/>
      <c r="OD163" s="836"/>
      <c r="OE163" s="836"/>
      <c r="OF163" s="836"/>
      <c r="OG163" s="836"/>
      <c r="OH163" s="836"/>
      <c r="OI163" s="836"/>
      <c r="OJ163" s="836"/>
      <c r="OK163" s="836"/>
      <c r="OL163" s="836"/>
      <c r="OM163" s="836"/>
      <c r="ON163" s="836"/>
      <c r="OO163" s="836"/>
      <c r="OP163" s="836"/>
      <c r="OQ163" s="836"/>
      <c r="OR163" s="836"/>
      <c r="OS163" s="836"/>
      <c r="OT163" s="836"/>
      <c r="OU163" s="836"/>
      <c r="OV163" s="836"/>
      <c r="OW163" s="836"/>
      <c r="OX163" s="836"/>
      <c r="OY163" s="836"/>
      <c r="OZ163" s="836"/>
      <c r="PA163" s="836"/>
      <c r="PB163" s="836"/>
      <c r="PC163" s="836"/>
      <c r="PD163" s="836"/>
    </row>
    <row r="164" spans="1:420" ht="15" hidden="1" customHeight="1" outlineLevel="1" x14ac:dyDescent="0.3">
      <c r="A164" s="1261">
        <v>42727</v>
      </c>
      <c r="B164" s="1261"/>
      <c r="C164" s="411"/>
      <c r="AR164" s="23"/>
      <c r="AT164" s="23"/>
      <c r="BH164" s="23"/>
      <c r="BU164" s="17"/>
      <c r="BW164" s="17"/>
      <c r="CI164" s="17"/>
      <c r="CK164" s="17"/>
      <c r="CW164" s="17"/>
      <c r="CY164" s="17"/>
      <c r="DK164" s="17"/>
      <c r="DM164" s="17"/>
      <c r="DY164" s="17"/>
      <c r="EA164" s="17"/>
      <c r="EM164" s="17"/>
      <c r="EO164" s="17"/>
      <c r="FA164" s="17"/>
      <c r="FC164" s="17"/>
      <c r="MS164" s="835"/>
      <c r="MX164" s="836"/>
      <c r="MY164" s="836"/>
      <c r="MZ164" s="836"/>
      <c r="NA164" s="836"/>
      <c r="NB164" s="836"/>
      <c r="NC164" s="836"/>
      <c r="ND164" s="836"/>
      <c r="NE164" s="836"/>
      <c r="NF164" s="836"/>
      <c r="NG164" s="836"/>
      <c r="NH164" s="836"/>
      <c r="NI164" s="836"/>
      <c r="NJ164" s="836"/>
      <c r="NK164" s="836"/>
      <c r="NL164" s="836"/>
      <c r="NM164" s="836"/>
      <c r="NN164" s="836"/>
      <c r="NO164" s="836"/>
      <c r="NP164" s="836"/>
      <c r="NQ164" s="836"/>
      <c r="NR164" s="836"/>
      <c r="NS164" s="836"/>
      <c r="NT164" s="836"/>
      <c r="NU164" s="836"/>
      <c r="NV164" s="836"/>
      <c r="NW164" s="836"/>
      <c r="NX164" s="836"/>
      <c r="NY164" s="836"/>
      <c r="NZ164" s="836"/>
      <c r="OA164" s="836"/>
      <c r="OB164" s="836"/>
      <c r="OC164" s="836"/>
      <c r="OD164" s="836"/>
      <c r="OE164" s="836"/>
      <c r="OF164" s="836"/>
      <c r="OG164" s="836"/>
      <c r="OH164" s="836"/>
      <c r="OI164" s="836"/>
      <c r="OJ164" s="836"/>
      <c r="OK164" s="836"/>
      <c r="OL164" s="836"/>
      <c r="OM164" s="836"/>
      <c r="ON164" s="836"/>
      <c r="OO164" s="836"/>
      <c r="OP164" s="836"/>
      <c r="OQ164" s="836"/>
      <c r="OR164" s="836"/>
      <c r="OS164" s="836"/>
      <c r="OT164" s="836"/>
      <c r="OU164" s="836"/>
      <c r="OV164" s="836"/>
      <c r="OW164" s="836"/>
      <c r="OX164" s="836"/>
      <c r="OY164" s="836"/>
      <c r="OZ164" s="836"/>
      <c r="PA164" s="836"/>
      <c r="PB164" s="836"/>
      <c r="PC164" s="836"/>
      <c r="PD164" s="836"/>
    </row>
    <row r="165" spans="1:420" ht="15" hidden="1" customHeight="1" outlineLevel="1" x14ac:dyDescent="0.3">
      <c r="A165" s="1261">
        <v>42730</v>
      </c>
      <c r="B165" s="1261"/>
      <c r="C165" s="411"/>
      <c r="AR165" s="23"/>
      <c r="AT165" s="23"/>
      <c r="BH165" s="23"/>
      <c r="BU165" s="17"/>
      <c r="BW165" s="17"/>
      <c r="CI165" s="17"/>
      <c r="CK165" s="17"/>
      <c r="CW165" s="17"/>
      <c r="CY165" s="17"/>
      <c r="DK165" s="17"/>
      <c r="DM165" s="17"/>
      <c r="DY165" s="17"/>
      <c r="EA165" s="17"/>
      <c r="EM165" s="17"/>
      <c r="EO165" s="17"/>
      <c r="FA165" s="17"/>
      <c r="FC165" s="17"/>
      <c r="MS165" s="835"/>
      <c r="MX165" s="836"/>
      <c r="MY165" s="836"/>
      <c r="MZ165" s="836"/>
      <c r="NA165" s="836"/>
      <c r="NB165" s="836"/>
      <c r="NC165" s="836"/>
      <c r="ND165" s="836"/>
      <c r="NE165" s="836"/>
      <c r="NF165" s="836"/>
      <c r="NG165" s="836"/>
      <c r="NH165" s="836"/>
      <c r="NI165" s="836"/>
      <c r="NJ165" s="836"/>
      <c r="NK165" s="836"/>
      <c r="NL165" s="836"/>
      <c r="NM165" s="836"/>
      <c r="NN165" s="836"/>
      <c r="NO165" s="836"/>
      <c r="NP165" s="836"/>
      <c r="NQ165" s="836"/>
      <c r="NR165" s="836"/>
      <c r="NS165" s="836"/>
      <c r="NT165" s="836"/>
      <c r="NU165" s="836"/>
      <c r="NV165" s="836"/>
      <c r="NW165" s="836"/>
      <c r="NX165" s="836"/>
      <c r="NY165" s="836"/>
      <c r="NZ165" s="836"/>
      <c r="OA165" s="836"/>
      <c r="OB165" s="836"/>
      <c r="OC165" s="836"/>
      <c r="OD165" s="836"/>
      <c r="OE165" s="836"/>
      <c r="OF165" s="836"/>
      <c r="OG165" s="836"/>
      <c r="OH165" s="836"/>
      <c r="OI165" s="836"/>
      <c r="OJ165" s="836"/>
      <c r="OK165" s="836"/>
      <c r="OL165" s="836"/>
      <c r="OM165" s="836"/>
      <c r="ON165" s="836"/>
      <c r="OO165" s="836"/>
      <c r="OP165" s="836"/>
      <c r="OQ165" s="836"/>
      <c r="OR165" s="836"/>
      <c r="OS165" s="836"/>
      <c r="OT165" s="836"/>
      <c r="OU165" s="836"/>
      <c r="OV165" s="836"/>
      <c r="OW165" s="836"/>
      <c r="OX165" s="836"/>
      <c r="OY165" s="836"/>
      <c r="OZ165" s="836"/>
      <c r="PA165" s="836"/>
      <c r="PB165" s="836"/>
      <c r="PC165" s="836"/>
      <c r="PD165" s="836"/>
    </row>
    <row r="166" spans="1:420" ht="15" hidden="1" customHeight="1" outlineLevel="1" x14ac:dyDescent="0.3">
      <c r="A166" s="1261">
        <v>42731</v>
      </c>
      <c r="B166" s="1261"/>
      <c r="C166" s="411"/>
      <c r="AR166" s="23"/>
      <c r="AT166" s="23"/>
      <c r="BH166" s="23"/>
      <c r="BU166" s="17"/>
      <c r="BW166" s="17"/>
      <c r="CI166" s="17"/>
      <c r="CK166" s="17"/>
      <c r="CW166" s="17"/>
      <c r="CY166" s="17"/>
      <c r="DK166" s="17"/>
      <c r="DM166" s="17"/>
      <c r="DY166" s="17"/>
      <c r="EA166" s="17"/>
      <c r="EM166" s="17"/>
      <c r="EO166" s="17"/>
      <c r="FA166" s="17"/>
      <c r="FC166" s="17"/>
      <c r="MS166" s="835"/>
      <c r="MX166" s="836"/>
      <c r="MY166" s="836"/>
      <c r="MZ166" s="836"/>
      <c r="NA166" s="836"/>
      <c r="NB166" s="836"/>
      <c r="NC166" s="836"/>
      <c r="ND166" s="836"/>
      <c r="NE166" s="836"/>
      <c r="NF166" s="836"/>
      <c r="NG166" s="836"/>
      <c r="NH166" s="836"/>
      <c r="NI166" s="836"/>
      <c r="NJ166" s="836"/>
      <c r="NK166" s="836"/>
      <c r="NL166" s="836"/>
      <c r="NM166" s="836"/>
      <c r="NN166" s="836"/>
      <c r="NO166" s="836"/>
      <c r="NP166" s="836"/>
      <c r="NQ166" s="836"/>
      <c r="NR166" s="836"/>
      <c r="NS166" s="836"/>
      <c r="NT166" s="836"/>
      <c r="NU166" s="836"/>
      <c r="NV166" s="836"/>
      <c r="NW166" s="836"/>
      <c r="NX166" s="836"/>
      <c r="NY166" s="836"/>
      <c r="NZ166" s="836"/>
      <c r="OA166" s="836"/>
      <c r="OB166" s="836"/>
      <c r="OC166" s="836"/>
      <c r="OD166" s="836"/>
      <c r="OE166" s="836"/>
      <c r="OF166" s="836"/>
      <c r="OG166" s="836"/>
      <c r="OH166" s="836"/>
      <c r="OI166" s="836"/>
      <c r="OJ166" s="836"/>
      <c r="OK166" s="836"/>
      <c r="OL166" s="836"/>
      <c r="OM166" s="836"/>
      <c r="ON166" s="836"/>
      <c r="OO166" s="836"/>
      <c r="OP166" s="836"/>
      <c r="OQ166" s="836"/>
      <c r="OR166" s="836"/>
      <c r="OS166" s="836"/>
      <c r="OT166" s="836"/>
      <c r="OU166" s="836"/>
      <c r="OV166" s="836"/>
      <c r="OW166" s="836"/>
      <c r="OX166" s="836"/>
      <c r="OY166" s="836"/>
      <c r="OZ166" s="836"/>
      <c r="PA166" s="836"/>
      <c r="PB166" s="836"/>
      <c r="PC166" s="836"/>
      <c r="PD166" s="836"/>
    </row>
    <row r="167" spans="1:420" ht="15" hidden="1" customHeight="1" outlineLevel="1" x14ac:dyDescent="0.3">
      <c r="A167" s="1261">
        <v>42737</v>
      </c>
      <c r="B167" s="1261"/>
      <c r="C167" s="411"/>
      <c r="AR167" s="23"/>
      <c r="AT167" s="23"/>
      <c r="BH167" s="23"/>
      <c r="BU167" s="17"/>
      <c r="BW167" s="17"/>
      <c r="CI167" s="17"/>
      <c r="CK167" s="17"/>
      <c r="CW167" s="17"/>
      <c r="CY167" s="17"/>
      <c r="DK167" s="17"/>
      <c r="DM167" s="17"/>
      <c r="DY167" s="17"/>
      <c r="EA167" s="17"/>
      <c r="EM167" s="17"/>
      <c r="EO167" s="17"/>
      <c r="FA167" s="17"/>
      <c r="FC167" s="17"/>
      <c r="MS167" s="835"/>
      <c r="MX167" s="836"/>
      <c r="MY167" s="836"/>
      <c r="MZ167" s="836"/>
      <c r="NA167" s="836"/>
      <c r="NB167" s="836"/>
      <c r="NC167" s="836"/>
      <c r="ND167" s="836"/>
      <c r="NE167" s="836"/>
      <c r="NF167" s="836"/>
      <c r="NG167" s="836"/>
      <c r="NH167" s="836"/>
      <c r="NI167" s="836"/>
      <c r="NJ167" s="836"/>
      <c r="NK167" s="836"/>
      <c r="NL167" s="836"/>
      <c r="NM167" s="836"/>
      <c r="NN167" s="836"/>
      <c r="NO167" s="836"/>
      <c r="NP167" s="836"/>
      <c r="NQ167" s="836"/>
      <c r="NR167" s="836"/>
      <c r="NS167" s="836"/>
      <c r="NT167" s="836"/>
      <c r="NU167" s="836"/>
      <c r="NV167" s="836"/>
      <c r="NW167" s="836"/>
      <c r="NX167" s="836"/>
      <c r="NY167" s="836"/>
      <c r="NZ167" s="836"/>
      <c r="OA167" s="836"/>
      <c r="OB167" s="836"/>
      <c r="OC167" s="836"/>
      <c r="OD167" s="836"/>
      <c r="OE167" s="836"/>
      <c r="OF167" s="836"/>
      <c r="OG167" s="836"/>
      <c r="OH167" s="836"/>
      <c r="OI167" s="836"/>
      <c r="OJ167" s="836"/>
      <c r="OK167" s="836"/>
      <c r="OL167" s="836"/>
      <c r="OM167" s="836"/>
      <c r="ON167" s="836"/>
      <c r="OO167" s="836"/>
      <c r="OP167" s="836"/>
      <c r="OQ167" s="836"/>
      <c r="OR167" s="836"/>
      <c r="OS167" s="836"/>
      <c r="OT167" s="836"/>
      <c r="OU167" s="836"/>
      <c r="OV167" s="836"/>
      <c r="OW167" s="836"/>
      <c r="OX167" s="836"/>
      <c r="OY167" s="836"/>
      <c r="OZ167" s="836"/>
      <c r="PA167" s="836"/>
      <c r="PB167" s="836"/>
      <c r="PC167" s="836"/>
      <c r="PD167" s="836"/>
    </row>
    <row r="168" spans="1:420" ht="15" hidden="1" customHeight="1" outlineLevel="1" x14ac:dyDescent="0.3">
      <c r="A168" s="1261">
        <v>42751</v>
      </c>
      <c r="B168" s="1261"/>
      <c r="C168" s="411"/>
      <c r="AR168" s="23"/>
      <c r="AT168" s="23"/>
      <c r="BH168" s="23"/>
      <c r="BU168" s="17"/>
      <c r="BW168" s="17"/>
      <c r="CI168" s="17"/>
      <c r="CK168" s="17"/>
      <c r="CW168" s="17"/>
      <c r="CY168" s="17"/>
      <c r="DK168" s="17"/>
      <c r="DM168" s="17"/>
      <c r="DY168" s="17"/>
      <c r="EA168" s="17"/>
      <c r="EM168" s="17"/>
      <c r="EO168" s="17"/>
      <c r="FA168" s="17"/>
      <c r="FC168" s="17"/>
      <c r="MS168" s="835"/>
      <c r="MX168" s="836"/>
      <c r="MY168" s="836"/>
      <c r="MZ168" s="836"/>
      <c r="NA168" s="836"/>
      <c r="NB168" s="836"/>
      <c r="NC168" s="836"/>
      <c r="ND168" s="836"/>
      <c r="NE168" s="836"/>
      <c r="NF168" s="836"/>
      <c r="NG168" s="836"/>
      <c r="NH168" s="836"/>
      <c r="NI168" s="836"/>
      <c r="NJ168" s="836"/>
      <c r="NK168" s="836"/>
      <c r="NL168" s="836"/>
      <c r="NM168" s="836"/>
      <c r="NN168" s="836"/>
      <c r="NO168" s="836"/>
      <c r="NP168" s="836"/>
      <c r="NQ168" s="836"/>
      <c r="NR168" s="836"/>
      <c r="NS168" s="836"/>
      <c r="NT168" s="836"/>
      <c r="NU168" s="836"/>
      <c r="NV168" s="836"/>
      <c r="NW168" s="836"/>
      <c r="NX168" s="836"/>
      <c r="NY168" s="836"/>
      <c r="NZ168" s="836"/>
      <c r="OA168" s="836"/>
      <c r="OB168" s="836"/>
      <c r="OC168" s="836"/>
      <c r="OD168" s="836"/>
      <c r="OE168" s="836"/>
      <c r="OF168" s="836"/>
      <c r="OG168" s="836"/>
      <c r="OH168" s="836"/>
      <c r="OI168" s="836"/>
      <c r="OJ168" s="836"/>
      <c r="OK168" s="836"/>
      <c r="OL168" s="836"/>
      <c r="OM168" s="836"/>
      <c r="ON168" s="836"/>
      <c r="OO168" s="836"/>
      <c r="OP168" s="836"/>
      <c r="OQ168" s="836"/>
      <c r="OR168" s="836"/>
      <c r="OS168" s="836"/>
      <c r="OT168" s="836"/>
      <c r="OU168" s="836"/>
      <c r="OV168" s="836"/>
      <c r="OW168" s="836"/>
      <c r="OX168" s="836"/>
      <c r="OY168" s="836"/>
      <c r="OZ168" s="836"/>
      <c r="PA168" s="836"/>
      <c r="PB168" s="836"/>
      <c r="PC168" s="836"/>
      <c r="PD168" s="836"/>
    </row>
    <row r="169" spans="1:420" ht="15" hidden="1" customHeight="1" outlineLevel="1" x14ac:dyDescent="0.3">
      <c r="A169" s="1261">
        <v>42839</v>
      </c>
      <c r="B169" s="1261"/>
      <c r="C169" s="411"/>
      <c r="AR169" s="23"/>
      <c r="AT169" s="23"/>
      <c r="BH169" s="23"/>
      <c r="BU169" s="17"/>
      <c r="BW169" s="17"/>
      <c r="CI169" s="17"/>
      <c r="CK169" s="17"/>
      <c r="CW169" s="17"/>
      <c r="CY169" s="17"/>
      <c r="DK169" s="17"/>
      <c r="DM169" s="17"/>
      <c r="DY169" s="17"/>
      <c r="EA169" s="17"/>
      <c r="EM169" s="17"/>
      <c r="EO169" s="17"/>
      <c r="FA169" s="17"/>
      <c r="FC169" s="17"/>
      <c r="MS169" s="835"/>
      <c r="MX169" s="836"/>
      <c r="MY169" s="836"/>
      <c r="MZ169" s="836"/>
      <c r="NA169" s="836"/>
      <c r="NB169" s="836"/>
      <c r="NC169" s="836"/>
      <c r="ND169" s="836"/>
      <c r="NE169" s="836"/>
      <c r="NF169" s="836"/>
      <c r="NG169" s="836"/>
      <c r="NH169" s="836"/>
      <c r="NI169" s="836"/>
      <c r="NJ169" s="836"/>
      <c r="NK169" s="836"/>
      <c r="NL169" s="836"/>
      <c r="NM169" s="836"/>
      <c r="NN169" s="836"/>
      <c r="NO169" s="836"/>
      <c r="NP169" s="836"/>
      <c r="NQ169" s="836"/>
      <c r="NR169" s="836"/>
      <c r="NS169" s="836"/>
      <c r="NT169" s="836"/>
      <c r="NU169" s="836"/>
      <c r="NV169" s="836"/>
      <c r="NW169" s="836"/>
      <c r="NX169" s="836"/>
      <c r="NY169" s="836"/>
      <c r="NZ169" s="836"/>
      <c r="OA169" s="836"/>
      <c r="OB169" s="836"/>
      <c r="OC169" s="836"/>
      <c r="OD169" s="836"/>
      <c r="OE169" s="836"/>
      <c r="OF169" s="836"/>
      <c r="OG169" s="836"/>
      <c r="OH169" s="836"/>
      <c r="OI169" s="836"/>
      <c r="OJ169" s="836"/>
      <c r="OK169" s="836"/>
      <c r="OL169" s="836"/>
      <c r="OM169" s="836"/>
      <c r="ON169" s="836"/>
      <c r="OO169" s="836"/>
      <c r="OP169" s="836"/>
      <c r="OQ169" s="836"/>
      <c r="OR169" s="836"/>
      <c r="OS169" s="836"/>
      <c r="OT169" s="836"/>
      <c r="OU169" s="836"/>
      <c r="OV169" s="836"/>
      <c r="OW169" s="836"/>
      <c r="OX169" s="836"/>
      <c r="OY169" s="836"/>
      <c r="OZ169" s="836"/>
      <c r="PA169" s="836"/>
      <c r="PB169" s="836"/>
      <c r="PC169" s="836"/>
      <c r="PD169" s="836"/>
    </row>
    <row r="170" spans="1:420" ht="15" hidden="1" customHeight="1" outlineLevel="1" x14ac:dyDescent="0.3">
      <c r="A170" s="1261">
        <v>42884</v>
      </c>
      <c r="B170" s="1261"/>
      <c r="C170" s="411"/>
      <c r="AR170" s="23"/>
      <c r="AT170" s="23"/>
      <c r="BH170" s="23"/>
      <c r="BU170" s="17"/>
      <c r="BW170" s="17"/>
      <c r="CI170" s="17"/>
      <c r="CK170" s="17"/>
      <c r="CW170" s="17"/>
      <c r="CY170" s="17"/>
      <c r="DK170" s="17"/>
      <c r="DM170" s="17"/>
      <c r="DY170" s="17"/>
      <c r="EA170" s="17"/>
      <c r="EM170" s="17"/>
      <c r="EO170" s="17"/>
      <c r="FA170" s="17"/>
      <c r="FC170" s="17"/>
      <c r="MS170" s="835"/>
      <c r="MX170" s="836"/>
      <c r="MY170" s="836"/>
      <c r="MZ170" s="836"/>
      <c r="NA170" s="836"/>
      <c r="NB170" s="836"/>
      <c r="NC170" s="836"/>
      <c r="ND170" s="836"/>
      <c r="NE170" s="836"/>
      <c r="NF170" s="836"/>
      <c r="NG170" s="836"/>
      <c r="NH170" s="836"/>
      <c r="NI170" s="836"/>
      <c r="NJ170" s="836"/>
      <c r="NK170" s="836"/>
      <c r="NL170" s="836"/>
      <c r="NM170" s="836"/>
      <c r="NN170" s="836"/>
      <c r="NO170" s="836"/>
      <c r="NP170" s="836"/>
      <c r="NQ170" s="836"/>
      <c r="NR170" s="836"/>
      <c r="NS170" s="836"/>
      <c r="NT170" s="836"/>
      <c r="NU170" s="836"/>
      <c r="NV170" s="836"/>
      <c r="NW170" s="836"/>
      <c r="NX170" s="836"/>
      <c r="NY170" s="836"/>
      <c r="NZ170" s="836"/>
      <c r="OA170" s="836"/>
      <c r="OB170" s="836"/>
      <c r="OC170" s="836"/>
      <c r="OD170" s="836"/>
      <c r="OE170" s="836"/>
      <c r="OF170" s="836"/>
      <c r="OG170" s="836"/>
      <c r="OH170" s="836"/>
      <c r="OI170" s="836"/>
      <c r="OJ170" s="836"/>
      <c r="OK170" s="836"/>
      <c r="OL170" s="836"/>
      <c r="OM170" s="836"/>
      <c r="ON170" s="836"/>
      <c r="OO170" s="836"/>
      <c r="OP170" s="836"/>
      <c r="OQ170" s="836"/>
      <c r="OR170" s="836"/>
      <c r="OS170" s="836"/>
      <c r="OT170" s="836"/>
      <c r="OU170" s="836"/>
      <c r="OV170" s="836"/>
      <c r="OW170" s="836"/>
      <c r="OX170" s="836"/>
      <c r="OY170" s="836"/>
      <c r="OZ170" s="836"/>
      <c r="PA170" s="836"/>
      <c r="PB170" s="836"/>
      <c r="PC170" s="836"/>
      <c r="PD170" s="836"/>
    </row>
    <row r="171" spans="1:420" ht="15" hidden="1" customHeight="1" outlineLevel="1" x14ac:dyDescent="0.3">
      <c r="A171" s="1261">
        <v>42920</v>
      </c>
      <c r="B171" s="1261"/>
      <c r="C171" s="411"/>
      <c r="AR171" s="23"/>
      <c r="AT171" s="23"/>
      <c r="BH171" s="23"/>
      <c r="BU171" s="17"/>
      <c r="BW171" s="17"/>
      <c r="CI171" s="17"/>
      <c r="CK171" s="17"/>
      <c r="CW171" s="17"/>
      <c r="CY171" s="17"/>
      <c r="DK171" s="17"/>
      <c r="DM171" s="17"/>
      <c r="DY171" s="17"/>
      <c r="EA171" s="17"/>
      <c r="EM171" s="17"/>
      <c r="EO171" s="17"/>
      <c r="FA171" s="17"/>
      <c r="FC171" s="17"/>
      <c r="MS171" s="835"/>
      <c r="MX171" s="836"/>
      <c r="MY171" s="836"/>
      <c r="MZ171" s="836"/>
      <c r="NA171" s="836"/>
      <c r="NB171" s="836"/>
      <c r="NC171" s="836"/>
      <c r="ND171" s="836"/>
      <c r="NE171" s="836"/>
      <c r="NF171" s="836"/>
      <c r="NG171" s="836"/>
      <c r="NH171" s="836"/>
      <c r="NI171" s="836"/>
      <c r="NJ171" s="836"/>
      <c r="NK171" s="836"/>
      <c r="NL171" s="836"/>
      <c r="NM171" s="836"/>
      <c r="NN171" s="836"/>
      <c r="NO171" s="836"/>
      <c r="NP171" s="836"/>
      <c r="NQ171" s="836"/>
      <c r="NR171" s="836"/>
      <c r="NS171" s="836"/>
      <c r="NT171" s="836"/>
      <c r="NU171" s="836"/>
      <c r="NV171" s="836"/>
      <c r="NW171" s="836"/>
      <c r="NX171" s="836"/>
      <c r="NY171" s="836"/>
      <c r="NZ171" s="836"/>
      <c r="OA171" s="836"/>
      <c r="OB171" s="836"/>
      <c r="OC171" s="836"/>
      <c r="OD171" s="836"/>
      <c r="OE171" s="836"/>
      <c r="OF171" s="836"/>
      <c r="OG171" s="836"/>
      <c r="OH171" s="836"/>
      <c r="OI171" s="836"/>
      <c r="OJ171" s="836"/>
      <c r="OK171" s="836"/>
      <c r="OL171" s="836"/>
      <c r="OM171" s="836"/>
      <c r="ON171" s="836"/>
      <c r="OO171" s="836"/>
      <c r="OP171" s="836"/>
      <c r="OQ171" s="836"/>
      <c r="OR171" s="836"/>
      <c r="OS171" s="836"/>
      <c r="OT171" s="836"/>
      <c r="OU171" s="836"/>
      <c r="OV171" s="836"/>
      <c r="OW171" s="836"/>
      <c r="OX171" s="836"/>
      <c r="OY171" s="836"/>
      <c r="OZ171" s="836"/>
      <c r="PA171" s="836"/>
      <c r="PB171" s="836"/>
      <c r="PC171" s="836"/>
      <c r="PD171" s="836"/>
    </row>
    <row r="172" spans="1:420" ht="15" hidden="1" customHeight="1" outlineLevel="1" x14ac:dyDescent="0.3">
      <c r="A172" s="1261">
        <v>42982</v>
      </c>
      <c r="B172" s="1261"/>
      <c r="C172" s="411"/>
      <c r="AR172" s="23"/>
      <c r="AT172" s="23"/>
      <c r="BH172" s="23"/>
      <c r="BU172" s="17"/>
      <c r="BW172" s="17"/>
      <c r="CI172" s="17"/>
      <c r="CK172" s="17"/>
      <c r="CW172" s="17"/>
      <c r="CY172" s="17"/>
      <c r="DK172" s="17"/>
      <c r="DM172" s="17"/>
      <c r="DY172" s="17"/>
      <c r="EA172" s="17"/>
      <c r="EM172" s="17"/>
      <c r="EO172" s="17"/>
      <c r="FA172" s="17"/>
      <c r="FC172" s="17"/>
      <c r="MS172" s="835"/>
      <c r="MX172" s="836"/>
      <c r="MY172" s="836"/>
      <c r="MZ172" s="836"/>
      <c r="NA172" s="836"/>
      <c r="NB172" s="836"/>
      <c r="NC172" s="836"/>
      <c r="ND172" s="836"/>
      <c r="NE172" s="836"/>
      <c r="NF172" s="836"/>
      <c r="NG172" s="836"/>
      <c r="NH172" s="836"/>
      <c r="NI172" s="836"/>
      <c r="NJ172" s="836"/>
      <c r="NK172" s="836"/>
      <c r="NL172" s="836"/>
      <c r="NM172" s="836"/>
      <c r="NN172" s="836"/>
      <c r="NO172" s="836"/>
      <c r="NP172" s="836"/>
      <c r="NQ172" s="836"/>
      <c r="NR172" s="836"/>
      <c r="NS172" s="836"/>
      <c r="NT172" s="836"/>
      <c r="NU172" s="836"/>
      <c r="NV172" s="836"/>
      <c r="NW172" s="836"/>
      <c r="NX172" s="836"/>
      <c r="NY172" s="836"/>
      <c r="NZ172" s="836"/>
      <c r="OA172" s="836"/>
      <c r="OB172" s="836"/>
      <c r="OC172" s="836"/>
      <c r="OD172" s="836"/>
      <c r="OE172" s="836"/>
      <c r="OF172" s="836"/>
      <c r="OG172" s="836"/>
      <c r="OH172" s="836"/>
      <c r="OI172" s="836"/>
      <c r="OJ172" s="836"/>
      <c r="OK172" s="836"/>
      <c r="OL172" s="836"/>
      <c r="OM172" s="836"/>
      <c r="ON172" s="836"/>
      <c r="OO172" s="836"/>
      <c r="OP172" s="836"/>
      <c r="OQ172" s="836"/>
      <c r="OR172" s="836"/>
      <c r="OS172" s="836"/>
      <c r="OT172" s="836"/>
      <c r="OU172" s="836"/>
      <c r="OV172" s="836"/>
      <c r="OW172" s="836"/>
      <c r="OX172" s="836"/>
      <c r="OY172" s="836"/>
      <c r="OZ172" s="836"/>
      <c r="PA172" s="836"/>
      <c r="PB172" s="836"/>
      <c r="PC172" s="836"/>
      <c r="PD172" s="836"/>
    </row>
    <row r="173" spans="1:420" ht="15" hidden="1" customHeight="1" outlineLevel="1" x14ac:dyDescent="0.3">
      <c r="A173" s="1261">
        <v>43049</v>
      </c>
      <c r="B173" s="1261"/>
      <c r="C173" s="411"/>
      <c r="AR173" s="23"/>
      <c r="AT173" s="23"/>
      <c r="BH173" s="23"/>
      <c r="BU173" s="17"/>
      <c r="BW173" s="17"/>
      <c r="CI173" s="17"/>
      <c r="CK173" s="17"/>
      <c r="CW173" s="17"/>
      <c r="CY173" s="17"/>
      <c r="DK173" s="17"/>
      <c r="DM173" s="17"/>
      <c r="DY173" s="17"/>
      <c r="EA173" s="17"/>
      <c r="EM173" s="17"/>
      <c r="EO173" s="17"/>
      <c r="FA173" s="17"/>
      <c r="FC173" s="17"/>
      <c r="MS173" s="835"/>
      <c r="MX173" s="836"/>
      <c r="MY173" s="836"/>
      <c r="MZ173" s="836"/>
      <c r="NA173" s="836"/>
      <c r="NB173" s="836"/>
      <c r="NC173" s="836"/>
      <c r="ND173" s="836"/>
      <c r="NE173" s="836"/>
      <c r="NF173" s="836"/>
      <c r="NG173" s="836"/>
      <c r="NH173" s="836"/>
      <c r="NI173" s="836"/>
      <c r="NJ173" s="836"/>
      <c r="NK173" s="836"/>
      <c r="NL173" s="836"/>
      <c r="NM173" s="836"/>
      <c r="NN173" s="836"/>
      <c r="NO173" s="836"/>
      <c r="NP173" s="836"/>
      <c r="NQ173" s="836"/>
      <c r="NR173" s="836"/>
      <c r="NS173" s="836"/>
      <c r="NT173" s="836"/>
      <c r="NU173" s="836"/>
      <c r="NV173" s="836"/>
      <c r="NW173" s="836"/>
      <c r="NX173" s="836"/>
      <c r="NY173" s="836"/>
      <c r="NZ173" s="836"/>
      <c r="OA173" s="836"/>
      <c r="OB173" s="836"/>
      <c r="OC173" s="836"/>
      <c r="OD173" s="836"/>
      <c r="OE173" s="836"/>
      <c r="OF173" s="836"/>
      <c r="OG173" s="836"/>
      <c r="OH173" s="836"/>
      <c r="OI173" s="836"/>
      <c r="OJ173" s="836"/>
      <c r="OK173" s="836"/>
      <c r="OL173" s="836"/>
      <c r="OM173" s="836"/>
      <c r="ON173" s="836"/>
      <c r="OO173" s="836"/>
      <c r="OP173" s="836"/>
      <c r="OQ173" s="836"/>
      <c r="OR173" s="836"/>
      <c r="OS173" s="836"/>
      <c r="OT173" s="836"/>
      <c r="OU173" s="836"/>
      <c r="OV173" s="836"/>
      <c r="OW173" s="836"/>
      <c r="OX173" s="836"/>
      <c r="OY173" s="836"/>
      <c r="OZ173" s="836"/>
      <c r="PA173" s="836"/>
      <c r="PB173" s="836"/>
      <c r="PC173" s="836"/>
      <c r="PD173" s="836"/>
    </row>
    <row r="174" spans="1:420" ht="15" hidden="1" customHeight="1" outlineLevel="1" x14ac:dyDescent="0.3">
      <c r="A174" s="1261">
        <v>43062</v>
      </c>
      <c r="B174" s="1261"/>
      <c r="C174" s="411"/>
      <c r="AR174" s="23"/>
      <c r="AT174" s="23"/>
      <c r="BH174" s="23"/>
      <c r="BU174" s="17"/>
      <c r="BW174" s="17"/>
      <c r="CI174" s="17"/>
      <c r="CK174" s="17"/>
      <c r="CW174" s="17"/>
      <c r="CY174" s="17"/>
      <c r="DK174" s="17"/>
      <c r="DM174" s="17"/>
      <c r="DY174" s="17"/>
      <c r="EA174" s="17"/>
      <c r="EM174" s="17"/>
      <c r="EO174" s="17"/>
      <c r="FA174" s="17"/>
      <c r="FC174" s="17"/>
      <c r="MS174" s="835"/>
      <c r="MX174" s="836"/>
      <c r="MY174" s="836"/>
      <c r="MZ174" s="836"/>
      <c r="NA174" s="836"/>
      <c r="NB174" s="836"/>
      <c r="NC174" s="836"/>
      <c r="ND174" s="836"/>
      <c r="NE174" s="836"/>
      <c r="NF174" s="836"/>
      <c r="NG174" s="836"/>
      <c r="NH174" s="836"/>
      <c r="NI174" s="836"/>
      <c r="NJ174" s="836"/>
      <c r="NK174" s="836"/>
      <c r="NL174" s="836"/>
      <c r="NM174" s="836"/>
      <c r="NN174" s="836"/>
      <c r="NO174" s="836"/>
      <c r="NP174" s="836"/>
      <c r="NQ174" s="836"/>
      <c r="NR174" s="836"/>
      <c r="NS174" s="836"/>
      <c r="NT174" s="836"/>
      <c r="NU174" s="836"/>
      <c r="NV174" s="836"/>
      <c r="NW174" s="836"/>
      <c r="NX174" s="836"/>
      <c r="NY174" s="836"/>
      <c r="NZ174" s="836"/>
      <c r="OA174" s="836"/>
      <c r="OB174" s="836"/>
      <c r="OC174" s="836"/>
      <c r="OD174" s="836"/>
      <c r="OE174" s="836"/>
      <c r="OF174" s="836"/>
      <c r="OG174" s="836"/>
      <c r="OH174" s="836"/>
      <c r="OI174" s="836"/>
      <c r="OJ174" s="836"/>
      <c r="OK174" s="836"/>
      <c r="OL174" s="836"/>
      <c r="OM174" s="836"/>
      <c r="ON174" s="836"/>
      <c r="OO174" s="836"/>
      <c r="OP174" s="836"/>
      <c r="OQ174" s="836"/>
      <c r="OR174" s="836"/>
      <c r="OS174" s="836"/>
      <c r="OT174" s="836"/>
      <c r="OU174" s="836"/>
      <c r="OV174" s="836"/>
      <c r="OW174" s="836"/>
      <c r="OX174" s="836"/>
      <c r="OY174" s="836"/>
      <c r="OZ174" s="836"/>
      <c r="PA174" s="836"/>
      <c r="PB174" s="836"/>
      <c r="PC174" s="836"/>
      <c r="PD174" s="836"/>
    </row>
    <row r="175" spans="1:420" ht="15" hidden="1" customHeight="1" outlineLevel="1" x14ac:dyDescent="0.3">
      <c r="A175" s="1261">
        <v>43063</v>
      </c>
      <c r="B175" s="1261"/>
      <c r="C175" s="411"/>
      <c r="AR175" s="23"/>
      <c r="AT175" s="23"/>
      <c r="BH175" s="23"/>
      <c r="BU175" s="17"/>
      <c r="BW175" s="17"/>
      <c r="CI175" s="17"/>
      <c r="CK175" s="17"/>
      <c r="CW175" s="17"/>
      <c r="CY175" s="17"/>
      <c r="DK175" s="17"/>
      <c r="DM175" s="17"/>
      <c r="DY175" s="17"/>
      <c r="EA175" s="17"/>
      <c r="EM175" s="17"/>
      <c r="EO175" s="17"/>
      <c r="FA175" s="17"/>
      <c r="FC175" s="17"/>
      <c r="MS175" s="835"/>
      <c r="MX175" s="836"/>
      <c r="MY175" s="836"/>
      <c r="MZ175" s="836"/>
      <c r="NA175" s="836"/>
      <c r="NB175" s="836"/>
      <c r="NC175" s="836"/>
      <c r="ND175" s="836"/>
      <c r="NE175" s="836"/>
      <c r="NF175" s="836"/>
      <c r="NG175" s="836"/>
      <c r="NH175" s="836"/>
      <c r="NI175" s="836"/>
      <c r="NJ175" s="836"/>
      <c r="NK175" s="836"/>
      <c r="NL175" s="836"/>
      <c r="NM175" s="836"/>
      <c r="NN175" s="836"/>
      <c r="NO175" s="836"/>
      <c r="NP175" s="836"/>
      <c r="NQ175" s="836"/>
      <c r="NR175" s="836"/>
      <c r="NS175" s="836"/>
      <c r="NT175" s="836"/>
      <c r="NU175" s="836"/>
      <c r="NV175" s="836"/>
      <c r="NW175" s="836"/>
      <c r="NX175" s="836"/>
      <c r="NY175" s="836"/>
      <c r="NZ175" s="836"/>
      <c r="OA175" s="836"/>
      <c r="OB175" s="836"/>
      <c r="OC175" s="836"/>
      <c r="OD175" s="836"/>
      <c r="OE175" s="836"/>
      <c r="OF175" s="836"/>
      <c r="OG175" s="836"/>
      <c r="OH175" s="836"/>
      <c r="OI175" s="836"/>
      <c r="OJ175" s="836"/>
      <c r="OK175" s="836"/>
      <c r="OL175" s="836"/>
      <c r="OM175" s="836"/>
      <c r="ON175" s="836"/>
      <c r="OO175" s="836"/>
      <c r="OP175" s="836"/>
      <c r="OQ175" s="836"/>
      <c r="OR175" s="836"/>
      <c r="OS175" s="836"/>
      <c r="OT175" s="836"/>
      <c r="OU175" s="836"/>
      <c r="OV175" s="836"/>
      <c r="OW175" s="836"/>
      <c r="OX175" s="836"/>
      <c r="OY175" s="836"/>
      <c r="OZ175" s="836"/>
      <c r="PA175" s="836"/>
      <c r="PB175" s="836"/>
      <c r="PC175" s="836"/>
      <c r="PD175" s="836"/>
    </row>
    <row r="176" spans="1:420" ht="15" hidden="1" customHeight="1" outlineLevel="1" x14ac:dyDescent="0.3">
      <c r="A176" s="1261">
        <v>43094</v>
      </c>
      <c r="B176" s="1261"/>
      <c r="C176" s="411"/>
      <c r="AR176" s="23"/>
      <c r="AT176" s="23"/>
      <c r="BH176" s="23"/>
      <c r="BU176" s="17"/>
      <c r="BW176" s="17"/>
      <c r="CI176" s="17"/>
      <c r="CK176" s="17"/>
      <c r="CW176" s="17"/>
      <c r="CY176" s="17"/>
      <c r="DK176" s="17"/>
      <c r="DM176" s="17"/>
      <c r="DY176" s="17"/>
      <c r="EA176" s="17"/>
      <c r="EM176" s="17"/>
      <c r="EO176" s="17"/>
      <c r="FA176" s="17"/>
      <c r="FC176" s="17"/>
      <c r="MS176" s="835"/>
      <c r="MX176" s="836"/>
      <c r="MY176" s="836"/>
      <c r="MZ176" s="836"/>
      <c r="NA176" s="836"/>
      <c r="NB176" s="836"/>
      <c r="NC176" s="836"/>
      <c r="ND176" s="836"/>
      <c r="NE176" s="836"/>
      <c r="NF176" s="836"/>
      <c r="NG176" s="836"/>
      <c r="NH176" s="836"/>
      <c r="NI176" s="836"/>
      <c r="NJ176" s="836"/>
      <c r="NK176" s="836"/>
      <c r="NL176" s="836"/>
      <c r="NM176" s="836"/>
      <c r="NN176" s="836"/>
      <c r="NO176" s="836"/>
      <c r="NP176" s="836"/>
      <c r="NQ176" s="836"/>
      <c r="NR176" s="836"/>
      <c r="NS176" s="836"/>
      <c r="NT176" s="836"/>
      <c r="NU176" s="836"/>
      <c r="NV176" s="836"/>
      <c r="NW176" s="836"/>
      <c r="NX176" s="836"/>
      <c r="NY176" s="836"/>
      <c r="NZ176" s="836"/>
      <c r="OA176" s="836"/>
      <c r="OB176" s="836"/>
      <c r="OC176" s="836"/>
      <c r="OD176" s="836"/>
      <c r="OE176" s="836"/>
      <c r="OF176" s="836"/>
      <c r="OG176" s="836"/>
      <c r="OH176" s="836"/>
      <c r="OI176" s="836"/>
      <c r="OJ176" s="836"/>
      <c r="OK176" s="836"/>
      <c r="OL176" s="836"/>
      <c r="OM176" s="836"/>
      <c r="ON176" s="836"/>
      <c r="OO176" s="836"/>
      <c r="OP176" s="836"/>
      <c r="OQ176" s="836"/>
      <c r="OR176" s="836"/>
      <c r="OS176" s="836"/>
      <c r="OT176" s="836"/>
      <c r="OU176" s="836"/>
      <c r="OV176" s="836"/>
      <c r="OW176" s="836"/>
      <c r="OX176" s="836"/>
      <c r="OY176" s="836"/>
      <c r="OZ176" s="836"/>
      <c r="PA176" s="836"/>
      <c r="PB176" s="836"/>
      <c r="PC176" s="836"/>
      <c r="PD176" s="836"/>
    </row>
    <row r="177" spans="1:420" ht="15" hidden="1" customHeight="1" outlineLevel="1" x14ac:dyDescent="0.3">
      <c r="A177" s="1261">
        <v>43095</v>
      </c>
      <c r="B177" s="1261"/>
      <c r="C177" s="411"/>
      <c r="AR177" s="23"/>
      <c r="AT177" s="23"/>
      <c r="BH177" s="23"/>
      <c r="BU177" s="17"/>
      <c r="BW177" s="17"/>
      <c r="CI177" s="17"/>
      <c r="CK177" s="17"/>
      <c r="CW177" s="17"/>
      <c r="CY177" s="17"/>
      <c r="DK177" s="17"/>
      <c r="DM177" s="17"/>
      <c r="DY177" s="17"/>
      <c r="EA177" s="17"/>
      <c r="EM177" s="17"/>
      <c r="EO177" s="17"/>
      <c r="FA177" s="17"/>
      <c r="FC177" s="17"/>
      <c r="MS177" s="835"/>
      <c r="MX177" s="836"/>
      <c r="MY177" s="836"/>
      <c r="MZ177" s="836"/>
      <c r="NA177" s="836"/>
      <c r="NB177" s="836"/>
      <c r="NC177" s="836"/>
      <c r="ND177" s="836"/>
      <c r="NE177" s="836"/>
      <c r="NF177" s="836"/>
      <c r="NG177" s="836"/>
      <c r="NH177" s="836"/>
      <c r="NI177" s="836"/>
      <c r="NJ177" s="836"/>
      <c r="NK177" s="836"/>
      <c r="NL177" s="836"/>
      <c r="NM177" s="836"/>
      <c r="NN177" s="836"/>
      <c r="NO177" s="836"/>
      <c r="NP177" s="836"/>
      <c r="NQ177" s="836"/>
      <c r="NR177" s="836"/>
      <c r="NS177" s="836"/>
      <c r="NT177" s="836"/>
      <c r="NU177" s="836"/>
      <c r="NV177" s="836"/>
      <c r="NW177" s="836"/>
      <c r="NX177" s="836"/>
      <c r="NY177" s="836"/>
      <c r="NZ177" s="836"/>
      <c r="OA177" s="836"/>
      <c r="OB177" s="836"/>
      <c r="OC177" s="836"/>
      <c r="OD177" s="836"/>
      <c r="OE177" s="836"/>
      <c r="OF177" s="836"/>
      <c r="OG177" s="836"/>
      <c r="OH177" s="836"/>
      <c r="OI177" s="836"/>
      <c r="OJ177" s="836"/>
      <c r="OK177" s="836"/>
      <c r="OL177" s="836"/>
      <c r="OM177" s="836"/>
      <c r="ON177" s="836"/>
      <c r="OO177" s="836"/>
      <c r="OP177" s="836"/>
      <c r="OQ177" s="836"/>
      <c r="OR177" s="836"/>
      <c r="OS177" s="836"/>
      <c r="OT177" s="836"/>
      <c r="OU177" s="836"/>
      <c r="OV177" s="836"/>
      <c r="OW177" s="836"/>
      <c r="OX177" s="836"/>
      <c r="OY177" s="836"/>
      <c r="OZ177" s="836"/>
      <c r="PA177" s="836"/>
      <c r="PB177" s="836"/>
      <c r="PC177" s="836"/>
      <c r="PD177" s="836"/>
    </row>
    <row r="178" spans="1:420" ht="15" hidden="1" customHeight="1" outlineLevel="1" x14ac:dyDescent="0.3">
      <c r="A178" s="1261">
        <v>43096</v>
      </c>
      <c r="B178" s="1261"/>
      <c r="C178" s="411"/>
      <c r="AR178" s="23"/>
      <c r="AT178" s="23"/>
      <c r="BH178" s="23"/>
      <c r="BU178" s="17"/>
      <c r="BW178" s="17"/>
      <c r="CI178" s="17"/>
      <c r="CK178" s="17"/>
      <c r="CW178" s="17"/>
      <c r="CY178" s="17"/>
      <c r="DK178" s="17"/>
      <c r="DM178" s="17"/>
      <c r="DY178" s="17"/>
      <c r="EA178" s="17"/>
      <c r="EM178" s="17"/>
      <c r="EO178" s="17"/>
      <c r="FA178" s="17"/>
      <c r="FC178" s="17"/>
      <c r="MS178" s="835"/>
      <c r="MX178" s="836"/>
      <c r="MY178" s="836"/>
      <c r="MZ178" s="836"/>
      <c r="NA178" s="836"/>
      <c r="NB178" s="836"/>
      <c r="NC178" s="836"/>
      <c r="ND178" s="836"/>
      <c r="NE178" s="836"/>
      <c r="NF178" s="836"/>
      <c r="NG178" s="836"/>
      <c r="NH178" s="836"/>
      <c r="NI178" s="836"/>
      <c r="NJ178" s="836"/>
      <c r="NK178" s="836"/>
      <c r="NL178" s="836"/>
      <c r="NM178" s="836"/>
      <c r="NN178" s="836"/>
      <c r="NO178" s="836"/>
      <c r="NP178" s="836"/>
      <c r="NQ178" s="836"/>
      <c r="NR178" s="836"/>
      <c r="NS178" s="836"/>
      <c r="NT178" s="836"/>
      <c r="NU178" s="836"/>
      <c r="NV178" s="836"/>
      <c r="NW178" s="836"/>
      <c r="NX178" s="836"/>
      <c r="NY178" s="836"/>
      <c r="NZ178" s="836"/>
      <c r="OA178" s="836"/>
      <c r="OB178" s="836"/>
      <c r="OC178" s="836"/>
      <c r="OD178" s="836"/>
      <c r="OE178" s="836"/>
      <c r="OF178" s="836"/>
      <c r="OG178" s="836"/>
      <c r="OH178" s="836"/>
      <c r="OI178" s="836"/>
      <c r="OJ178" s="836"/>
      <c r="OK178" s="836"/>
      <c r="OL178" s="836"/>
      <c r="OM178" s="836"/>
      <c r="ON178" s="836"/>
      <c r="OO178" s="836"/>
      <c r="OP178" s="836"/>
      <c r="OQ178" s="836"/>
      <c r="OR178" s="836"/>
      <c r="OS178" s="836"/>
      <c r="OT178" s="836"/>
      <c r="OU178" s="836"/>
      <c r="OV178" s="836"/>
      <c r="OW178" s="836"/>
      <c r="OX178" s="836"/>
      <c r="OY178" s="836"/>
      <c r="OZ178" s="836"/>
      <c r="PA178" s="836"/>
      <c r="PB178" s="836"/>
      <c r="PC178" s="836"/>
      <c r="PD178" s="836"/>
    </row>
    <row r="179" spans="1:420" ht="15" hidden="1" customHeight="1" outlineLevel="1" x14ac:dyDescent="0.3">
      <c r="A179" s="1261">
        <v>43101</v>
      </c>
      <c r="B179" s="1261"/>
      <c r="C179" s="411"/>
      <c r="AR179" s="23"/>
      <c r="AT179" s="23"/>
      <c r="BH179" s="23"/>
      <c r="BU179" s="17"/>
      <c r="BW179" s="17"/>
      <c r="CI179" s="17"/>
      <c r="CK179" s="17"/>
      <c r="CW179" s="17"/>
      <c r="CY179" s="17"/>
      <c r="DK179" s="17"/>
      <c r="DM179" s="17"/>
      <c r="DY179" s="17"/>
      <c r="EA179" s="17"/>
      <c r="EM179" s="17"/>
      <c r="EO179" s="17"/>
      <c r="FA179" s="17"/>
      <c r="FC179" s="17"/>
      <c r="MS179" s="835"/>
      <c r="MX179" s="836"/>
      <c r="MY179" s="836"/>
      <c r="MZ179" s="836"/>
      <c r="NA179" s="836"/>
      <c r="NB179" s="836"/>
      <c r="NC179" s="836"/>
      <c r="ND179" s="836"/>
      <c r="NE179" s="836"/>
      <c r="NF179" s="836"/>
      <c r="NG179" s="836"/>
      <c r="NH179" s="836"/>
      <c r="NI179" s="836"/>
      <c r="NJ179" s="836"/>
      <c r="NK179" s="836"/>
      <c r="NL179" s="836"/>
      <c r="NM179" s="836"/>
      <c r="NN179" s="836"/>
      <c r="NO179" s="836"/>
      <c r="NP179" s="836"/>
      <c r="NQ179" s="836"/>
      <c r="NR179" s="836"/>
      <c r="NS179" s="836"/>
      <c r="NT179" s="836"/>
      <c r="NU179" s="836"/>
      <c r="NV179" s="836"/>
      <c r="NW179" s="836"/>
      <c r="NX179" s="836"/>
      <c r="NY179" s="836"/>
      <c r="NZ179" s="836"/>
      <c r="OA179" s="836"/>
      <c r="OB179" s="836"/>
      <c r="OC179" s="836"/>
      <c r="OD179" s="836"/>
      <c r="OE179" s="836"/>
      <c r="OF179" s="836"/>
      <c r="OG179" s="836"/>
      <c r="OH179" s="836"/>
      <c r="OI179" s="836"/>
      <c r="OJ179" s="836"/>
      <c r="OK179" s="836"/>
      <c r="OL179" s="836"/>
      <c r="OM179" s="836"/>
      <c r="ON179" s="836"/>
      <c r="OO179" s="836"/>
      <c r="OP179" s="836"/>
      <c r="OQ179" s="836"/>
      <c r="OR179" s="836"/>
      <c r="OS179" s="836"/>
      <c r="OT179" s="836"/>
      <c r="OU179" s="836"/>
      <c r="OV179" s="836"/>
      <c r="OW179" s="836"/>
      <c r="OX179" s="836"/>
      <c r="OY179" s="836"/>
      <c r="OZ179" s="836"/>
      <c r="PA179" s="836"/>
      <c r="PB179" s="836"/>
      <c r="PC179" s="836"/>
      <c r="PD179" s="836"/>
    </row>
    <row r="180" spans="1:420" ht="15" hidden="1" customHeight="1" outlineLevel="1" x14ac:dyDescent="0.3">
      <c r="A180" s="1261">
        <v>43115</v>
      </c>
      <c r="B180" s="1261"/>
      <c r="C180" s="411"/>
      <c r="AR180" s="23"/>
      <c r="AT180" s="23"/>
      <c r="BH180" s="23"/>
      <c r="BU180" s="17"/>
      <c r="BW180" s="17"/>
      <c r="CI180" s="17"/>
      <c r="CK180" s="17"/>
      <c r="CW180" s="17"/>
      <c r="CY180" s="17"/>
      <c r="DK180" s="17"/>
      <c r="DM180" s="17"/>
      <c r="DY180" s="17"/>
      <c r="EA180" s="17"/>
      <c r="EM180" s="17"/>
      <c r="EO180" s="17"/>
      <c r="FA180" s="17"/>
      <c r="FC180" s="17"/>
      <c r="MS180" s="835"/>
      <c r="MX180" s="836"/>
      <c r="MY180" s="836"/>
      <c r="MZ180" s="836"/>
      <c r="NA180" s="836"/>
      <c r="NB180" s="836"/>
      <c r="NC180" s="836"/>
      <c r="ND180" s="836"/>
      <c r="NE180" s="836"/>
      <c r="NF180" s="836"/>
      <c r="NG180" s="836"/>
      <c r="NH180" s="836"/>
      <c r="NI180" s="836"/>
      <c r="NJ180" s="836"/>
      <c r="NK180" s="836"/>
      <c r="NL180" s="836"/>
      <c r="NM180" s="836"/>
      <c r="NN180" s="836"/>
      <c r="NO180" s="836"/>
      <c r="NP180" s="836"/>
      <c r="NQ180" s="836"/>
      <c r="NR180" s="836"/>
      <c r="NS180" s="836"/>
      <c r="NT180" s="836"/>
      <c r="NU180" s="836"/>
      <c r="NV180" s="836"/>
      <c r="NW180" s="836"/>
      <c r="NX180" s="836"/>
      <c r="NY180" s="836"/>
      <c r="NZ180" s="836"/>
      <c r="OA180" s="836"/>
      <c r="OB180" s="836"/>
      <c r="OC180" s="836"/>
      <c r="OD180" s="836"/>
      <c r="OE180" s="836"/>
      <c r="OF180" s="836"/>
      <c r="OG180" s="836"/>
      <c r="OH180" s="836"/>
      <c r="OI180" s="836"/>
      <c r="OJ180" s="836"/>
      <c r="OK180" s="836"/>
      <c r="OL180" s="836"/>
      <c r="OM180" s="836"/>
      <c r="ON180" s="836"/>
      <c r="OO180" s="836"/>
      <c r="OP180" s="836"/>
      <c r="OQ180" s="836"/>
      <c r="OR180" s="836"/>
      <c r="OS180" s="836"/>
      <c r="OT180" s="836"/>
      <c r="OU180" s="836"/>
      <c r="OV180" s="836"/>
      <c r="OW180" s="836"/>
      <c r="OX180" s="836"/>
      <c r="OY180" s="836"/>
      <c r="OZ180" s="836"/>
      <c r="PA180" s="836"/>
      <c r="PB180" s="836"/>
      <c r="PC180" s="836"/>
      <c r="PD180" s="836"/>
    </row>
    <row r="181" spans="1:420" ht="15" hidden="1" customHeight="1" outlineLevel="1" x14ac:dyDescent="0.3">
      <c r="A181" s="1261">
        <v>43189</v>
      </c>
      <c r="B181" s="1261"/>
      <c r="C181" s="411"/>
      <c r="AR181" s="23"/>
      <c r="AT181" s="23"/>
      <c r="BH181" s="23"/>
      <c r="BU181" s="17"/>
      <c r="BW181" s="17"/>
      <c r="CI181" s="17"/>
      <c r="CK181" s="17"/>
      <c r="CW181" s="17"/>
      <c r="CY181" s="17"/>
      <c r="DK181" s="17"/>
      <c r="DM181" s="17"/>
      <c r="DY181" s="17"/>
      <c r="EA181" s="17"/>
      <c r="EM181" s="17"/>
      <c r="EO181" s="17"/>
      <c r="FA181" s="17"/>
      <c r="FC181" s="17"/>
      <c r="MS181" s="835"/>
      <c r="MX181" s="836"/>
      <c r="MY181" s="836"/>
      <c r="MZ181" s="836"/>
      <c r="NA181" s="836"/>
      <c r="NB181" s="836"/>
      <c r="NC181" s="836"/>
      <c r="ND181" s="836"/>
      <c r="NE181" s="836"/>
      <c r="NF181" s="836"/>
      <c r="NG181" s="836"/>
      <c r="NH181" s="836"/>
      <c r="NI181" s="836"/>
      <c r="NJ181" s="836"/>
      <c r="NK181" s="836"/>
      <c r="NL181" s="836"/>
      <c r="NM181" s="836"/>
      <c r="NN181" s="836"/>
      <c r="NO181" s="836"/>
      <c r="NP181" s="836"/>
      <c r="NQ181" s="836"/>
      <c r="NR181" s="836"/>
      <c r="NS181" s="836"/>
      <c r="NT181" s="836"/>
      <c r="NU181" s="836"/>
      <c r="NV181" s="836"/>
      <c r="NW181" s="836"/>
      <c r="NX181" s="836"/>
      <c r="NY181" s="836"/>
      <c r="NZ181" s="836"/>
      <c r="OA181" s="836"/>
      <c r="OB181" s="836"/>
      <c r="OC181" s="836"/>
      <c r="OD181" s="836"/>
      <c r="OE181" s="836"/>
      <c r="OF181" s="836"/>
      <c r="OG181" s="836"/>
      <c r="OH181" s="836"/>
      <c r="OI181" s="836"/>
      <c r="OJ181" s="836"/>
      <c r="OK181" s="836"/>
      <c r="OL181" s="836"/>
      <c r="OM181" s="836"/>
      <c r="ON181" s="836"/>
      <c r="OO181" s="836"/>
      <c r="OP181" s="836"/>
      <c r="OQ181" s="836"/>
      <c r="OR181" s="836"/>
      <c r="OS181" s="836"/>
      <c r="OT181" s="836"/>
      <c r="OU181" s="836"/>
      <c r="OV181" s="836"/>
      <c r="OW181" s="836"/>
      <c r="OX181" s="836"/>
      <c r="OY181" s="836"/>
      <c r="OZ181" s="836"/>
      <c r="PA181" s="836"/>
      <c r="PB181" s="836"/>
      <c r="PC181" s="836"/>
      <c r="PD181" s="836"/>
    </row>
    <row r="182" spans="1:420" ht="15" hidden="1" customHeight="1" outlineLevel="1" x14ac:dyDescent="0.3">
      <c r="A182" s="1261">
        <v>43248</v>
      </c>
      <c r="B182" s="1261"/>
      <c r="C182" s="411"/>
      <c r="AR182" s="23"/>
      <c r="AT182" s="23"/>
      <c r="BH182" s="23"/>
      <c r="BU182" s="17"/>
      <c r="BW182" s="17"/>
      <c r="CI182" s="17"/>
      <c r="CK182" s="17"/>
      <c r="CW182" s="17"/>
      <c r="CY182" s="17"/>
      <c r="DK182" s="17"/>
      <c r="DM182" s="17"/>
      <c r="DY182" s="17"/>
      <c r="EA182" s="17"/>
      <c r="EM182" s="17"/>
      <c r="EO182" s="17"/>
      <c r="FA182" s="17"/>
      <c r="FC182" s="17"/>
      <c r="MS182" s="835"/>
      <c r="MX182" s="836"/>
      <c r="MY182" s="836"/>
      <c r="MZ182" s="836"/>
      <c r="NA182" s="836"/>
      <c r="NB182" s="836"/>
      <c r="NC182" s="836"/>
      <c r="ND182" s="836"/>
      <c r="NE182" s="836"/>
      <c r="NF182" s="836"/>
      <c r="NG182" s="836"/>
      <c r="NH182" s="836"/>
      <c r="NI182" s="836"/>
      <c r="NJ182" s="836"/>
      <c r="NK182" s="836"/>
      <c r="NL182" s="836"/>
      <c r="NM182" s="836"/>
      <c r="NN182" s="836"/>
      <c r="NO182" s="836"/>
      <c r="NP182" s="836"/>
      <c r="NQ182" s="836"/>
      <c r="NR182" s="836"/>
      <c r="NS182" s="836"/>
      <c r="NT182" s="836"/>
      <c r="NU182" s="836"/>
      <c r="NV182" s="836"/>
      <c r="NW182" s="836"/>
      <c r="NX182" s="836"/>
      <c r="NY182" s="836"/>
      <c r="NZ182" s="836"/>
      <c r="OA182" s="836"/>
      <c r="OB182" s="836"/>
      <c r="OC182" s="836"/>
      <c r="OD182" s="836"/>
      <c r="OE182" s="836"/>
      <c r="OF182" s="836"/>
      <c r="OG182" s="836"/>
      <c r="OH182" s="836"/>
      <c r="OI182" s="836"/>
      <c r="OJ182" s="836"/>
      <c r="OK182" s="836"/>
      <c r="OL182" s="836"/>
      <c r="OM182" s="836"/>
      <c r="ON182" s="836"/>
      <c r="OO182" s="836"/>
      <c r="OP182" s="836"/>
      <c r="OQ182" s="836"/>
      <c r="OR182" s="836"/>
      <c r="OS182" s="836"/>
      <c r="OT182" s="836"/>
      <c r="OU182" s="836"/>
      <c r="OV182" s="836"/>
      <c r="OW182" s="836"/>
      <c r="OX182" s="836"/>
      <c r="OY182" s="836"/>
      <c r="OZ182" s="836"/>
      <c r="PA182" s="836"/>
      <c r="PB182" s="836"/>
      <c r="PC182" s="836"/>
      <c r="PD182" s="836"/>
    </row>
    <row r="183" spans="1:420" ht="15" hidden="1" customHeight="1" outlineLevel="1" x14ac:dyDescent="0.3">
      <c r="A183" s="1261">
        <v>43285</v>
      </c>
      <c r="B183" s="1261"/>
      <c r="C183" s="411"/>
      <c r="AR183" s="23"/>
      <c r="AT183" s="23"/>
      <c r="BH183" s="23"/>
      <c r="BU183" s="17"/>
      <c r="BW183" s="17"/>
      <c r="CI183" s="17"/>
      <c r="CK183" s="17"/>
      <c r="CW183" s="17"/>
      <c r="CY183" s="17"/>
      <c r="DK183" s="17"/>
      <c r="DM183" s="17"/>
      <c r="DY183" s="17"/>
      <c r="EA183" s="17"/>
      <c r="EM183" s="17"/>
      <c r="EO183" s="17"/>
      <c r="FA183" s="17"/>
      <c r="FC183" s="17"/>
      <c r="MS183" s="835"/>
      <c r="MX183" s="836"/>
      <c r="MY183" s="836"/>
      <c r="MZ183" s="836"/>
      <c r="NA183" s="836"/>
      <c r="NB183" s="836"/>
      <c r="NC183" s="836"/>
      <c r="ND183" s="836"/>
      <c r="NE183" s="836"/>
      <c r="NF183" s="836"/>
      <c r="NG183" s="836"/>
      <c r="NH183" s="836"/>
      <c r="NI183" s="836"/>
      <c r="NJ183" s="836"/>
      <c r="NK183" s="836"/>
      <c r="NL183" s="836"/>
      <c r="NM183" s="836"/>
      <c r="NN183" s="836"/>
      <c r="NO183" s="836"/>
      <c r="NP183" s="836"/>
      <c r="NQ183" s="836"/>
      <c r="NR183" s="836"/>
      <c r="NS183" s="836"/>
      <c r="NT183" s="836"/>
      <c r="NU183" s="836"/>
      <c r="NV183" s="836"/>
      <c r="NW183" s="836"/>
      <c r="NX183" s="836"/>
      <c r="NY183" s="836"/>
      <c r="NZ183" s="836"/>
      <c r="OA183" s="836"/>
      <c r="OB183" s="836"/>
      <c r="OC183" s="836"/>
      <c r="OD183" s="836"/>
      <c r="OE183" s="836"/>
      <c r="OF183" s="836"/>
      <c r="OG183" s="836"/>
      <c r="OH183" s="836"/>
      <c r="OI183" s="836"/>
      <c r="OJ183" s="836"/>
      <c r="OK183" s="836"/>
      <c r="OL183" s="836"/>
      <c r="OM183" s="836"/>
      <c r="ON183" s="836"/>
      <c r="OO183" s="836"/>
      <c r="OP183" s="836"/>
      <c r="OQ183" s="836"/>
      <c r="OR183" s="836"/>
      <c r="OS183" s="836"/>
      <c r="OT183" s="836"/>
      <c r="OU183" s="836"/>
      <c r="OV183" s="836"/>
      <c r="OW183" s="836"/>
      <c r="OX183" s="836"/>
      <c r="OY183" s="836"/>
      <c r="OZ183" s="836"/>
      <c r="PA183" s="836"/>
      <c r="PB183" s="836"/>
      <c r="PC183" s="836"/>
      <c r="PD183" s="836"/>
    </row>
    <row r="184" spans="1:420" ht="15" hidden="1" customHeight="1" outlineLevel="1" x14ac:dyDescent="0.3">
      <c r="A184" s="1261">
        <v>43346</v>
      </c>
      <c r="B184" s="1261"/>
      <c r="C184" s="411"/>
      <c r="AR184" s="23"/>
      <c r="AT184" s="23"/>
      <c r="BH184" s="23"/>
      <c r="BU184" s="17"/>
      <c r="BW184" s="17"/>
      <c r="CI184" s="17"/>
      <c r="CK184" s="17"/>
      <c r="CW184" s="17"/>
      <c r="CY184" s="17"/>
      <c r="DK184" s="17"/>
      <c r="DM184" s="17"/>
      <c r="DY184" s="17"/>
      <c r="EA184" s="17"/>
      <c r="EM184" s="17"/>
      <c r="EO184" s="17"/>
      <c r="FA184" s="17"/>
      <c r="FC184" s="17"/>
      <c r="MS184" s="835"/>
      <c r="MX184" s="836"/>
      <c r="MY184" s="836"/>
      <c r="MZ184" s="836"/>
      <c r="NA184" s="836"/>
      <c r="NB184" s="836"/>
      <c r="NC184" s="836"/>
      <c r="ND184" s="836"/>
      <c r="NE184" s="836"/>
      <c r="NF184" s="836"/>
      <c r="NG184" s="836"/>
      <c r="NH184" s="836"/>
      <c r="NI184" s="836"/>
      <c r="NJ184" s="836"/>
      <c r="NK184" s="836"/>
      <c r="NL184" s="836"/>
      <c r="NM184" s="836"/>
      <c r="NN184" s="836"/>
      <c r="NO184" s="836"/>
      <c r="NP184" s="836"/>
      <c r="NQ184" s="836"/>
      <c r="NR184" s="836"/>
      <c r="NS184" s="836"/>
      <c r="NT184" s="836"/>
      <c r="NU184" s="836"/>
      <c r="NV184" s="836"/>
      <c r="NW184" s="836"/>
      <c r="NX184" s="836"/>
      <c r="NY184" s="836"/>
      <c r="NZ184" s="836"/>
      <c r="OA184" s="836"/>
      <c r="OB184" s="836"/>
      <c r="OC184" s="836"/>
      <c r="OD184" s="836"/>
      <c r="OE184" s="836"/>
      <c r="OF184" s="836"/>
      <c r="OG184" s="836"/>
      <c r="OH184" s="836"/>
      <c r="OI184" s="836"/>
      <c r="OJ184" s="836"/>
      <c r="OK184" s="836"/>
      <c r="OL184" s="836"/>
      <c r="OM184" s="836"/>
      <c r="ON184" s="836"/>
      <c r="OO184" s="836"/>
      <c r="OP184" s="836"/>
      <c r="OQ184" s="836"/>
      <c r="OR184" s="836"/>
      <c r="OS184" s="836"/>
      <c r="OT184" s="836"/>
      <c r="OU184" s="836"/>
      <c r="OV184" s="836"/>
      <c r="OW184" s="836"/>
      <c r="OX184" s="836"/>
      <c r="OY184" s="836"/>
      <c r="OZ184" s="836"/>
      <c r="PA184" s="836"/>
      <c r="PB184" s="836"/>
      <c r="PC184" s="836"/>
      <c r="PD184" s="836"/>
    </row>
    <row r="185" spans="1:420" ht="15" hidden="1" customHeight="1" outlineLevel="1" x14ac:dyDescent="0.3">
      <c r="A185" s="1261">
        <v>43416</v>
      </c>
      <c r="B185" s="1261"/>
      <c r="C185" s="411"/>
      <c r="AR185" s="23"/>
      <c r="AT185" s="23"/>
      <c r="BH185" s="23"/>
      <c r="BU185" s="17"/>
      <c r="BW185" s="17"/>
      <c r="CI185" s="17"/>
      <c r="CK185" s="17"/>
      <c r="CW185" s="17"/>
      <c r="CY185" s="17"/>
      <c r="DK185" s="17"/>
      <c r="DM185" s="17"/>
      <c r="DY185" s="17"/>
      <c r="EA185" s="17"/>
      <c r="EM185" s="17"/>
      <c r="EO185" s="17"/>
      <c r="FA185" s="17"/>
      <c r="FC185" s="17"/>
      <c r="MS185" s="835"/>
      <c r="MX185" s="836"/>
      <c r="MY185" s="836"/>
      <c r="MZ185" s="836"/>
      <c r="NA185" s="836"/>
      <c r="NB185" s="836"/>
      <c r="NC185" s="836"/>
      <c r="ND185" s="836"/>
      <c r="NE185" s="836"/>
      <c r="NF185" s="836"/>
      <c r="NG185" s="836"/>
      <c r="NH185" s="836"/>
      <c r="NI185" s="836"/>
      <c r="NJ185" s="836"/>
      <c r="NK185" s="836"/>
      <c r="NL185" s="836"/>
      <c r="NM185" s="836"/>
      <c r="NN185" s="836"/>
      <c r="NO185" s="836"/>
      <c r="NP185" s="836"/>
      <c r="NQ185" s="836"/>
      <c r="NR185" s="836"/>
      <c r="NS185" s="836"/>
      <c r="NT185" s="836"/>
      <c r="NU185" s="836"/>
      <c r="NV185" s="836"/>
      <c r="NW185" s="836"/>
      <c r="NX185" s="836"/>
      <c r="NY185" s="836"/>
      <c r="NZ185" s="836"/>
      <c r="OA185" s="836"/>
      <c r="OB185" s="836"/>
      <c r="OC185" s="836"/>
      <c r="OD185" s="836"/>
      <c r="OE185" s="836"/>
      <c r="OF185" s="836"/>
      <c r="OG185" s="836"/>
      <c r="OH185" s="836"/>
      <c r="OI185" s="836"/>
      <c r="OJ185" s="836"/>
      <c r="OK185" s="836"/>
      <c r="OL185" s="836"/>
      <c r="OM185" s="836"/>
      <c r="ON185" s="836"/>
      <c r="OO185" s="836"/>
      <c r="OP185" s="836"/>
      <c r="OQ185" s="836"/>
      <c r="OR185" s="836"/>
      <c r="OS185" s="836"/>
      <c r="OT185" s="836"/>
      <c r="OU185" s="836"/>
      <c r="OV185" s="836"/>
      <c r="OW185" s="836"/>
      <c r="OX185" s="836"/>
      <c r="OY185" s="836"/>
      <c r="OZ185" s="836"/>
      <c r="PA185" s="836"/>
      <c r="PB185" s="836"/>
      <c r="PC185" s="836"/>
      <c r="PD185" s="836"/>
    </row>
    <row r="186" spans="1:420" ht="15" hidden="1" customHeight="1" outlineLevel="1" x14ac:dyDescent="0.3">
      <c r="A186" s="1261">
        <v>43426</v>
      </c>
      <c r="B186" s="1261"/>
      <c r="C186" s="411"/>
      <c r="AR186" s="23"/>
      <c r="AT186" s="23"/>
      <c r="BH186" s="23"/>
      <c r="BU186" s="17"/>
      <c r="BW186" s="17"/>
      <c r="CI186" s="17"/>
      <c r="CK186" s="17"/>
      <c r="CW186" s="17"/>
      <c r="CY186" s="17"/>
      <c r="DK186" s="17"/>
      <c r="DM186" s="17"/>
      <c r="DY186" s="17"/>
      <c r="EA186" s="17"/>
      <c r="EM186" s="17"/>
      <c r="EO186" s="17"/>
      <c r="FA186" s="17"/>
      <c r="FC186" s="17"/>
      <c r="MS186" s="835"/>
      <c r="MX186" s="836"/>
      <c r="MY186" s="836"/>
      <c r="MZ186" s="836"/>
      <c r="NA186" s="836"/>
      <c r="NB186" s="836"/>
      <c r="NC186" s="836"/>
      <c r="ND186" s="836"/>
      <c r="NE186" s="836"/>
      <c r="NF186" s="836"/>
      <c r="NG186" s="836"/>
      <c r="NH186" s="836"/>
      <c r="NI186" s="836"/>
      <c r="NJ186" s="836"/>
      <c r="NK186" s="836"/>
      <c r="NL186" s="836"/>
      <c r="NM186" s="836"/>
      <c r="NN186" s="836"/>
      <c r="NO186" s="836"/>
      <c r="NP186" s="836"/>
      <c r="NQ186" s="836"/>
      <c r="NR186" s="836"/>
      <c r="NS186" s="836"/>
      <c r="NT186" s="836"/>
      <c r="NU186" s="836"/>
      <c r="NV186" s="836"/>
      <c r="NW186" s="836"/>
      <c r="NX186" s="836"/>
      <c r="NY186" s="836"/>
      <c r="NZ186" s="836"/>
      <c r="OA186" s="836"/>
      <c r="OB186" s="836"/>
      <c r="OC186" s="836"/>
      <c r="OD186" s="836"/>
      <c r="OE186" s="836"/>
      <c r="OF186" s="836"/>
      <c r="OG186" s="836"/>
      <c r="OH186" s="836"/>
      <c r="OI186" s="836"/>
      <c r="OJ186" s="836"/>
      <c r="OK186" s="836"/>
      <c r="OL186" s="836"/>
      <c r="OM186" s="836"/>
      <c r="ON186" s="836"/>
      <c r="OO186" s="836"/>
      <c r="OP186" s="836"/>
      <c r="OQ186" s="836"/>
      <c r="OR186" s="836"/>
      <c r="OS186" s="836"/>
      <c r="OT186" s="836"/>
      <c r="OU186" s="836"/>
      <c r="OV186" s="836"/>
      <c r="OW186" s="836"/>
      <c r="OX186" s="836"/>
      <c r="OY186" s="836"/>
      <c r="OZ186" s="836"/>
      <c r="PA186" s="836"/>
      <c r="PB186" s="836"/>
      <c r="PC186" s="836"/>
      <c r="PD186" s="836"/>
    </row>
    <row r="187" spans="1:420" ht="15" hidden="1" customHeight="1" outlineLevel="1" x14ac:dyDescent="0.3">
      <c r="A187" s="1261">
        <v>43427</v>
      </c>
      <c r="B187" s="1261"/>
      <c r="C187" s="411"/>
      <c r="AR187" s="23"/>
      <c r="AT187" s="23"/>
      <c r="BH187" s="23"/>
      <c r="BU187" s="17"/>
      <c r="BW187" s="17"/>
      <c r="CI187" s="17"/>
      <c r="CK187" s="17"/>
      <c r="CW187" s="17"/>
      <c r="CY187" s="17"/>
      <c r="DK187" s="17"/>
      <c r="DM187" s="17"/>
      <c r="DY187" s="17"/>
      <c r="EA187" s="17"/>
      <c r="EM187" s="17"/>
      <c r="EO187" s="17"/>
      <c r="FA187" s="17"/>
      <c r="FC187" s="17"/>
      <c r="MS187" s="835"/>
      <c r="MX187" s="836"/>
      <c r="MY187" s="836"/>
      <c r="MZ187" s="836"/>
      <c r="NA187" s="836"/>
      <c r="NB187" s="836"/>
      <c r="NC187" s="836"/>
      <c r="ND187" s="836"/>
      <c r="NE187" s="836"/>
      <c r="NF187" s="836"/>
      <c r="NG187" s="836"/>
      <c r="NH187" s="836"/>
      <c r="NI187" s="836"/>
      <c r="NJ187" s="836"/>
      <c r="NK187" s="836"/>
      <c r="NL187" s="836"/>
      <c r="NM187" s="836"/>
      <c r="NN187" s="836"/>
      <c r="NO187" s="836"/>
      <c r="NP187" s="836"/>
      <c r="NQ187" s="836"/>
      <c r="NR187" s="836"/>
      <c r="NS187" s="836"/>
      <c r="NT187" s="836"/>
      <c r="NU187" s="836"/>
      <c r="NV187" s="836"/>
      <c r="NW187" s="836"/>
      <c r="NX187" s="836"/>
      <c r="NY187" s="836"/>
      <c r="NZ187" s="836"/>
      <c r="OA187" s="836"/>
      <c r="OB187" s="836"/>
      <c r="OC187" s="836"/>
      <c r="OD187" s="836"/>
      <c r="OE187" s="836"/>
      <c r="OF187" s="836"/>
      <c r="OG187" s="836"/>
      <c r="OH187" s="836"/>
      <c r="OI187" s="836"/>
      <c r="OJ187" s="836"/>
      <c r="OK187" s="836"/>
      <c r="OL187" s="836"/>
      <c r="OM187" s="836"/>
      <c r="ON187" s="836"/>
      <c r="OO187" s="836"/>
      <c r="OP187" s="836"/>
      <c r="OQ187" s="836"/>
      <c r="OR187" s="836"/>
      <c r="OS187" s="836"/>
      <c r="OT187" s="836"/>
      <c r="OU187" s="836"/>
      <c r="OV187" s="836"/>
      <c r="OW187" s="836"/>
      <c r="OX187" s="836"/>
      <c r="OY187" s="836"/>
      <c r="OZ187" s="836"/>
      <c r="PA187" s="836"/>
      <c r="PB187" s="836"/>
      <c r="PC187" s="836"/>
      <c r="PD187" s="836"/>
    </row>
    <row r="188" spans="1:420" ht="15" hidden="1" customHeight="1" outlineLevel="1" x14ac:dyDescent="0.3">
      <c r="A188" s="1261">
        <v>43458</v>
      </c>
      <c r="B188" s="1261"/>
      <c r="C188" s="411"/>
      <c r="AR188" s="23"/>
      <c r="AT188" s="23"/>
      <c r="BH188" s="23"/>
      <c r="BU188" s="17"/>
      <c r="BW188" s="17"/>
      <c r="CI188" s="17"/>
      <c r="CK188" s="17"/>
      <c r="CW188" s="17"/>
      <c r="CY188" s="17"/>
      <c r="DK188" s="17"/>
      <c r="DM188" s="17"/>
      <c r="DY188" s="17"/>
      <c r="EA188" s="17"/>
      <c r="EM188" s="17"/>
      <c r="EO188" s="17"/>
      <c r="FA188" s="17"/>
      <c r="FC188" s="17"/>
      <c r="MS188" s="835"/>
      <c r="MX188" s="836"/>
      <c r="MY188" s="836"/>
      <c r="MZ188" s="836"/>
      <c r="NA188" s="836"/>
      <c r="NB188" s="836"/>
      <c r="NC188" s="836"/>
      <c r="ND188" s="836"/>
      <c r="NE188" s="836"/>
      <c r="NF188" s="836"/>
      <c r="NG188" s="836"/>
      <c r="NH188" s="836"/>
      <c r="NI188" s="836"/>
      <c r="NJ188" s="836"/>
      <c r="NK188" s="836"/>
      <c r="NL188" s="836"/>
      <c r="NM188" s="836"/>
      <c r="NN188" s="836"/>
      <c r="NO188" s="836"/>
      <c r="NP188" s="836"/>
      <c r="NQ188" s="836"/>
      <c r="NR188" s="836"/>
      <c r="NS188" s="836"/>
      <c r="NT188" s="836"/>
      <c r="NU188" s="836"/>
      <c r="NV188" s="836"/>
      <c r="NW188" s="836"/>
      <c r="NX188" s="836"/>
      <c r="NY188" s="836"/>
      <c r="NZ188" s="836"/>
      <c r="OA188" s="836"/>
      <c r="OB188" s="836"/>
      <c r="OC188" s="836"/>
      <c r="OD188" s="836"/>
      <c r="OE188" s="836"/>
      <c r="OF188" s="836"/>
      <c r="OG188" s="836"/>
      <c r="OH188" s="836"/>
      <c r="OI188" s="836"/>
      <c r="OJ188" s="836"/>
      <c r="OK188" s="836"/>
      <c r="OL188" s="836"/>
      <c r="OM188" s="836"/>
      <c r="ON188" s="836"/>
      <c r="OO188" s="836"/>
      <c r="OP188" s="836"/>
      <c r="OQ188" s="836"/>
      <c r="OR188" s="836"/>
      <c r="OS188" s="836"/>
      <c r="OT188" s="836"/>
      <c r="OU188" s="836"/>
      <c r="OV188" s="836"/>
      <c r="OW188" s="836"/>
      <c r="OX188" s="836"/>
      <c r="OY188" s="836"/>
      <c r="OZ188" s="836"/>
      <c r="PA188" s="836"/>
      <c r="PB188" s="836"/>
      <c r="PC188" s="836"/>
      <c r="PD188" s="836"/>
    </row>
    <row r="189" spans="1:420" ht="15" hidden="1" customHeight="1" outlineLevel="1" x14ac:dyDescent="0.3">
      <c r="A189" s="1261">
        <v>43459</v>
      </c>
      <c r="B189" s="1261"/>
      <c r="C189" s="411"/>
      <c r="AR189" s="23"/>
      <c r="AT189" s="23"/>
      <c r="BH189" s="23"/>
      <c r="BU189" s="17"/>
      <c r="BW189" s="17"/>
      <c r="CI189" s="17"/>
      <c r="CK189" s="17"/>
      <c r="CW189" s="17"/>
      <c r="CY189" s="17"/>
      <c r="DK189" s="17"/>
      <c r="DM189" s="17"/>
      <c r="DY189" s="17"/>
      <c r="EA189" s="17"/>
      <c r="EM189" s="17"/>
      <c r="EO189" s="17"/>
      <c r="FA189" s="17"/>
      <c r="FC189" s="17"/>
      <c r="MS189" s="835"/>
      <c r="MX189" s="836"/>
      <c r="MY189" s="836"/>
      <c r="MZ189" s="836"/>
      <c r="NA189" s="836"/>
      <c r="NB189" s="836"/>
      <c r="NC189" s="836"/>
      <c r="ND189" s="836"/>
      <c r="NE189" s="836"/>
      <c r="NF189" s="836"/>
      <c r="NG189" s="836"/>
      <c r="NH189" s="836"/>
      <c r="NI189" s="836"/>
      <c r="NJ189" s="836"/>
      <c r="NK189" s="836"/>
      <c r="NL189" s="836"/>
      <c r="NM189" s="836"/>
      <c r="NN189" s="836"/>
      <c r="NO189" s="836"/>
      <c r="NP189" s="836"/>
      <c r="NQ189" s="836"/>
      <c r="NR189" s="836"/>
      <c r="NS189" s="836"/>
      <c r="NT189" s="836"/>
      <c r="NU189" s="836"/>
      <c r="NV189" s="836"/>
      <c r="NW189" s="836"/>
      <c r="NX189" s="836"/>
      <c r="NY189" s="836"/>
      <c r="NZ189" s="836"/>
      <c r="OA189" s="836"/>
      <c r="OB189" s="836"/>
      <c r="OC189" s="836"/>
      <c r="OD189" s="836"/>
      <c r="OE189" s="836"/>
      <c r="OF189" s="836"/>
      <c r="OG189" s="836"/>
      <c r="OH189" s="836"/>
      <c r="OI189" s="836"/>
      <c r="OJ189" s="836"/>
      <c r="OK189" s="836"/>
      <c r="OL189" s="836"/>
      <c r="OM189" s="836"/>
      <c r="ON189" s="836"/>
      <c r="OO189" s="836"/>
      <c r="OP189" s="836"/>
      <c r="OQ189" s="836"/>
      <c r="OR189" s="836"/>
      <c r="OS189" s="836"/>
      <c r="OT189" s="836"/>
      <c r="OU189" s="836"/>
      <c r="OV189" s="836"/>
      <c r="OW189" s="836"/>
      <c r="OX189" s="836"/>
      <c r="OY189" s="836"/>
      <c r="OZ189" s="836"/>
      <c r="PA189" s="836"/>
      <c r="PB189" s="836"/>
      <c r="PC189" s="836"/>
      <c r="PD189" s="836"/>
    </row>
    <row r="190" spans="1:420" ht="15" hidden="1" customHeight="1" outlineLevel="1" x14ac:dyDescent="0.3">
      <c r="A190" s="1261">
        <v>43460</v>
      </c>
      <c r="B190" s="1261"/>
      <c r="C190" s="411"/>
      <c r="AR190" s="23"/>
      <c r="AT190" s="23"/>
      <c r="BH190" s="23"/>
      <c r="BU190" s="17"/>
      <c r="BW190" s="17"/>
      <c r="CI190" s="17"/>
      <c r="CK190" s="17"/>
      <c r="CW190" s="17"/>
      <c r="CY190" s="17"/>
      <c r="DK190" s="17"/>
      <c r="DM190" s="17"/>
      <c r="DY190" s="17"/>
      <c r="EA190" s="17"/>
      <c r="EM190" s="17"/>
      <c r="EO190" s="17"/>
      <c r="FA190" s="17"/>
      <c r="FC190" s="17"/>
      <c r="MS190" s="835"/>
      <c r="MX190" s="836"/>
      <c r="MY190" s="836"/>
      <c r="MZ190" s="836"/>
      <c r="NA190" s="836"/>
      <c r="NB190" s="836"/>
      <c r="NC190" s="836"/>
      <c r="ND190" s="836"/>
      <c r="NE190" s="836"/>
      <c r="NF190" s="836"/>
      <c r="NG190" s="836"/>
      <c r="NH190" s="836"/>
      <c r="NI190" s="836"/>
      <c r="NJ190" s="836"/>
      <c r="NK190" s="836"/>
      <c r="NL190" s="836"/>
      <c r="NM190" s="836"/>
      <c r="NN190" s="836"/>
      <c r="NO190" s="836"/>
      <c r="NP190" s="836"/>
      <c r="NQ190" s="836"/>
      <c r="NR190" s="836"/>
      <c r="NS190" s="836"/>
      <c r="NT190" s="836"/>
      <c r="NU190" s="836"/>
      <c r="NV190" s="836"/>
      <c r="NW190" s="836"/>
      <c r="NX190" s="836"/>
      <c r="NY190" s="836"/>
      <c r="NZ190" s="836"/>
      <c r="OA190" s="836"/>
      <c r="OB190" s="836"/>
      <c r="OC190" s="836"/>
      <c r="OD190" s="836"/>
      <c r="OE190" s="836"/>
      <c r="OF190" s="836"/>
      <c r="OG190" s="836"/>
      <c r="OH190" s="836"/>
      <c r="OI190" s="836"/>
      <c r="OJ190" s="836"/>
      <c r="OK190" s="836"/>
      <c r="OL190" s="836"/>
      <c r="OM190" s="836"/>
      <c r="ON190" s="836"/>
      <c r="OO190" s="836"/>
      <c r="OP190" s="836"/>
      <c r="OQ190" s="836"/>
      <c r="OR190" s="836"/>
      <c r="OS190" s="836"/>
      <c r="OT190" s="836"/>
      <c r="OU190" s="836"/>
      <c r="OV190" s="836"/>
      <c r="OW190" s="836"/>
      <c r="OX190" s="836"/>
      <c r="OY190" s="836"/>
      <c r="OZ190" s="836"/>
      <c r="PA190" s="836"/>
      <c r="PB190" s="836"/>
      <c r="PC190" s="836"/>
      <c r="PD190" s="836"/>
    </row>
    <row r="191" spans="1:420" ht="15" hidden="1" customHeight="1" outlineLevel="1" x14ac:dyDescent="0.3">
      <c r="A191" s="1261">
        <v>43466</v>
      </c>
      <c r="B191" s="1261"/>
      <c r="C191" s="411"/>
      <c r="AR191" s="23"/>
      <c r="AT191" s="23"/>
      <c r="BH191" s="23"/>
      <c r="BU191" s="17"/>
      <c r="BW191" s="17"/>
      <c r="CI191" s="17"/>
      <c r="CK191" s="17"/>
      <c r="CW191" s="17"/>
      <c r="CY191" s="17"/>
      <c r="DK191" s="17"/>
      <c r="DM191" s="17"/>
      <c r="DY191" s="17"/>
      <c r="EA191" s="17"/>
      <c r="EM191" s="17"/>
      <c r="EO191" s="17"/>
      <c r="FA191" s="17"/>
      <c r="FC191" s="17"/>
      <c r="MS191" s="835"/>
      <c r="MX191" s="836"/>
      <c r="MY191" s="836"/>
      <c r="MZ191" s="836"/>
      <c r="NA191" s="836"/>
      <c r="NB191" s="836"/>
      <c r="NC191" s="836"/>
      <c r="ND191" s="836"/>
      <c r="NE191" s="836"/>
      <c r="NF191" s="836"/>
      <c r="NG191" s="836"/>
      <c r="NH191" s="836"/>
      <c r="NI191" s="836"/>
      <c r="NJ191" s="836"/>
      <c r="NK191" s="836"/>
      <c r="NL191" s="836"/>
      <c r="NM191" s="836"/>
      <c r="NN191" s="836"/>
      <c r="NO191" s="836"/>
      <c r="NP191" s="836"/>
      <c r="NQ191" s="836"/>
      <c r="NR191" s="836"/>
      <c r="NS191" s="836"/>
      <c r="NT191" s="836"/>
      <c r="NU191" s="836"/>
      <c r="NV191" s="836"/>
      <c r="NW191" s="836"/>
      <c r="NX191" s="836"/>
      <c r="NY191" s="836"/>
      <c r="NZ191" s="836"/>
      <c r="OA191" s="836"/>
      <c r="OB191" s="836"/>
      <c r="OC191" s="836"/>
      <c r="OD191" s="836"/>
      <c r="OE191" s="836"/>
      <c r="OF191" s="836"/>
      <c r="OG191" s="836"/>
      <c r="OH191" s="836"/>
      <c r="OI191" s="836"/>
      <c r="OJ191" s="836"/>
      <c r="OK191" s="836"/>
      <c r="OL191" s="836"/>
      <c r="OM191" s="836"/>
      <c r="ON191" s="836"/>
      <c r="OO191" s="836"/>
      <c r="OP191" s="836"/>
      <c r="OQ191" s="836"/>
      <c r="OR191" s="836"/>
      <c r="OS191" s="836"/>
      <c r="OT191" s="836"/>
      <c r="OU191" s="836"/>
      <c r="OV191" s="836"/>
      <c r="OW191" s="836"/>
      <c r="OX191" s="836"/>
      <c r="OY191" s="836"/>
      <c r="OZ191" s="836"/>
      <c r="PA191" s="836"/>
      <c r="PB191" s="836"/>
      <c r="PC191" s="836"/>
      <c r="PD191" s="836"/>
    </row>
    <row r="192" spans="1:420" ht="15" hidden="1" customHeight="1" outlineLevel="1" x14ac:dyDescent="0.3">
      <c r="A192" s="1261">
        <v>43486</v>
      </c>
      <c r="B192" s="1261"/>
      <c r="C192" s="411"/>
      <c r="AR192" s="23"/>
      <c r="AT192" s="23"/>
      <c r="BH192" s="23"/>
      <c r="BU192" s="17"/>
      <c r="BW192" s="17"/>
      <c r="CI192" s="17"/>
      <c r="CK192" s="17"/>
      <c r="CW192" s="17"/>
      <c r="CY192" s="17"/>
      <c r="DK192" s="17"/>
      <c r="DM192" s="17"/>
      <c r="DY192" s="17"/>
      <c r="EA192" s="17"/>
      <c r="EM192" s="17"/>
      <c r="EO192" s="17"/>
      <c r="FA192" s="17"/>
      <c r="FC192" s="17"/>
      <c r="MS192" s="835"/>
      <c r="MX192" s="836"/>
      <c r="MY192" s="836"/>
      <c r="MZ192" s="836"/>
      <c r="NA192" s="836"/>
      <c r="NB192" s="836"/>
      <c r="NC192" s="836"/>
      <c r="ND192" s="836"/>
      <c r="NE192" s="836"/>
      <c r="NF192" s="836"/>
      <c r="NG192" s="836"/>
      <c r="NH192" s="836"/>
      <c r="NI192" s="836"/>
      <c r="NJ192" s="836"/>
      <c r="NK192" s="836"/>
      <c r="NL192" s="836"/>
      <c r="NM192" s="836"/>
      <c r="NN192" s="836"/>
      <c r="NO192" s="836"/>
      <c r="NP192" s="836"/>
      <c r="NQ192" s="836"/>
      <c r="NR192" s="836"/>
      <c r="NS192" s="836"/>
      <c r="NT192" s="836"/>
      <c r="NU192" s="836"/>
      <c r="NV192" s="836"/>
      <c r="NW192" s="836"/>
      <c r="NX192" s="836"/>
      <c r="NY192" s="836"/>
      <c r="NZ192" s="836"/>
      <c r="OA192" s="836"/>
      <c r="OB192" s="836"/>
      <c r="OC192" s="836"/>
      <c r="OD192" s="836"/>
      <c r="OE192" s="836"/>
      <c r="OF192" s="836"/>
      <c r="OG192" s="836"/>
      <c r="OH192" s="836"/>
      <c r="OI192" s="836"/>
      <c r="OJ192" s="836"/>
      <c r="OK192" s="836"/>
      <c r="OL192" s="836"/>
      <c r="OM192" s="836"/>
      <c r="ON192" s="836"/>
      <c r="OO192" s="836"/>
      <c r="OP192" s="836"/>
      <c r="OQ192" s="836"/>
      <c r="OR192" s="836"/>
      <c r="OS192" s="836"/>
      <c r="OT192" s="836"/>
      <c r="OU192" s="836"/>
      <c r="OV192" s="836"/>
      <c r="OW192" s="836"/>
      <c r="OX192" s="836"/>
      <c r="OY192" s="836"/>
      <c r="OZ192" s="836"/>
      <c r="PA192" s="836"/>
      <c r="PB192" s="836"/>
      <c r="PC192" s="836"/>
      <c r="PD192" s="836"/>
    </row>
    <row r="193" spans="1:420" ht="15" hidden="1" customHeight="1" outlineLevel="1" x14ac:dyDescent="0.3">
      <c r="A193" s="1261">
        <v>43574</v>
      </c>
      <c r="B193" s="1261"/>
      <c r="C193" s="411"/>
      <c r="AR193" s="23"/>
      <c r="AT193" s="23"/>
      <c r="BH193" s="23"/>
      <c r="BU193" s="17"/>
      <c r="BW193" s="17"/>
      <c r="CI193" s="17"/>
      <c r="CK193" s="17"/>
      <c r="CW193" s="17"/>
      <c r="CY193" s="17"/>
      <c r="DK193" s="17"/>
      <c r="DM193" s="17"/>
      <c r="DY193" s="17"/>
      <c r="EA193" s="17"/>
      <c r="EM193" s="17"/>
      <c r="EO193" s="17"/>
      <c r="FA193" s="17"/>
      <c r="FC193" s="17"/>
      <c r="MS193" s="835"/>
      <c r="MX193" s="836"/>
      <c r="MY193" s="836"/>
      <c r="MZ193" s="836"/>
      <c r="NA193" s="836"/>
      <c r="NB193" s="836"/>
      <c r="NC193" s="836"/>
      <c r="ND193" s="836"/>
      <c r="NE193" s="836"/>
      <c r="NF193" s="836"/>
      <c r="NG193" s="836"/>
      <c r="NH193" s="836"/>
      <c r="NI193" s="836"/>
      <c r="NJ193" s="836"/>
      <c r="NK193" s="836"/>
      <c r="NL193" s="836"/>
      <c r="NM193" s="836"/>
      <c r="NN193" s="836"/>
      <c r="NO193" s="836"/>
      <c r="NP193" s="836"/>
      <c r="NQ193" s="836"/>
      <c r="NR193" s="836"/>
      <c r="NS193" s="836"/>
      <c r="NT193" s="836"/>
      <c r="NU193" s="836"/>
      <c r="NV193" s="836"/>
      <c r="NW193" s="836"/>
      <c r="NX193" s="836"/>
      <c r="NY193" s="836"/>
      <c r="NZ193" s="836"/>
      <c r="OA193" s="836"/>
      <c r="OB193" s="836"/>
      <c r="OC193" s="836"/>
      <c r="OD193" s="836"/>
      <c r="OE193" s="836"/>
      <c r="OF193" s="836"/>
      <c r="OG193" s="836"/>
      <c r="OH193" s="836"/>
      <c r="OI193" s="836"/>
      <c r="OJ193" s="836"/>
      <c r="OK193" s="836"/>
      <c r="OL193" s="836"/>
      <c r="OM193" s="836"/>
      <c r="ON193" s="836"/>
      <c r="OO193" s="836"/>
      <c r="OP193" s="836"/>
      <c r="OQ193" s="836"/>
      <c r="OR193" s="836"/>
      <c r="OS193" s="836"/>
      <c r="OT193" s="836"/>
      <c r="OU193" s="836"/>
      <c r="OV193" s="836"/>
      <c r="OW193" s="836"/>
      <c r="OX193" s="836"/>
      <c r="OY193" s="836"/>
      <c r="OZ193" s="836"/>
      <c r="PA193" s="836"/>
      <c r="PB193" s="836"/>
      <c r="PC193" s="836"/>
      <c r="PD193" s="836"/>
    </row>
    <row r="194" spans="1:420" ht="15" hidden="1" customHeight="1" outlineLevel="1" x14ac:dyDescent="0.3">
      <c r="A194" s="1261">
        <v>43612</v>
      </c>
      <c r="B194" s="1261"/>
      <c r="C194" s="411"/>
      <c r="AR194" s="23"/>
      <c r="AT194" s="23"/>
      <c r="BH194" s="23"/>
      <c r="BU194" s="17"/>
      <c r="BW194" s="17"/>
      <c r="CI194" s="17"/>
      <c r="CK194" s="17"/>
      <c r="CW194" s="17"/>
      <c r="CY194" s="17"/>
      <c r="DK194" s="17"/>
      <c r="DM194" s="17"/>
      <c r="DY194" s="17"/>
      <c r="EA194" s="17"/>
      <c r="EM194" s="17"/>
      <c r="EO194" s="17"/>
      <c r="FA194" s="17"/>
      <c r="FC194" s="17"/>
      <c r="MS194" s="835"/>
      <c r="MX194" s="836"/>
      <c r="MY194" s="836"/>
      <c r="MZ194" s="836"/>
      <c r="NA194" s="836"/>
      <c r="NB194" s="836"/>
      <c r="NC194" s="836"/>
      <c r="ND194" s="836"/>
      <c r="NE194" s="836"/>
      <c r="NF194" s="836"/>
      <c r="NG194" s="836"/>
      <c r="NH194" s="836"/>
      <c r="NI194" s="836"/>
      <c r="NJ194" s="836"/>
      <c r="NK194" s="836"/>
      <c r="NL194" s="836"/>
      <c r="NM194" s="836"/>
      <c r="NN194" s="836"/>
      <c r="NO194" s="836"/>
      <c r="NP194" s="836"/>
      <c r="NQ194" s="836"/>
      <c r="NR194" s="836"/>
      <c r="NS194" s="836"/>
      <c r="NT194" s="836"/>
      <c r="NU194" s="836"/>
      <c r="NV194" s="836"/>
      <c r="NW194" s="836"/>
      <c r="NX194" s="836"/>
      <c r="NY194" s="836"/>
      <c r="NZ194" s="836"/>
      <c r="OA194" s="836"/>
      <c r="OB194" s="836"/>
      <c r="OC194" s="836"/>
      <c r="OD194" s="836"/>
      <c r="OE194" s="836"/>
      <c r="OF194" s="836"/>
      <c r="OG194" s="836"/>
      <c r="OH194" s="836"/>
      <c r="OI194" s="836"/>
      <c r="OJ194" s="836"/>
      <c r="OK194" s="836"/>
      <c r="OL194" s="836"/>
      <c r="OM194" s="836"/>
      <c r="ON194" s="836"/>
      <c r="OO194" s="836"/>
      <c r="OP194" s="836"/>
      <c r="OQ194" s="836"/>
      <c r="OR194" s="836"/>
      <c r="OS194" s="836"/>
      <c r="OT194" s="836"/>
      <c r="OU194" s="836"/>
      <c r="OV194" s="836"/>
      <c r="OW194" s="836"/>
      <c r="OX194" s="836"/>
      <c r="OY194" s="836"/>
      <c r="OZ194" s="836"/>
      <c r="PA194" s="836"/>
      <c r="PB194" s="836"/>
      <c r="PC194" s="836"/>
      <c r="PD194" s="836"/>
    </row>
    <row r="195" spans="1:420" ht="15" hidden="1" customHeight="1" outlineLevel="1" x14ac:dyDescent="0.3">
      <c r="A195" s="1261">
        <v>43650</v>
      </c>
      <c r="B195" s="1261"/>
      <c r="C195" s="411"/>
      <c r="AR195" s="23"/>
      <c r="AT195" s="23"/>
      <c r="BH195" s="23"/>
      <c r="BU195" s="17"/>
      <c r="BW195" s="17"/>
      <c r="CI195" s="17"/>
      <c r="CK195" s="17"/>
      <c r="CW195" s="17"/>
      <c r="CY195" s="17"/>
      <c r="DK195" s="17"/>
      <c r="DM195" s="17"/>
      <c r="DY195" s="17"/>
      <c r="EA195" s="17"/>
      <c r="EM195" s="17"/>
      <c r="EO195" s="17"/>
      <c r="FA195" s="17"/>
      <c r="FC195" s="17"/>
      <c r="MS195" s="835"/>
      <c r="MX195" s="836"/>
      <c r="MY195" s="836"/>
      <c r="MZ195" s="836"/>
      <c r="NA195" s="836"/>
      <c r="NB195" s="836"/>
      <c r="NC195" s="836"/>
      <c r="ND195" s="836"/>
      <c r="NE195" s="836"/>
      <c r="NF195" s="836"/>
      <c r="NG195" s="836"/>
      <c r="NH195" s="836"/>
      <c r="NI195" s="836"/>
      <c r="NJ195" s="836"/>
      <c r="NK195" s="836"/>
      <c r="NL195" s="836"/>
      <c r="NM195" s="836"/>
      <c r="NN195" s="836"/>
      <c r="NO195" s="836"/>
      <c r="NP195" s="836"/>
      <c r="NQ195" s="836"/>
      <c r="NR195" s="836"/>
      <c r="NS195" s="836"/>
      <c r="NT195" s="836"/>
      <c r="NU195" s="836"/>
      <c r="NV195" s="836"/>
      <c r="NW195" s="836"/>
      <c r="NX195" s="836"/>
      <c r="NY195" s="836"/>
      <c r="NZ195" s="836"/>
      <c r="OA195" s="836"/>
      <c r="OB195" s="836"/>
      <c r="OC195" s="836"/>
      <c r="OD195" s="836"/>
      <c r="OE195" s="836"/>
      <c r="OF195" s="836"/>
      <c r="OG195" s="836"/>
      <c r="OH195" s="836"/>
      <c r="OI195" s="836"/>
      <c r="OJ195" s="836"/>
      <c r="OK195" s="836"/>
      <c r="OL195" s="836"/>
      <c r="OM195" s="836"/>
      <c r="ON195" s="836"/>
      <c r="OO195" s="836"/>
      <c r="OP195" s="836"/>
      <c r="OQ195" s="836"/>
      <c r="OR195" s="836"/>
      <c r="OS195" s="836"/>
      <c r="OT195" s="836"/>
      <c r="OU195" s="836"/>
      <c r="OV195" s="836"/>
      <c r="OW195" s="836"/>
      <c r="OX195" s="836"/>
      <c r="OY195" s="836"/>
      <c r="OZ195" s="836"/>
      <c r="PA195" s="836"/>
      <c r="PB195" s="836"/>
      <c r="PC195" s="836"/>
      <c r="PD195" s="836"/>
    </row>
    <row r="196" spans="1:420" ht="15" hidden="1" customHeight="1" outlineLevel="1" x14ac:dyDescent="0.3">
      <c r="A196" s="1261">
        <v>43710</v>
      </c>
      <c r="B196" s="1261"/>
      <c r="C196" s="411"/>
      <c r="AR196" s="23"/>
      <c r="AT196" s="23"/>
      <c r="BH196" s="23"/>
      <c r="BU196" s="17"/>
      <c r="BW196" s="17"/>
      <c r="CI196" s="17"/>
      <c r="CK196" s="17"/>
      <c r="CW196" s="17"/>
      <c r="CY196" s="17"/>
      <c r="DK196" s="17"/>
      <c r="DM196" s="17"/>
      <c r="DY196" s="17"/>
      <c r="EA196" s="17"/>
      <c r="EM196" s="17"/>
      <c r="EO196" s="17"/>
      <c r="FA196" s="17"/>
      <c r="FC196" s="17"/>
      <c r="MS196" s="835"/>
      <c r="MX196" s="836"/>
      <c r="MY196" s="836"/>
      <c r="MZ196" s="836"/>
      <c r="NA196" s="836"/>
      <c r="NB196" s="836"/>
      <c r="NC196" s="836"/>
      <c r="ND196" s="836"/>
      <c r="NE196" s="836"/>
      <c r="NF196" s="836"/>
      <c r="NG196" s="836"/>
      <c r="NH196" s="836"/>
      <c r="NI196" s="836"/>
      <c r="NJ196" s="836"/>
      <c r="NK196" s="836"/>
      <c r="NL196" s="836"/>
      <c r="NM196" s="836"/>
      <c r="NN196" s="836"/>
      <c r="NO196" s="836"/>
      <c r="NP196" s="836"/>
      <c r="NQ196" s="836"/>
      <c r="NR196" s="836"/>
      <c r="NS196" s="836"/>
      <c r="NT196" s="836"/>
      <c r="NU196" s="836"/>
      <c r="NV196" s="836"/>
      <c r="NW196" s="836"/>
      <c r="NX196" s="836"/>
      <c r="NY196" s="836"/>
      <c r="NZ196" s="836"/>
      <c r="OA196" s="836"/>
      <c r="OB196" s="836"/>
      <c r="OC196" s="836"/>
      <c r="OD196" s="836"/>
      <c r="OE196" s="836"/>
      <c r="OF196" s="836"/>
      <c r="OG196" s="836"/>
      <c r="OH196" s="836"/>
      <c r="OI196" s="836"/>
      <c r="OJ196" s="836"/>
      <c r="OK196" s="836"/>
      <c r="OL196" s="836"/>
      <c r="OM196" s="836"/>
      <c r="ON196" s="836"/>
      <c r="OO196" s="836"/>
      <c r="OP196" s="836"/>
      <c r="OQ196" s="836"/>
      <c r="OR196" s="836"/>
      <c r="OS196" s="836"/>
      <c r="OT196" s="836"/>
      <c r="OU196" s="836"/>
      <c r="OV196" s="836"/>
      <c r="OW196" s="836"/>
      <c r="OX196" s="836"/>
      <c r="OY196" s="836"/>
      <c r="OZ196" s="836"/>
      <c r="PA196" s="836"/>
      <c r="PB196" s="836"/>
      <c r="PC196" s="836"/>
      <c r="PD196" s="836"/>
    </row>
    <row r="197" spans="1:420" ht="15" hidden="1" customHeight="1" outlineLevel="1" x14ac:dyDescent="0.3">
      <c r="A197" s="1261">
        <v>43780</v>
      </c>
      <c r="B197" s="1261"/>
      <c r="C197" s="411"/>
      <c r="AR197" s="23"/>
      <c r="AT197" s="23"/>
      <c r="BH197" s="23"/>
      <c r="BU197" s="17"/>
      <c r="BW197" s="17"/>
      <c r="CI197" s="17"/>
      <c r="CK197" s="17"/>
      <c r="CW197" s="17"/>
      <c r="CY197" s="17"/>
      <c r="DK197" s="17"/>
      <c r="DM197" s="17"/>
      <c r="DY197" s="17"/>
      <c r="EA197" s="17"/>
      <c r="EM197" s="17"/>
      <c r="EO197" s="17"/>
      <c r="FA197" s="17"/>
      <c r="FC197" s="17"/>
      <c r="MS197" s="835"/>
      <c r="MX197" s="836"/>
      <c r="MY197" s="836"/>
      <c r="MZ197" s="836"/>
      <c r="NA197" s="836"/>
      <c r="NB197" s="836"/>
      <c r="NC197" s="836"/>
      <c r="ND197" s="836"/>
      <c r="NE197" s="836"/>
      <c r="NF197" s="836"/>
      <c r="NG197" s="836"/>
      <c r="NH197" s="836"/>
      <c r="NI197" s="836"/>
      <c r="NJ197" s="836"/>
      <c r="NK197" s="836"/>
      <c r="NL197" s="836"/>
      <c r="NM197" s="836"/>
      <c r="NN197" s="836"/>
      <c r="NO197" s="836"/>
      <c r="NP197" s="836"/>
      <c r="NQ197" s="836"/>
      <c r="NR197" s="836"/>
      <c r="NS197" s="836"/>
      <c r="NT197" s="836"/>
      <c r="NU197" s="836"/>
      <c r="NV197" s="836"/>
      <c r="NW197" s="836"/>
      <c r="NX197" s="836"/>
      <c r="NY197" s="836"/>
      <c r="NZ197" s="836"/>
      <c r="OA197" s="836"/>
      <c r="OB197" s="836"/>
      <c r="OC197" s="836"/>
      <c r="OD197" s="836"/>
      <c r="OE197" s="836"/>
      <c r="OF197" s="836"/>
      <c r="OG197" s="836"/>
      <c r="OH197" s="836"/>
      <c r="OI197" s="836"/>
      <c r="OJ197" s="836"/>
      <c r="OK197" s="836"/>
      <c r="OL197" s="836"/>
      <c r="OM197" s="836"/>
      <c r="ON197" s="836"/>
      <c r="OO197" s="836"/>
      <c r="OP197" s="836"/>
      <c r="OQ197" s="836"/>
      <c r="OR197" s="836"/>
      <c r="OS197" s="836"/>
      <c r="OT197" s="836"/>
      <c r="OU197" s="836"/>
      <c r="OV197" s="836"/>
      <c r="OW197" s="836"/>
      <c r="OX197" s="836"/>
      <c r="OY197" s="836"/>
      <c r="OZ197" s="836"/>
      <c r="PA197" s="836"/>
      <c r="PB197" s="836"/>
      <c r="PC197" s="836"/>
      <c r="PD197" s="836"/>
    </row>
    <row r="198" spans="1:420" ht="15" hidden="1" customHeight="1" outlineLevel="1" x14ac:dyDescent="0.3">
      <c r="A198" s="1261">
        <v>43797</v>
      </c>
      <c r="B198" s="1261"/>
      <c r="C198" s="411"/>
      <c r="AR198" s="23"/>
      <c r="AT198" s="23"/>
      <c r="BH198" s="23"/>
      <c r="BU198" s="17"/>
      <c r="BW198" s="17"/>
      <c r="CI198" s="17"/>
      <c r="CK198" s="17"/>
      <c r="CW198" s="17"/>
      <c r="CY198" s="17"/>
      <c r="DK198" s="17"/>
      <c r="DM198" s="17"/>
      <c r="DY198" s="17"/>
      <c r="EA198" s="17"/>
      <c r="EM198" s="17"/>
      <c r="EO198" s="17"/>
      <c r="FA198" s="17"/>
      <c r="FC198" s="17"/>
      <c r="MS198" s="835"/>
      <c r="MX198" s="836"/>
      <c r="MY198" s="836"/>
      <c r="MZ198" s="836"/>
      <c r="NA198" s="836"/>
      <c r="NB198" s="836"/>
      <c r="NC198" s="836"/>
      <c r="ND198" s="836"/>
      <c r="NE198" s="836"/>
      <c r="NF198" s="836"/>
      <c r="NG198" s="836"/>
      <c r="NH198" s="836"/>
      <c r="NI198" s="836"/>
      <c r="NJ198" s="836"/>
      <c r="NK198" s="836"/>
      <c r="NL198" s="836"/>
      <c r="NM198" s="836"/>
      <c r="NN198" s="836"/>
      <c r="NO198" s="836"/>
      <c r="NP198" s="836"/>
      <c r="NQ198" s="836"/>
      <c r="NR198" s="836"/>
      <c r="NS198" s="836"/>
      <c r="NT198" s="836"/>
      <c r="NU198" s="836"/>
      <c r="NV198" s="836"/>
      <c r="NW198" s="836"/>
      <c r="NX198" s="836"/>
      <c r="NY198" s="836"/>
      <c r="NZ198" s="836"/>
      <c r="OA198" s="836"/>
      <c r="OB198" s="836"/>
      <c r="OC198" s="836"/>
      <c r="OD198" s="836"/>
      <c r="OE198" s="836"/>
      <c r="OF198" s="836"/>
      <c r="OG198" s="836"/>
      <c r="OH198" s="836"/>
      <c r="OI198" s="836"/>
      <c r="OJ198" s="836"/>
      <c r="OK198" s="836"/>
      <c r="OL198" s="836"/>
      <c r="OM198" s="836"/>
      <c r="ON198" s="836"/>
      <c r="OO198" s="836"/>
      <c r="OP198" s="836"/>
      <c r="OQ198" s="836"/>
      <c r="OR198" s="836"/>
      <c r="OS198" s="836"/>
      <c r="OT198" s="836"/>
      <c r="OU198" s="836"/>
      <c r="OV198" s="836"/>
      <c r="OW198" s="836"/>
      <c r="OX198" s="836"/>
      <c r="OY198" s="836"/>
      <c r="OZ198" s="836"/>
      <c r="PA198" s="836"/>
      <c r="PB198" s="836"/>
      <c r="PC198" s="836"/>
      <c r="PD198" s="836"/>
    </row>
    <row r="199" spans="1:420" ht="15" hidden="1" customHeight="1" outlineLevel="1" x14ac:dyDescent="0.3">
      <c r="A199" s="1261">
        <v>43798</v>
      </c>
      <c r="B199" s="1261"/>
      <c r="C199" s="411"/>
      <c r="AR199" s="23"/>
      <c r="AT199" s="23"/>
      <c r="BH199" s="23"/>
      <c r="BU199" s="17"/>
      <c r="BW199" s="17"/>
      <c r="CI199" s="17"/>
      <c r="CK199" s="17"/>
      <c r="CW199" s="17"/>
      <c r="CY199" s="17"/>
      <c r="DK199" s="17"/>
      <c r="DM199" s="17"/>
      <c r="DY199" s="17"/>
      <c r="EA199" s="17"/>
      <c r="EM199" s="17"/>
      <c r="EO199" s="17"/>
      <c r="FA199" s="17"/>
      <c r="FC199" s="17"/>
      <c r="MS199" s="835"/>
      <c r="MX199" s="836"/>
      <c r="MY199" s="836"/>
      <c r="MZ199" s="836"/>
      <c r="NA199" s="836"/>
      <c r="NB199" s="836"/>
      <c r="NC199" s="836"/>
      <c r="ND199" s="836"/>
      <c r="NE199" s="836"/>
      <c r="NF199" s="836"/>
      <c r="NG199" s="836"/>
      <c r="NH199" s="836"/>
      <c r="NI199" s="836"/>
      <c r="NJ199" s="836"/>
      <c r="NK199" s="836"/>
      <c r="NL199" s="836"/>
      <c r="NM199" s="836"/>
      <c r="NN199" s="836"/>
      <c r="NO199" s="836"/>
      <c r="NP199" s="836"/>
      <c r="NQ199" s="836"/>
      <c r="NR199" s="836"/>
      <c r="NS199" s="836"/>
      <c r="NT199" s="836"/>
      <c r="NU199" s="836"/>
      <c r="NV199" s="836"/>
      <c r="NW199" s="836"/>
      <c r="NX199" s="836"/>
      <c r="NY199" s="836"/>
      <c r="NZ199" s="836"/>
      <c r="OA199" s="836"/>
      <c r="OB199" s="836"/>
      <c r="OC199" s="836"/>
      <c r="OD199" s="836"/>
      <c r="OE199" s="836"/>
      <c r="OF199" s="836"/>
      <c r="OG199" s="836"/>
      <c r="OH199" s="836"/>
      <c r="OI199" s="836"/>
      <c r="OJ199" s="836"/>
      <c r="OK199" s="836"/>
      <c r="OL199" s="836"/>
      <c r="OM199" s="836"/>
      <c r="ON199" s="836"/>
      <c r="OO199" s="836"/>
      <c r="OP199" s="836"/>
      <c r="OQ199" s="836"/>
      <c r="OR199" s="836"/>
      <c r="OS199" s="836"/>
      <c r="OT199" s="836"/>
      <c r="OU199" s="836"/>
      <c r="OV199" s="836"/>
      <c r="OW199" s="836"/>
      <c r="OX199" s="836"/>
      <c r="OY199" s="836"/>
      <c r="OZ199" s="836"/>
      <c r="PA199" s="836"/>
      <c r="PB199" s="836"/>
      <c r="PC199" s="836"/>
      <c r="PD199" s="836"/>
    </row>
    <row r="200" spans="1:420" ht="15" hidden="1" customHeight="1" outlineLevel="1" x14ac:dyDescent="0.3">
      <c r="A200" s="1261">
        <v>43823</v>
      </c>
      <c r="B200" s="1261"/>
      <c r="C200" s="411"/>
      <c r="AR200" s="23"/>
      <c r="AT200" s="23"/>
      <c r="BH200" s="23"/>
      <c r="BU200" s="17"/>
      <c r="BW200" s="17"/>
      <c r="CI200" s="17"/>
      <c r="CK200" s="17"/>
      <c r="CW200" s="17"/>
      <c r="CY200" s="17"/>
      <c r="DK200" s="17"/>
      <c r="DM200" s="17"/>
      <c r="DY200" s="17"/>
      <c r="EA200" s="17"/>
      <c r="EM200" s="17"/>
      <c r="EO200" s="17"/>
      <c r="FA200" s="17"/>
      <c r="FC200" s="17"/>
      <c r="MS200" s="835"/>
      <c r="MX200" s="836"/>
      <c r="MY200" s="836"/>
      <c r="MZ200" s="836"/>
      <c r="NA200" s="836"/>
      <c r="NB200" s="836"/>
      <c r="NC200" s="836"/>
      <c r="ND200" s="836"/>
      <c r="NE200" s="836"/>
      <c r="NF200" s="836"/>
      <c r="NG200" s="836"/>
      <c r="NH200" s="836"/>
      <c r="NI200" s="836"/>
      <c r="NJ200" s="836"/>
      <c r="NK200" s="836"/>
      <c r="NL200" s="836"/>
      <c r="NM200" s="836"/>
      <c r="NN200" s="836"/>
      <c r="NO200" s="836"/>
      <c r="NP200" s="836"/>
      <c r="NQ200" s="836"/>
      <c r="NR200" s="836"/>
      <c r="NS200" s="836"/>
      <c r="NT200" s="836"/>
      <c r="NU200" s="836"/>
      <c r="NV200" s="836"/>
      <c r="NW200" s="836"/>
      <c r="NX200" s="836"/>
      <c r="NY200" s="836"/>
      <c r="NZ200" s="836"/>
      <c r="OA200" s="836"/>
      <c r="OB200" s="836"/>
      <c r="OC200" s="836"/>
      <c r="OD200" s="836"/>
      <c r="OE200" s="836"/>
      <c r="OF200" s="836"/>
      <c r="OG200" s="836"/>
      <c r="OH200" s="836"/>
      <c r="OI200" s="836"/>
      <c r="OJ200" s="836"/>
      <c r="OK200" s="836"/>
      <c r="OL200" s="836"/>
      <c r="OM200" s="836"/>
      <c r="ON200" s="836"/>
      <c r="OO200" s="836"/>
      <c r="OP200" s="836"/>
      <c r="OQ200" s="836"/>
      <c r="OR200" s="836"/>
      <c r="OS200" s="836"/>
      <c r="OT200" s="836"/>
      <c r="OU200" s="836"/>
      <c r="OV200" s="836"/>
      <c r="OW200" s="836"/>
      <c r="OX200" s="836"/>
      <c r="OY200" s="836"/>
      <c r="OZ200" s="836"/>
      <c r="PA200" s="836"/>
      <c r="PB200" s="836"/>
      <c r="PC200" s="836"/>
      <c r="PD200" s="836"/>
    </row>
    <row r="201" spans="1:420" ht="15" hidden="1" customHeight="1" outlineLevel="1" x14ac:dyDescent="0.3">
      <c r="A201" s="1261">
        <v>43824</v>
      </c>
      <c r="B201" s="1261"/>
      <c r="C201" s="411"/>
      <c r="AR201" s="23"/>
      <c r="AT201" s="23"/>
      <c r="BH201" s="23"/>
      <c r="BU201" s="17"/>
      <c r="BW201" s="17"/>
      <c r="CI201" s="17"/>
      <c r="CK201" s="17"/>
      <c r="CW201" s="17"/>
      <c r="CY201" s="17"/>
      <c r="DK201" s="17"/>
      <c r="DM201" s="17"/>
      <c r="DY201" s="17"/>
      <c r="EA201" s="17"/>
      <c r="EM201" s="17"/>
      <c r="EO201" s="17"/>
      <c r="FA201" s="17"/>
      <c r="FC201" s="17"/>
      <c r="MS201" s="835"/>
      <c r="MX201" s="836"/>
      <c r="MY201" s="836"/>
      <c r="MZ201" s="836"/>
      <c r="NA201" s="836"/>
      <c r="NB201" s="836"/>
      <c r="NC201" s="836"/>
      <c r="ND201" s="836"/>
      <c r="NE201" s="836"/>
      <c r="NF201" s="836"/>
      <c r="NG201" s="836"/>
      <c r="NH201" s="836"/>
      <c r="NI201" s="836"/>
      <c r="NJ201" s="836"/>
      <c r="NK201" s="836"/>
      <c r="NL201" s="836"/>
      <c r="NM201" s="836"/>
      <c r="NN201" s="836"/>
      <c r="NO201" s="836"/>
      <c r="NP201" s="836"/>
      <c r="NQ201" s="836"/>
      <c r="NR201" s="836"/>
      <c r="NS201" s="836"/>
      <c r="NT201" s="836"/>
      <c r="NU201" s="836"/>
      <c r="NV201" s="836"/>
      <c r="NW201" s="836"/>
      <c r="NX201" s="836"/>
      <c r="NY201" s="836"/>
      <c r="NZ201" s="836"/>
      <c r="OA201" s="836"/>
      <c r="OB201" s="836"/>
      <c r="OC201" s="836"/>
      <c r="OD201" s="836"/>
      <c r="OE201" s="836"/>
      <c r="OF201" s="836"/>
      <c r="OG201" s="836"/>
      <c r="OH201" s="836"/>
      <c r="OI201" s="836"/>
      <c r="OJ201" s="836"/>
      <c r="OK201" s="836"/>
      <c r="OL201" s="836"/>
      <c r="OM201" s="836"/>
      <c r="ON201" s="836"/>
      <c r="OO201" s="836"/>
      <c r="OP201" s="836"/>
      <c r="OQ201" s="836"/>
      <c r="OR201" s="836"/>
      <c r="OS201" s="836"/>
      <c r="OT201" s="836"/>
      <c r="OU201" s="836"/>
      <c r="OV201" s="836"/>
      <c r="OW201" s="836"/>
      <c r="OX201" s="836"/>
      <c r="OY201" s="836"/>
      <c r="OZ201" s="836"/>
      <c r="PA201" s="836"/>
      <c r="PB201" s="836"/>
      <c r="PC201" s="836"/>
      <c r="PD201" s="836"/>
    </row>
    <row r="202" spans="1:420" ht="15" hidden="1" customHeight="1" outlineLevel="1" x14ac:dyDescent="0.3">
      <c r="A202" s="1261">
        <v>43825</v>
      </c>
      <c r="B202" s="1261"/>
      <c r="C202" s="411"/>
      <c r="AR202" s="23"/>
      <c r="AT202" s="23"/>
      <c r="BH202" s="23"/>
      <c r="BU202" s="17"/>
      <c r="BW202" s="17"/>
      <c r="CI202" s="17"/>
      <c r="CK202" s="17"/>
      <c r="CW202" s="17"/>
      <c r="CY202" s="17"/>
      <c r="DK202" s="17"/>
      <c r="DM202" s="17"/>
      <c r="DY202" s="17"/>
      <c r="EA202" s="17"/>
      <c r="EM202" s="17"/>
      <c r="EO202" s="17"/>
      <c r="FA202" s="17"/>
      <c r="FC202" s="17"/>
      <c r="MS202" s="835"/>
      <c r="MX202" s="836"/>
      <c r="MY202" s="836"/>
      <c r="MZ202" s="836"/>
      <c r="NA202" s="836"/>
      <c r="NB202" s="836"/>
      <c r="NC202" s="836"/>
      <c r="ND202" s="836"/>
      <c r="NE202" s="836"/>
      <c r="NF202" s="836"/>
      <c r="NG202" s="836"/>
      <c r="NH202" s="836"/>
      <c r="NI202" s="836"/>
      <c r="NJ202" s="836"/>
      <c r="NK202" s="836"/>
      <c r="NL202" s="836"/>
      <c r="NM202" s="836"/>
      <c r="NN202" s="836"/>
      <c r="NO202" s="836"/>
      <c r="NP202" s="836"/>
      <c r="NQ202" s="836"/>
      <c r="NR202" s="836"/>
      <c r="NS202" s="836"/>
      <c r="NT202" s="836"/>
      <c r="NU202" s="836"/>
      <c r="NV202" s="836"/>
      <c r="NW202" s="836"/>
      <c r="NX202" s="836"/>
      <c r="NY202" s="836"/>
      <c r="NZ202" s="836"/>
      <c r="OA202" s="836"/>
      <c r="OB202" s="836"/>
      <c r="OC202" s="836"/>
      <c r="OD202" s="836"/>
      <c r="OE202" s="836"/>
      <c r="OF202" s="836"/>
      <c r="OG202" s="836"/>
      <c r="OH202" s="836"/>
      <c r="OI202" s="836"/>
      <c r="OJ202" s="836"/>
      <c r="OK202" s="836"/>
      <c r="OL202" s="836"/>
      <c r="OM202" s="836"/>
      <c r="ON202" s="836"/>
      <c r="OO202" s="836"/>
      <c r="OP202" s="836"/>
      <c r="OQ202" s="836"/>
      <c r="OR202" s="836"/>
      <c r="OS202" s="836"/>
      <c r="OT202" s="836"/>
      <c r="OU202" s="836"/>
      <c r="OV202" s="836"/>
      <c r="OW202" s="836"/>
      <c r="OX202" s="836"/>
      <c r="OY202" s="836"/>
      <c r="OZ202" s="836"/>
      <c r="PA202" s="836"/>
      <c r="PB202" s="836"/>
      <c r="PC202" s="836"/>
      <c r="PD202" s="836"/>
    </row>
    <row r="203" spans="1:420" ht="15" hidden="1" customHeight="1" outlineLevel="1" x14ac:dyDescent="0.3">
      <c r="A203" s="1261">
        <v>43831</v>
      </c>
      <c r="B203" s="1261"/>
      <c r="C203" s="411"/>
      <c r="AR203" s="23"/>
      <c r="AT203" s="23"/>
      <c r="BH203" s="23"/>
      <c r="BU203" s="17"/>
      <c r="BW203" s="17"/>
      <c r="CI203" s="17"/>
      <c r="CK203" s="17"/>
      <c r="CW203" s="17"/>
      <c r="CY203" s="17"/>
      <c r="DK203" s="17"/>
      <c r="DM203" s="17"/>
      <c r="DY203" s="17"/>
      <c r="EA203" s="17"/>
      <c r="EM203" s="17"/>
      <c r="EO203" s="17"/>
      <c r="FA203" s="17"/>
      <c r="FC203" s="17"/>
      <c r="MS203" s="835"/>
      <c r="MX203" s="836"/>
      <c r="MY203" s="836"/>
      <c r="MZ203" s="836"/>
      <c r="NA203" s="836"/>
      <c r="NB203" s="836"/>
      <c r="NC203" s="836"/>
      <c r="ND203" s="836"/>
      <c r="NE203" s="836"/>
      <c r="NF203" s="836"/>
      <c r="NG203" s="836"/>
      <c r="NH203" s="836"/>
      <c r="NI203" s="836"/>
      <c r="NJ203" s="836"/>
      <c r="NK203" s="836"/>
      <c r="NL203" s="836"/>
      <c r="NM203" s="836"/>
      <c r="NN203" s="836"/>
      <c r="NO203" s="836"/>
      <c r="NP203" s="836"/>
      <c r="NQ203" s="836"/>
      <c r="NR203" s="836"/>
      <c r="NS203" s="836"/>
      <c r="NT203" s="836"/>
      <c r="NU203" s="836"/>
      <c r="NV203" s="836"/>
      <c r="NW203" s="836"/>
      <c r="NX203" s="836"/>
      <c r="NY203" s="836"/>
      <c r="NZ203" s="836"/>
      <c r="OA203" s="836"/>
      <c r="OB203" s="836"/>
      <c r="OC203" s="836"/>
      <c r="OD203" s="836"/>
      <c r="OE203" s="836"/>
      <c r="OF203" s="836"/>
      <c r="OG203" s="836"/>
      <c r="OH203" s="836"/>
      <c r="OI203" s="836"/>
      <c r="OJ203" s="836"/>
      <c r="OK203" s="836"/>
      <c r="OL203" s="836"/>
      <c r="OM203" s="836"/>
      <c r="ON203" s="836"/>
      <c r="OO203" s="836"/>
      <c r="OP203" s="836"/>
      <c r="OQ203" s="836"/>
      <c r="OR203" s="836"/>
      <c r="OS203" s="836"/>
      <c r="OT203" s="836"/>
      <c r="OU203" s="836"/>
      <c r="OV203" s="836"/>
      <c r="OW203" s="836"/>
      <c r="OX203" s="836"/>
      <c r="OY203" s="836"/>
      <c r="OZ203" s="836"/>
      <c r="PA203" s="836"/>
      <c r="PB203" s="836"/>
      <c r="PC203" s="836"/>
      <c r="PD203" s="836"/>
    </row>
    <row r="204" spans="1:420" ht="15" hidden="1" customHeight="1" outlineLevel="1" x14ac:dyDescent="0.3">
      <c r="A204" s="1261">
        <v>43850</v>
      </c>
      <c r="B204" s="1261"/>
      <c r="C204" s="411"/>
      <c r="AR204" s="23"/>
      <c r="AT204" s="23"/>
      <c r="BH204" s="23"/>
      <c r="BU204" s="17"/>
      <c r="BW204" s="17"/>
      <c r="CI204" s="17"/>
      <c r="CK204" s="17"/>
      <c r="CW204" s="17"/>
      <c r="CY204" s="17"/>
      <c r="DK204" s="17"/>
      <c r="DM204" s="17"/>
      <c r="DY204" s="17"/>
      <c r="EA204" s="17"/>
      <c r="EM204" s="17"/>
      <c r="EO204" s="17"/>
      <c r="FA204" s="17"/>
      <c r="FC204" s="17"/>
      <c r="MS204" s="835"/>
      <c r="MX204" s="836"/>
      <c r="MY204" s="836"/>
      <c r="MZ204" s="836"/>
      <c r="NA204" s="836"/>
      <c r="NB204" s="836"/>
      <c r="NC204" s="836"/>
      <c r="ND204" s="836"/>
      <c r="NE204" s="836"/>
      <c r="NF204" s="836"/>
      <c r="NG204" s="836"/>
      <c r="NH204" s="836"/>
      <c r="NI204" s="836"/>
      <c r="NJ204" s="836"/>
      <c r="NK204" s="836"/>
      <c r="NL204" s="836"/>
      <c r="NM204" s="836"/>
      <c r="NN204" s="836"/>
      <c r="NO204" s="836"/>
      <c r="NP204" s="836"/>
      <c r="NQ204" s="836"/>
      <c r="NR204" s="836"/>
      <c r="NS204" s="836"/>
      <c r="NT204" s="836"/>
      <c r="NU204" s="836"/>
      <c r="NV204" s="836"/>
      <c r="NW204" s="836"/>
      <c r="NX204" s="836"/>
      <c r="NY204" s="836"/>
      <c r="NZ204" s="836"/>
      <c r="OA204" s="836"/>
      <c r="OB204" s="836"/>
      <c r="OC204" s="836"/>
      <c r="OD204" s="836"/>
      <c r="OE204" s="836"/>
      <c r="OF204" s="836"/>
      <c r="OG204" s="836"/>
      <c r="OH204" s="836"/>
      <c r="OI204" s="836"/>
      <c r="OJ204" s="836"/>
      <c r="OK204" s="836"/>
      <c r="OL204" s="836"/>
      <c r="OM204" s="836"/>
      <c r="ON204" s="836"/>
      <c r="OO204" s="836"/>
      <c r="OP204" s="836"/>
      <c r="OQ204" s="836"/>
      <c r="OR204" s="836"/>
      <c r="OS204" s="836"/>
      <c r="OT204" s="836"/>
      <c r="OU204" s="836"/>
      <c r="OV204" s="836"/>
      <c r="OW204" s="836"/>
      <c r="OX204" s="836"/>
      <c r="OY204" s="836"/>
      <c r="OZ204" s="836"/>
      <c r="PA204" s="836"/>
      <c r="PB204" s="836"/>
      <c r="PC204" s="836"/>
      <c r="PD204" s="836"/>
    </row>
    <row r="205" spans="1:420" ht="15" hidden="1" customHeight="1" outlineLevel="1" x14ac:dyDescent="0.3">
      <c r="A205" s="1261">
        <v>43931</v>
      </c>
      <c r="B205" s="1261"/>
      <c r="C205" s="411"/>
      <c r="AR205" s="23"/>
      <c r="AT205" s="23"/>
      <c r="BH205" s="23"/>
      <c r="BU205" s="17"/>
      <c r="BW205" s="17"/>
      <c r="CI205" s="17"/>
      <c r="CK205" s="17"/>
      <c r="CW205" s="17"/>
      <c r="CY205" s="17"/>
      <c r="DK205" s="17"/>
      <c r="DM205" s="17"/>
      <c r="DY205" s="17"/>
      <c r="EA205" s="17"/>
      <c r="EM205" s="17"/>
      <c r="EO205" s="17"/>
      <c r="FA205" s="17"/>
      <c r="FC205" s="17"/>
      <c r="MS205" s="835"/>
      <c r="MX205" s="836"/>
      <c r="MY205" s="836"/>
      <c r="MZ205" s="836"/>
      <c r="NA205" s="836"/>
      <c r="NB205" s="836"/>
      <c r="NC205" s="836"/>
      <c r="ND205" s="836"/>
      <c r="NE205" s="836"/>
      <c r="NF205" s="836"/>
      <c r="NG205" s="836"/>
      <c r="NH205" s="836"/>
      <c r="NI205" s="836"/>
      <c r="NJ205" s="836"/>
      <c r="NK205" s="836"/>
      <c r="NL205" s="836"/>
      <c r="NM205" s="836"/>
      <c r="NN205" s="836"/>
      <c r="NO205" s="836"/>
      <c r="NP205" s="836"/>
      <c r="NQ205" s="836"/>
      <c r="NR205" s="836"/>
      <c r="NS205" s="836"/>
      <c r="NT205" s="836"/>
      <c r="NU205" s="836"/>
      <c r="NV205" s="836"/>
      <c r="NW205" s="836"/>
      <c r="NX205" s="836"/>
      <c r="NY205" s="836"/>
      <c r="NZ205" s="836"/>
      <c r="OA205" s="836"/>
      <c r="OB205" s="836"/>
      <c r="OC205" s="836"/>
      <c r="OD205" s="836"/>
      <c r="OE205" s="836"/>
      <c r="OF205" s="836"/>
      <c r="OG205" s="836"/>
      <c r="OH205" s="836"/>
      <c r="OI205" s="836"/>
      <c r="OJ205" s="836"/>
      <c r="OK205" s="836"/>
      <c r="OL205" s="836"/>
      <c r="OM205" s="836"/>
      <c r="ON205" s="836"/>
      <c r="OO205" s="836"/>
      <c r="OP205" s="836"/>
      <c r="OQ205" s="836"/>
      <c r="OR205" s="836"/>
      <c r="OS205" s="836"/>
      <c r="OT205" s="836"/>
      <c r="OU205" s="836"/>
      <c r="OV205" s="836"/>
      <c r="OW205" s="836"/>
      <c r="OX205" s="836"/>
      <c r="OY205" s="836"/>
      <c r="OZ205" s="836"/>
      <c r="PA205" s="836"/>
      <c r="PB205" s="836"/>
      <c r="PC205" s="836"/>
      <c r="PD205" s="836"/>
    </row>
    <row r="206" spans="1:420" ht="15" hidden="1" customHeight="1" outlineLevel="1" x14ac:dyDescent="0.3">
      <c r="A206" s="1261">
        <v>43976</v>
      </c>
      <c r="B206" s="1261"/>
      <c r="C206" s="411"/>
      <c r="AR206" s="23"/>
      <c r="AT206" s="23"/>
      <c r="BH206" s="23"/>
      <c r="BU206" s="17"/>
      <c r="BW206" s="17"/>
      <c r="CI206" s="17"/>
      <c r="CK206" s="17"/>
      <c r="CW206" s="17"/>
      <c r="CY206" s="17"/>
      <c r="DK206" s="17"/>
      <c r="DM206" s="17"/>
      <c r="DY206" s="17"/>
      <c r="EA206" s="17"/>
      <c r="EM206" s="17"/>
      <c r="EO206" s="17"/>
      <c r="FA206" s="17"/>
      <c r="FC206" s="17"/>
      <c r="MS206" s="835"/>
      <c r="MX206" s="836"/>
      <c r="MY206" s="836"/>
      <c r="MZ206" s="836"/>
      <c r="NA206" s="836"/>
      <c r="NB206" s="836"/>
      <c r="NC206" s="836"/>
      <c r="ND206" s="836"/>
      <c r="NE206" s="836"/>
      <c r="NF206" s="836"/>
      <c r="NG206" s="836"/>
      <c r="NH206" s="836"/>
      <c r="NI206" s="836"/>
      <c r="NJ206" s="836"/>
      <c r="NK206" s="836"/>
      <c r="NL206" s="836"/>
      <c r="NM206" s="836"/>
      <c r="NN206" s="836"/>
      <c r="NO206" s="836"/>
      <c r="NP206" s="836"/>
      <c r="NQ206" s="836"/>
      <c r="NR206" s="836"/>
      <c r="NS206" s="836"/>
      <c r="NT206" s="836"/>
      <c r="NU206" s="836"/>
      <c r="NV206" s="836"/>
      <c r="NW206" s="836"/>
      <c r="NX206" s="836"/>
      <c r="NY206" s="836"/>
      <c r="NZ206" s="836"/>
      <c r="OA206" s="836"/>
      <c r="OB206" s="836"/>
      <c r="OC206" s="836"/>
      <c r="OD206" s="836"/>
      <c r="OE206" s="836"/>
      <c r="OF206" s="836"/>
      <c r="OG206" s="836"/>
      <c r="OH206" s="836"/>
      <c r="OI206" s="836"/>
      <c r="OJ206" s="836"/>
      <c r="OK206" s="836"/>
      <c r="OL206" s="836"/>
      <c r="OM206" s="836"/>
      <c r="ON206" s="836"/>
      <c r="OO206" s="836"/>
      <c r="OP206" s="836"/>
      <c r="OQ206" s="836"/>
      <c r="OR206" s="836"/>
      <c r="OS206" s="836"/>
      <c r="OT206" s="836"/>
      <c r="OU206" s="836"/>
      <c r="OV206" s="836"/>
      <c r="OW206" s="836"/>
      <c r="OX206" s="836"/>
      <c r="OY206" s="836"/>
      <c r="OZ206" s="836"/>
      <c r="PA206" s="836"/>
      <c r="PB206" s="836"/>
      <c r="PC206" s="836"/>
      <c r="PD206" s="836"/>
    </row>
    <row r="207" spans="1:420" ht="15" hidden="1" customHeight="1" outlineLevel="1" x14ac:dyDescent="0.3">
      <c r="A207" s="1261">
        <v>44015</v>
      </c>
      <c r="B207" s="1261"/>
      <c r="C207" s="411"/>
      <c r="AR207" s="23"/>
      <c r="AT207" s="23"/>
      <c r="BH207" s="23"/>
      <c r="BU207" s="17"/>
      <c r="BW207" s="17"/>
      <c r="CI207" s="17"/>
      <c r="CK207" s="17"/>
      <c r="CW207" s="17"/>
      <c r="CY207" s="17"/>
      <c r="DK207" s="17"/>
      <c r="DM207" s="17"/>
      <c r="DY207" s="17"/>
      <c r="EA207" s="17"/>
      <c r="EM207" s="17"/>
      <c r="EO207" s="17"/>
      <c r="FA207" s="17"/>
      <c r="FC207" s="17"/>
      <c r="MS207" s="835"/>
      <c r="MX207" s="836"/>
      <c r="MY207" s="836"/>
      <c r="MZ207" s="836"/>
      <c r="NA207" s="836"/>
      <c r="NB207" s="836"/>
      <c r="NC207" s="836"/>
      <c r="ND207" s="836"/>
      <c r="NE207" s="836"/>
      <c r="NF207" s="836"/>
      <c r="NG207" s="836"/>
      <c r="NH207" s="836"/>
      <c r="NI207" s="836"/>
      <c r="NJ207" s="836"/>
      <c r="NK207" s="836"/>
      <c r="NL207" s="836"/>
      <c r="NM207" s="836"/>
      <c r="NN207" s="836"/>
      <c r="NO207" s="836"/>
      <c r="NP207" s="836"/>
      <c r="NQ207" s="836"/>
      <c r="NR207" s="836"/>
      <c r="NS207" s="836"/>
      <c r="NT207" s="836"/>
      <c r="NU207" s="836"/>
      <c r="NV207" s="836"/>
      <c r="NW207" s="836"/>
      <c r="NX207" s="836"/>
      <c r="NY207" s="836"/>
      <c r="NZ207" s="836"/>
      <c r="OA207" s="836"/>
      <c r="OB207" s="836"/>
      <c r="OC207" s="836"/>
      <c r="OD207" s="836"/>
      <c r="OE207" s="836"/>
      <c r="OF207" s="836"/>
      <c r="OG207" s="836"/>
      <c r="OH207" s="836"/>
      <c r="OI207" s="836"/>
      <c r="OJ207" s="836"/>
      <c r="OK207" s="836"/>
      <c r="OL207" s="836"/>
      <c r="OM207" s="836"/>
      <c r="ON207" s="836"/>
      <c r="OO207" s="836"/>
      <c r="OP207" s="836"/>
      <c r="OQ207" s="836"/>
      <c r="OR207" s="836"/>
      <c r="OS207" s="836"/>
      <c r="OT207" s="836"/>
      <c r="OU207" s="836"/>
      <c r="OV207" s="836"/>
      <c r="OW207" s="836"/>
      <c r="OX207" s="836"/>
      <c r="OY207" s="836"/>
      <c r="OZ207" s="836"/>
      <c r="PA207" s="836"/>
      <c r="PB207" s="836"/>
      <c r="PC207" s="836"/>
      <c r="PD207" s="836"/>
    </row>
    <row r="208" spans="1:420" ht="15" hidden="1" customHeight="1" outlineLevel="1" x14ac:dyDescent="0.3">
      <c r="A208" s="1261">
        <v>44081</v>
      </c>
      <c r="B208" s="1261"/>
      <c r="C208" s="411"/>
      <c r="AR208" s="23"/>
      <c r="AT208" s="23"/>
      <c r="BH208" s="23"/>
      <c r="BU208" s="17"/>
      <c r="BW208" s="17"/>
      <c r="CI208" s="17"/>
      <c r="CK208" s="17"/>
      <c r="CW208" s="17"/>
      <c r="CY208" s="17"/>
      <c r="DK208" s="17"/>
      <c r="DM208" s="17"/>
      <c r="DY208" s="17"/>
      <c r="EA208" s="17"/>
      <c r="EM208" s="17"/>
      <c r="EO208" s="17"/>
      <c r="FA208" s="17"/>
      <c r="FC208" s="17"/>
      <c r="MS208" s="835"/>
      <c r="MX208" s="836"/>
      <c r="MY208" s="836"/>
      <c r="MZ208" s="836"/>
      <c r="NA208" s="836"/>
      <c r="NB208" s="836"/>
      <c r="NC208" s="836"/>
      <c r="ND208" s="836"/>
      <c r="NE208" s="836"/>
      <c r="NF208" s="836"/>
      <c r="NG208" s="836"/>
      <c r="NH208" s="836"/>
      <c r="NI208" s="836"/>
      <c r="NJ208" s="836"/>
      <c r="NK208" s="836"/>
      <c r="NL208" s="836"/>
      <c r="NM208" s="836"/>
      <c r="NN208" s="836"/>
      <c r="NO208" s="836"/>
      <c r="NP208" s="836"/>
      <c r="NQ208" s="836"/>
      <c r="NR208" s="836"/>
      <c r="NS208" s="836"/>
      <c r="NT208" s="836"/>
      <c r="NU208" s="836"/>
      <c r="NV208" s="836"/>
      <c r="NW208" s="836"/>
      <c r="NX208" s="836"/>
      <c r="NY208" s="836"/>
      <c r="NZ208" s="836"/>
      <c r="OA208" s="836"/>
      <c r="OB208" s="836"/>
      <c r="OC208" s="836"/>
      <c r="OD208" s="836"/>
      <c r="OE208" s="836"/>
      <c r="OF208" s="836"/>
      <c r="OG208" s="836"/>
      <c r="OH208" s="836"/>
      <c r="OI208" s="836"/>
      <c r="OJ208" s="836"/>
      <c r="OK208" s="836"/>
      <c r="OL208" s="836"/>
      <c r="OM208" s="836"/>
      <c r="ON208" s="836"/>
      <c r="OO208" s="836"/>
      <c r="OP208" s="836"/>
      <c r="OQ208" s="836"/>
      <c r="OR208" s="836"/>
      <c r="OS208" s="836"/>
      <c r="OT208" s="836"/>
      <c r="OU208" s="836"/>
      <c r="OV208" s="836"/>
      <c r="OW208" s="836"/>
      <c r="OX208" s="836"/>
      <c r="OY208" s="836"/>
      <c r="OZ208" s="836"/>
      <c r="PA208" s="836"/>
      <c r="PB208" s="836"/>
      <c r="PC208" s="836"/>
      <c r="PD208" s="836"/>
    </row>
    <row r="209" spans="1:420" ht="15" hidden="1" customHeight="1" outlineLevel="1" x14ac:dyDescent="0.3">
      <c r="A209" s="1261">
        <v>44146</v>
      </c>
      <c r="B209" s="1261"/>
      <c r="C209" s="411"/>
      <c r="AR209" s="23"/>
      <c r="AT209" s="23"/>
      <c r="BH209" s="23"/>
      <c r="BU209" s="17"/>
      <c r="BW209" s="17"/>
      <c r="CI209" s="17"/>
      <c r="CK209" s="17"/>
      <c r="CW209" s="17"/>
      <c r="CY209" s="17"/>
      <c r="DK209" s="17"/>
      <c r="DM209" s="17"/>
      <c r="DY209" s="17"/>
      <c r="EA209" s="17"/>
      <c r="EM209" s="17"/>
      <c r="EO209" s="17"/>
      <c r="FA209" s="17"/>
      <c r="FC209" s="17"/>
      <c r="MS209" s="835"/>
      <c r="MX209" s="836"/>
      <c r="MY209" s="836"/>
      <c r="MZ209" s="836"/>
      <c r="NA209" s="836"/>
      <c r="NB209" s="836"/>
      <c r="NC209" s="836"/>
      <c r="ND209" s="836"/>
      <c r="NE209" s="836"/>
      <c r="NF209" s="836"/>
      <c r="NG209" s="836"/>
      <c r="NH209" s="836"/>
      <c r="NI209" s="836"/>
      <c r="NJ209" s="836"/>
      <c r="NK209" s="836"/>
      <c r="NL209" s="836"/>
      <c r="NM209" s="836"/>
      <c r="NN209" s="836"/>
      <c r="NO209" s="836"/>
      <c r="NP209" s="836"/>
      <c r="NQ209" s="836"/>
      <c r="NR209" s="836"/>
      <c r="NS209" s="836"/>
      <c r="NT209" s="836"/>
      <c r="NU209" s="836"/>
      <c r="NV209" s="836"/>
      <c r="NW209" s="836"/>
      <c r="NX209" s="836"/>
      <c r="NY209" s="836"/>
      <c r="NZ209" s="836"/>
      <c r="OA209" s="836"/>
      <c r="OB209" s="836"/>
      <c r="OC209" s="836"/>
      <c r="OD209" s="836"/>
      <c r="OE209" s="836"/>
      <c r="OF209" s="836"/>
      <c r="OG209" s="836"/>
      <c r="OH209" s="836"/>
      <c r="OI209" s="836"/>
      <c r="OJ209" s="836"/>
      <c r="OK209" s="836"/>
      <c r="OL209" s="836"/>
      <c r="OM209" s="836"/>
      <c r="ON209" s="836"/>
      <c r="OO209" s="836"/>
      <c r="OP209" s="836"/>
      <c r="OQ209" s="836"/>
      <c r="OR209" s="836"/>
      <c r="OS209" s="836"/>
      <c r="OT209" s="836"/>
      <c r="OU209" s="836"/>
      <c r="OV209" s="836"/>
      <c r="OW209" s="836"/>
      <c r="OX209" s="836"/>
      <c r="OY209" s="836"/>
      <c r="OZ209" s="836"/>
      <c r="PA209" s="836"/>
      <c r="PB209" s="836"/>
      <c r="PC209" s="836"/>
      <c r="PD209" s="836"/>
    </row>
    <row r="210" spans="1:420" ht="15" hidden="1" customHeight="1" outlineLevel="1" x14ac:dyDescent="0.3">
      <c r="A210" s="1261">
        <v>44161</v>
      </c>
      <c r="B210" s="1261"/>
      <c r="C210" s="411"/>
      <c r="AR210" s="23"/>
      <c r="AT210" s="23"/>
      <c r="BH210" s="23"/>
      <c r="BU210" s="17"/>
      <c r="BW210" s="17"/>
      <c r="CI210" s="17"/>
      <c r="CK210" s="17"/>
      <c r="CW210" s="17"/>
      <c r="CY210" s="17"/>
      <c r="DK210" s="17"/>
      <c r="DM210" s="17"/>
      <c r="DY210" s="17"/>
      <c r="EA210" s="17"/>
      <c r="EM210" s="17"/>
      <c r="EO210" s="17"/>
      <c r="FA210" s="17"/>
      <c r="FC210" s="17"/>
      <c r="MS210" s="835"/>
      <c r="MX210" s="836"/>
      <c r="MY210" s="836"/>
      <c r="MZ210" s="836"/>
      <c r="NA210" s="836"/>
      <c r="NB210" s="836"/>
      <c r="NC210" s="836"/>
      <c r="ND210" s="836"/>
      <c r="NE210" s="836"/>
      <c r="NF210" s="836"/>
      <c r="NG210" s="836"/>
      <c r="NH210" s="836"/>
      <c r="NI210" s="836"/>
      <c r="NJ210" s="836"/>
      <c r="NK210" s="836"/>
      <c r="NL210" s="836"/>
      <c r="NM210" s="836"/>
      <c r="NN210" s="836"/>
      <c r="NO210" s="836"/>
      <c r="NP210" s="836"/>
      <c r="NQ210" s="836"/>
      <c r="NR210" s="836"/>
      <c r="NS210" s="836"/>
      <c r="NT210" s="836"/>
      <c r="NU210" s="836"/>
      <c r="NV210" s="836"/>
      <c r="NW210" s="836"/>
      <c r="NX210" s="836"/>
      <c r="NY210" s="836"/>
      <c r="NZ210" s="836"/>
      <c r="OA210" s="836"/>
      <c r="OB210" s="836"/>
      <c r="OC210" s="836"/>
      <c r="OD210" s="836"/>
      <c r="OE210" s="836"/>
      <c r="OF210" s="836"/>
      <c r="OG210" s="836"/>
      <c r="OH210" s="836"/>
      <c r="OI210" s="836"/>
      <c r="OJ210" s="836"/>
      <c r="OK210" s="836"/>
      <c r="OL210" s="836"/>
      <c r="OM210" s="836"/>
      <c r="ON210" s="836"/>
      <c r="OO210" s="836"/>
      <c r="OP210" s="836"/>
      <c r="OQ210" s="836"/>
      <c r="OR210" s="836"/>
      <c r="OS210" s="836"/>
      <c r="OT210" s="836"/>
      <c r="OU210" s="836"/>
      <c r="OV210" s="836"/>
      <c r="OW210" s="836"/>
      <c r="OX210" s="836"/>
      <c r="OY210" s="836"/>
      <c r="OZ210" s="836"/>
      <c r="PA210" s="836"/>
      <c r="PB210" s="836"/>
      <c r="PC210" s="836"/>
      <c r="PD210" s="836"/>
    </row>
    <row r="211" spans="1:420" ht="15" hidden="1" customHeight="1" outlineLevel="1" x14ac:dyDescent="0.3">
      <c r="A211" s="1261">
        <v>44162</v>
      </c>
      <c r="B211" s="1261"/>
      <c r="C211" s="411"/>
      <c r="AR211" s="23"/>
      <c r="AT211" s="23"/>
      <c r="BH211" s="23"/>
      <c r="BU211" s="17"/>
      <c r="BW211" s="17"/>
      <c r="CI211" s="17"/>
      <c r="CK211" s="17"/>
      <c r="CW211" s="17"/>
      <c r="CY211" s="17"/>
      <c r="DK211" s="17"/>
      <c r="DM211" s="17"/>
      <c r="DY211" s="17"/>
      <c r="EA211" s="17"/>
      <c r="EM211" s="17"/>
      <c r="EO211" s="17"/>
      <c r="FA211" s="17"/>
      <c r="FC211" s="17"/>
      <c r="MS211" s="835"/>
      <c r="MX211" s="836"/>
      <c r="MY211" s="836"/>
      <c r="MZ211" s="836"/>
      <c r="NA211" s="836"/>
      <c r="NB211" s="836"/>
      <c r="NC211" s="836"/>
      <c r="ND211" s="836"/>
      <c r="NE211" s="836"/>
      <c r="NF211" s="836"/>
      <c r="NG211" s="836"/>
      <c r="NH211" s="836"/>
      <c r="NI211" s="836"/>
      <c r="NJ211" s="836"/>
      <c r="NK211" s="836"/>
      <c r="NL211" s="836"/>
      <c r="NM211" s="836"/>
      <c r="NN211" s="836"/>
      <c r="NO211" s="836"/>
      <c r="NP211" s="836"/>
      <c r="NQ211" s="836"/>
      <c r="NR211" s="836"/>
      <c r="NS211" s="836"/>
      <c r="NT211" s="836"/>
      <c r="NU211" s="836"/>
      <c r="NV211" s="836"/>
      <c r="NW211" s="836"/>
      <c r="NX211" s="836"/>
      <c r="NY211" s="836"/>
      <c r="NZ211" s="836"/>
      <c r="OA211" s="836"/>
      <c r="OB211" s="836"/>
      <c r="OC211" s="836"/>
      <c r="OD211" s="836"/>
      <c r="OE211" s="836"/>
      <c r="OF211" s="836"/>
      <c r="OG211" s="836"/>
      <c r="OH211" s="836"/>
      <c r="OI211" s="836"/>
      <c r="OJ211" s="836"/>
      <c r="OK211" s="836"/>
      <c r="OL211" s="836"/>
      <c r="OM211" s="836"/>
      <c r="ON211" s="836"/>
      <c r="OO211" s="836"/>
      <c r="OP211" s="836"/>
      <c r="OQ211" s="836"/>
      <c r="OR211" s="836"/>
      <c r="OS211" s="836"/>
      <c r="OT211" s="836"/>
      <c r="OU211" s="836"/>
      <c r="OV211" s="836"/>
      <c r="OW211" s="836"/>
      <c r="OX211" s="836"/>
      <c r="OY211" s="836"/>
      <c r="OZ211" s="836"/>
      <c r="PA211" s="836"/>
      <c r="PB211" s="836"/>
      <c r="PC211" s="836"/>
      <c r="PD211" s="836"/>
    </row>
    <row r="212" spans="1:420" ht="15" hidden="1" customHeight="1" outlineLevel="1" x14ac:dyDescent="0.3">
      <c r="A212" s="1261">
        <v>44189</v>
      </c>
      <c r="B212" s="1261"/>
      <c r="C212" s="411"/>
      <c r="AR212" s="23"/>
      <c r="AT212" s="23"/>
      <c r="BH212" s="23"/>
      <c r="BU212" s="17"/>
      <c r="BW212" s="17"/>
      <c r="CI212" s="17"/>
      <c r="CK212" s="17"/>
      <c r="CW212" s="17"/>
      <c r="CY212" s="17"/>
      <c r="DK212" s="17"/>
      <c r="DM212" s="17"/>
      <c r="DY212" s="17"/>
      <c r="EA212" s="17"/>
      <c r="EM212" s="17"/>
      <c r="EO212" s="17"/>
      <c r="FA212" s="17"/>
      <c r="FC212" s="17"/>
      <c r="MS212" s="835"/>
      <c r="MX212" s="836"/>
      <c r="MY212" s="836"/>
      <c r="MZ212" s="836"/>
      <c r="NA212" s="836"/>
      <c r="NB212" s="836"/>
      <c r="NC212" s="836"/>
      <c r="ND212" s="836"/>
      <c r="NE212" s="836"/>
      <c r="NF212" s="836"/>
      <c r="NG212" s="836"/>
      <c r="NH212" s="836"/>
      <c r="NI212" s="836"/>
      <c r="NJ212" s="836"/>
      <c r="NK212" s="836"/>
      <c r="NL212" s="836"/>
      <c r="NM212" s="836"/>
      <c r="NN212" s="836"/>
      <c r="NO212" s="836"/>
      <c r="NP212" s="836"/>
      <c r="NQ212" s="836"/>
      <c r="NR212" s="836"/>
      <c r="NS212" s="836"/>
      <c r="NT212" s="836"/>
      <c r="NU212" s="836"/>
      <c r="NV212" s="836"/>
      <c r="NW212" s="836"/>
      <c r="NX212" s="836"/>
      <c r="NY212" s="836"/>
      <c r="NZ212" s="836"/>
      <c r="OA212" s="836"/>
      <c r="OB212" s="836"/>
      <c r="OC212" s="836"/>
      <c r="OD212" s="836"/>
      <c r="OE212" s="836"/>
      <c r="OF212" s="836"/>
      <c r="OG212" s="836"/>
      <c r="OH212" s="836"/>
      <c r="OI212" s="836"/>
      <c r="OJ212" s="836"/>
      <c r="OK212" s="836"/>
      <c r="OL212" s="836"/>
      <c r="OM212" s="836"/>
      <c r="ON212" s="836"/>
      <c r="OO212" s="836"/>
      <c r="OP212" s="836"/>
      <c r="OQ212" s="836"/>
      <c r="OR212" s="836"/>
      <c r="OS212" s="836"/>
      <c r="OT212" s="836"/>
      <c r="OU212" s="836"/>
      <c r="OV212" s="836"/>
      <c r="OW212" s="836"/>
      <c r="OX212" s="836"/>
      <c r="OY212" s="836"/>
      <c r="OZ212" s="836"/>
      <c r="PA212" s="836"/>
      <c r="PB212" s="836"/>
      <c r="PC212" s="836"/>
      <c r="PD212" s="836"/>
    </row>
    <row r="213" spans="1:420" ht="15" hidden="1" customHeight="1" outlineLevel="1" x14ac:dyDescent="0.3">
      <c r="A213" s="1261">
        <v>44190</v>
      </c>
      <c r="B213" s="1261"/>
      <c r="C213" s="411"/>
      <c r="AR213" s="23"/>
      <c r="AT213" s="23"/>
      <c r="BH213" s="23"/>
      <c r="BU213" s="17"/>
      <c r="BW213" s="17"/>
      <c r="CI213" s="17"/>
      <c r="CK213" s="17"/>
      <c r="CW213" s="17"/>
      <c r="CY213" s="17"/>
      <c r="DK213" s="17"/>
      <c r="DM213" s="17"/>
      <c r="DY213" s="17"/>
      <c r="EA213" s="17"/>
      <c r="EM213" s="17"/>
      <c r="EO213" s="17"/>
      <c r="FA213" s="17"/>
      <c r="FC213" s="17"/>
      <c r="MS213" s="835"/>
      <c r="MX213" s="836"/>
      <c r="MY213" s="836"/>
      <c r="MZ213" s="836"/>
      <c r="NA213" s="836"/>
      <c r="NB213" s="836"/>
      <c r="NC213" s="836"/>
      <c r="ND213" s="836"/>
      <c r="NE213" s="836"/>
      <c r="NF213" s="836"/>
      <c r="NG213" s="836"/>
      <c r="NH213" s="836"/>
      <c r="NI213" s="836"/>
      <c r="NJ213" s="836"/>
      <c r="NK213" s="836"/>
      <c r="NL213" s="836"/>
      <c r="NM213" s="836"/>
      <c r="NN213" s="836"/>
      <c r="NO213" s="836"/>
      <c r="NP213" s="836"/>
      <c r="NQ213" s="836"/>
      <c r="NR213" s="836"/>
      <c r="NS213" s="836"/>
      <c r="NT213" s="836"/>
      <c r="NU213" s="836"/>
      <c r="NV213" s="836"/>
      <c r="NW213" s="836"/>
      <c r="NX213" s="836"/>
      <c r="NY213" s="836"/>
      <c r="NZ213" s="836"/>
      <c r="OA213" s="836"/>
      <c r="OB213" s="836"/>
      <c r="OC213" s="836"/>
      <c r="OD213" s="836"/>
      <c r="OE213" s="836"/>
      <c r="OF213" s="836"/>
      <c r="OG213" s="836"/>
      <c r="OH213" s="836"/>
      <c r="OI213" s="836"/>
      <c r="OJ213" s="836"/>
      <c r="OK213" s="836"/>
      <c r="OL213" s="836"/>
      <c r="OM213" s="836"/>
      <c r="ON213" s="836"/>
      <c r="OO213" s="836"/>
      <c r="OP213" s="836"/>
      <c r="OQ213" s="836"/>
      <c r="OR213" s="836"/>
      <c r="OS213" s="836"/>
      <c r="OT213" s="836"/>
      <c r="OU213" s="836"/>
      <c r="OV213" s="836"/>
      <c r="OW213" s="836"/>
      <c r="OX213" s="836"/>
      <c r="OY213" s="836"/>
      <c r="OZ213" s="836"/>
      <c r="PA213" s="836"/>
      <c r="PB213" s="836"/>
      <c r="PC213" s="836"/>
      <c r="PD213" s="836"/>
    </row>
    <row r="214" spans="1:420" ht="15" hidden="1" customHeight="1" outlineLevel="1" x14ac:dyDescent="0.3">
      <c r="A214" s="1261">
        <v>44193</v>
      </c>
      <c r="B214" s="1261"/>
      <c r="C214" s="411"/>
      <c r="AR214" s="23"/>
      <c r="AT214" s="23"/>
      <c r="BH214" s="23"/>
      <c r="BU214" s="17"/>
      <c r="BW214" s="17"/>
      <c r="CI214" s="17"/>
      <c r="CK214" s="17"/>
      <c r="CW214" s="17"/>
      <c r="CY214" s="17"/>
      <c r="DK214" s="17"/>
      <c r="DM214" s="17"/>
      <c r="DY214" s="17"/>
      <c r="EA214" s="17"/>
      <c r="EM214" s="17"/>
      <c r="EO214" s="17"/>
      <c r="FA214" s="17"/>
      <c r="FC214" s="17"/>
      <c r="MS214" s="835"/>
      <c r="MX214" s="836"/>
      <c r="MY214" s="836"/>
      <c r="MZ214" s="836"/>
      <c r="NA214" s="836"/>
      <c r="NB214" s="836"/>
      <c r="NC214" s="836"/>
      <c r="ND214" s="836"/>
      <c r="NE214" s="836"/>
      <c r="NF214" s="836"/>
      <c r="NG214" s="836"/>
      <c r="NH214" s="836"/>
      <c r="NI214" s="836"/>
      <c r="NJ214" s="836"/>
      <c r="NK214" s="836"/>
      <c r="NL214" s="836"/>
      <c r="NM214" s="836"/>
      <c r="NN214" s="836"/>
      <c r="NO214" s="836"/>
      <c r="NP214" s="836"/>
      <c r="NQ214" s="836"/>
      <c r="NR214" s="836"/>
      <c r="NS214" s="836"/>
      <c r="NT214" s="836"/>
      <c r="NU214" s="836"/>
      <c r="NV214" s="836"/>
      <c r="NW214" s="836"/>
      <c r="NX214" s="836"/>
      <c r="NY214" s="836"/>
      <c r="NZ214" s="836"/>
      <c r="OA214" s="836"/>
      <c r="OB214" s="836"/>
      <c r="OC214" s="836"/>
      <c r="OD214" s="836"/>
      <c r="OE214" s="836"/>
      <c r="OF214" s="836"/>
      <c r="OG214" s="836"/>
      <c r="OH214" s="836"/>
      <c r="OI214" s="836"/>
      <c r="OJ214" s="836"/>
      <c r="OK214" s="836"/>
      <c r="OL214" s="836"/>
      <c r="OM214" s="836"/>
      <c r="ON214" s="836"/>
      <c r="OO214" s="836"/>
      <c r="OP214" s="836"/>
      <c r="OQ214" s="836"/>
      <c r="OR214" s="836"/>
      <c r="OS214" s="836"/>
      <c r="OT214" s="836"/>
      <c r="OU214" s="836"/>
      <c r="OV214" s="836"/>
      <c r="OW214" s="836"/>
      <c r="OX214" s="836"/>
      <c r="OY214" s="836"/>
      <c r="OZ214" s="836"/>
      <c r="PA214" s="836"/>
      <c r="PB214" s="836"/>
      <c r="PC214" s="836"/>
      <c r="PD214" s="836"/>
    </row>
    <row r="215" spans="1:420" ht="15" hidden="1" customHeight="1" outlineLevel="1" x14ac:dyDescent="0.3">
      <c r="A215" s="1261">
        <v>44197</v>
      </c>
      <c r="B215" s="1261"/>
      <c r="C215" s="411"/>
      <c r="AR215" s="23"/>
      <c r="AT215" s="23"/>
      <c r="BH215" s="23"/>
      <c r="BU215" s="17"/>
      <c r="BW215" s="17"/>
      <c r="CI215" s="17"/>
      <c r="CK215" s="17"/>
      <c r="CW215" s="17"/>
      <c r="CY215" s="17"/>
      <c r="DK215" s="17"/>
      <c r="DM215" s="17"/>
      <c r="DY215" s="17"/>
      <c r="EA215" s="17"/>
      <c r="EM215" s="17"/>
      <c r="EO215" s="17"/>
      <c r="FA215" s="17"/>
      <c r="FC215" s="17"/>
      <c r="MS215" s="835"/>
      <c r="MX215" s="836"/>
      <c r="MY215" s="836"/>
      <c r="MZ215" s="836"/>
      <c r="NA215" s="836"/>
      <c r="NB215" s="836"/>
      <c r="NC215" s="836"/>
      <c r="ND215" s="836"/>
      <c r="NE215" s="836"/>
      <c r="NF215" s="836"/>
      <c r="NG215" s="836"/>
      <c r="NH215" s="836"/>
      <c r="NI215" s="836"/>
      <c r="NJ215" s="836"/>
      <c r="NK215" s="836"/>
      <c r="NL215" s="836"/>
      <c r="NM215" s="836"/>
      <c r="NN215" s="836"/>
      <c r="NO215" s="836"/>
      <c r="NP215" s="836"/>
      <c r="NQ215" s="836"/>
      <c r="NR215" s="836"/>
      <c r="NS215" s="836"/>
      <c r="NT215" s="836"/>
      <c r="NU215" s="836"/>
      <c r="NV215" s="836"/>
      <c r="NW215" s="836"/>
      <c r="NX215" s="836"/>
      <c r="NY215" s="836"/>
      <c r="NZ215" s="836"/>
      <c r="OA215" s="836"/>
      <c r="OB215" s="836"/>
      <c r="OC215" s="836"/>
      <c r="OD215" s="836"/>
      <c r="OE215" s="836"/>
      <c r="OF215" s="836"/>
      <c r="OG215" s="836"/>
      <c r="OH215" s="836"/>
      <c r="OI215" s="836"/>
      <c r="OJ215" s="836"/>
      <c r="OK215" s="836"/>
      <c r="OL215" s="836"/>
      <c r="OM215" s="836"/>
      <c r="ON215" s="836"/>
      <c r="OO215" s="836"/>
      <c r="OP215" s="836"/>
      <c r="OQ215" s="836"/>
      <c r="OR215" s="836"/>
      <c r="OS215" s="836"/>
      <c r="OT215" s="836"/>
      <c r="OU215" s="836"/>
      <c r="OV215" s="836"/>
      <c r="OW215" s="836"/>
      <c r="OX215" s="836"/>
      <c r="OY215" s="836"/>
      <c r="OZ215" s="836"/>
      <c r="PA215" s="836"/>
      <c r="PB215" s="836"/>
      <c r="PC215" s="836"/>
      <c r="PD215" s="836"/>
    </row>
    <row r="216" spans="1:420" ht="15" hidden="1" customHeight="1" outlineLevel="1" x14ac:dyDescent="0.3">
      <c r="A216" s="1261">
        <v>44214</v>
      </c>
      <c r="B216" s="1261"/>
      <c r="C216" s="411"/>
      <c r="AR216" s="23"/>
      <c r="AT216" s="23"/>
      <c r="BH216" s="23"/>
      <c r="BU216" s="17"/>
      <c r="BW216" s="17"/>
      <c r="CI216" s="17"/>
      <c r="CK216" s="17"/>
      <c r="CW216" s="17"/>
      <c r="CY216" s="17"/>
      <c r="DK216" s="17"/>
      <c r="DM216" s="17"/>
      <c r="DY216" s="17"/>
      <c r="EA216" s="17"/>
      <c r="EM216" s="17"/>
      <c r="EO216" s="17"/>
      <c r="FA216" s="17"/>
      <c r="FC216" s="17"/>
      <c r="MS216" s="835"/>
      <c r="MX216" s="836"/>
      <c r="MY216" s="836"/>
      <c r="MZ216" s="836"/>
      <c r="NA216" s="836"/>
      <c r="NB216" s="836"/>
      <c r="NC216" s="836"/>
      <c r="ND216" s="836"/>
      <c r="NE216" s="836"/>
      <c r="NF216" s="836"/>
      <c r="NG216" s="836"/>
      <c r="NH216" s="836"/>
      <c r="NI216" s="836"/>
      <c r="NJ216" s="836"/>
      <c r="NK216" s="836"/>
      <c r="NL216" s="836"/>
      <c r="NM216" s="836"/>
      <c r="NN216" s="836"/>
      <c r="NO216" s="836"/>
      <c r="NP216" s="836"/>
      <c r="NQ216" s="836"/>
      <c r="NR216" s="836"/>
      <c r="NS216" s="836"/>
      <c r="NT216" s="836"/>
      <c r="NU216" s="836"/>
      <c r="NV216" s="836"/>
      <c r="NW216" s="836"/>
      <c r="NX216" s="836"/>
      <c r="NY216" s="836"/>
      <c r="NZ216" s="836"/>
      <c r="OA216" s="836"/>
      <c r="OB216" s="836"/>
      <c r="OC216" s="836"/>
      <c r="OD216" s="836"/>
      <c r="OE216" s="836"/>
      <c r="OF216" s="836"/>
      <c r="OG216" s="836"/>
      <c r="OH216" s="836"/>
      <c r="OI216" s="836"/>
      <c r="OJ216" s="836"/>
      <c r="OK216" s="836"/>
      <c r="OL216" s="836"/>
      <c r="OM216" s="836"/>
      <c r="ON216" s="836"/>
      <c r="OO216" s="836"/>
      <c r="OP216" s="836"/>
      <c r="OQ216" s="836"/>
      <c r="OR216" s="836"/>
      <c r="OS216" s="836"/>
      <c r="OT216" s="836"/>
      <c r="OU216" s="836"/>
      <c r="OV216" s="836"/>
      <c r="OW216" s="836"/>
      <c r="OX216" s="836"/>
      <c r="OY216" s="836"/>
      <c r="OZ216" s="836"/>
      <c r="PA216" s="836"/>
      <c r="PB216" s="836"/>
      <c r="PC216" s="836"/>
      <c r="PD216" s="836"/>
    </row>
    <row r="217" spans="1:420" ht="15" hidden="1" customHeight="1" outlineLevel="1" x14ac:dyDescent="0.3">
      <c r="A217" s="1261">
        <v>44229</v>
      </c>
      <c r="B217" s="1261"/>
      <c r="C217" s="411"/>
      <c r="AR217" s="23"/>
      <c r="AT217" s="23"/>
      <c r="BH217" s="23"/>
      <c r="BU217" s="17"/>
      <c r="BW217" s="17"/>
      <c r="CI217" s="17"/>
      <c r="CK217" s="17"/>
      <c r="CW217" s="17"/>
      <c r="CY217" s="17"/>
      <c r="DK217" s="17"/>
      <c r="DM217" s="17"/>
      <c r="DY217" s="17"/>
      <c r="EA217" s="17"/>
      <c r="EM217" s="17"/>
      <c r="EO217" s="17"/>
      <c r="FA217" s="17"/>
      <c r="FC217" s="17"/>
      <c r="MS217" s="835"/>
      <c r="MX217" s="836"/>
      <c r="MY217" s="836"/>
      <c r="MZ217" s="836"/>
      <c r="NA217" s="836"/>
      <c r="NB217" s="836"/>
      <c r="NC217" s="836"/>
      <c r="ND217" s="836"/>
      <c r="NE217" s="836"/>
      <c r="NF217" s="836"/>
      <c r="NG217" s="836"/>
      <c r="NH217" s="836"/>
      <c r="NI217" s="836"/>
      <c r="NJ217" s="836"/>
      <c r="NK217" s="836"/>
      <c r="NL217" s="836"/>
      <c r="NM217" s="836"/>
      <c r="NN217" s="836"/>
      <c r="NO217" s="836"/>
      <c r="NP217" s="836"/>
      <c r="NQ217" s="836"/>
      <c r="NR217" s="836"/>
      <c r="NS217" s="836"/>
      <c r="NT217" s="836"/>
      <c r="NU217" s="836"/>
      <c r="NV217" s="836"/>
      <c r="NW217" s="836"/>
      <c r="NX217" s="836"/>
      <c r="NY217" s="836"/>
      <c r="NZ217" s="836"/>
      <c r="OA217" s="836"/>
      <c r="OB217" s="836"/>
      <c r="OC217" s="836"/>
      <c r="OD217" s="836"/>
      <c r="OE217" s="836"/>
      <c r="OF217" s="836"/>
      <c r="OG217" s="836"/>
      <c r="OH217" s="836"/>
      <c r="OI217" s="836"/>
      <c r="OJ217" s="836"/>
      <c r="OK217" s="836"/>
      <c r="OL217" s="836"/>
      <c r="OM217" s="836"/>
      <c r="ON217" s="836"/>
      <c r="OO217" s="836"/>
      <c r="OP217" s="836"/>
      <c r="OQ217" s="836"/>
      <c r="OR217" s="836"/>
      <c r="OS217" s="836"/>
      <c r="OT217" s="836"/>
      <c r="OU217" s="836"/>
      <c r="OV217" s="836"/>
      <c r="OW217" s="836"/>
      <c r="OX217" s="836"/>
      <c r="OY217" s="836"/>
      <c r="OZ217" s="836"/>
      <c r="PA217" s="836"/>
      <c r="PB217" s="836"/>
      <c r="PC217" s="836"/>
      <c r="PD217" s="836"/>
    </row>
    <row r="218" spans="1:420" ht="15" hidden="1" customHeight="1" outlineLevel="1" x14ac:dyDescent="0.3">
      <c r="A218" s="1261">
        <v>44347</v>
      </c>
      <c r="B218" s="1261"/>
      <c r="C218" s="411"/>
      <c r="AR218" s="23"/>
      <c r="AT218" s="23"/>
      <c r="BH218" s="23"/>
      <c r="BU218" s="17"/>
      <c r="BW218" s="17"/>
      <c r="CI218" s="17"/>
      <c r="CK218" s="17"/>
      <c r="CW218" s="17"/>
      <c r="CY218" s="17"/>
      <c r="DK218" s="17"/>
      <c r="DM218" s="17"/>
      <c r="DY218" s="17"/>
      <c r="EA218" s="17"/>
      <c r="EM218" s="17"/>
      <c r="EO218" s="17"/>
      <c r="FA218" s="17"/>
      <c r="FC218" s="17"/>
      <c r="MS218" s="835"/>
      <c r="MX218" s="836"/>
      <c r="MY218" s="836"/>
      <c r="MZ218" s="836"/>
      <c r="NA218" s="836"/>
      <c r="NB218" s="836"/>
      <c r="NC218" s="836"/>
      <c r="ND218" s="836"/>
      <c r="NE218" s="836"/>
      <c r="NF218" s="836"/>
      <c r="NG218" s="836"/>
      <c r="NH218" s="836"/>
      <c r="NI218" s="836"/>
      <c r="NJ218" s="836"/>
      <c r="NK218" s="836"/>
      <c r="NL218" s="836"/>
      <c r="NM218" s="836"/>
      <c r="NN218" s="836"/>
      <c r="NO218" s="836"/>
      <c r="NP218" s="836"/>
      <c r="NQ218" s="836"/>
      <c r="NR218" s="836"/>
      <c r="NS218" s="836"/>
      <c r="NT218" s="836"/>
      <c r="NU218" s="836"/>
      <c r="NV218" s="836"/>
      <c r="NW218" s="836"/>
      <c r="NX218" s="836"/>
      <c r="NY218" s="836"/>
      <c r="NZ218" s="836"/>
      <c r="OA218" s="836"/>
      <c r="OB218" s="836"/>
      <c r="OC218" s="836"/>
      <c r="OD218" s="836"/>
      <c r="OE218" s="836"/>
      <c r="OF218" s="836"/>
      <c r="OG218" s="836"/>
      <c r="OH218" s="836"/>
      <c r="OI218" s="836"/>
      <c r="OJ218" s="836"/>
      <c r="OK218" s="836"/>
      <c r="OL218" s="836"/>
      <c r="OM218" s="836"/>
      <c r="ON218" s="836"/>
      <c r="OO218" s="836"/>
      <c r="OP218" s="836"/>
      <c r="OQ218" s="836"/>
      <c r="OR218" s="836"/>
      <c r="OS218" s="836"/>
      <c r="OT218" s="836"/>
      <c r="OU218" s="836"/>
      <c r="OV218" s="836"/>
      <c r="OW218" s="836"/>
      <c r="OX218" s="836"/>
      <c r="OY218" s="836"/>
      <c r="OZ218" s="836"/>
      <c r="PA218" s="836"/>
      <c r="PB218" s="836"/>
      <c r="PC218" s="836"/>
      <c r="PD218" s="836"/>
    </row>
    <row r="219" spans="1:420" ht="15" hidden="1" customHeight="1" outlineLevel="1" x14ac:dyDescent="0.3">
      <c r="A219" s="1261">
        <v>44382</v>
      </c>
      <c r="B219" s="1261"/>
      <c r="C219" s="411"/>
      <c r="AR219" s="23"/>
      <c r="AT219" s="23"/>
      <c r="BH219" s="23"/>
      <c r="BU219" s="17"/>
      <c r="BW219" s="17"/>
      <c r="CI219" s="17"/>
      <c r="CK219" s="17"/>
      <c r="CW219" s="17"/>
      <c r="CY219" s="17"/>
      <c r="DK219" s="17"/>
      <c r="DM219" s="17"/>
      <c r="DY219" s="17"/>
      <c r="EA219" s="17"/>
      <c r="EM219" s="17"/>
      <c r="EO219" s="17"/>
      <c r="FA219" s="17"/>
      <c r="FC219" s="17"/>
      <c r="MS219" s="835"/>
      <c r="MX219" s="836"/>
      <c r="MY219" s="836"/>
      <c r="MZ219" s="836"/>
      <c r="NA219" s="836"/>
      <c r="NB219" s="836"/>
      <c r="NC219" s="836"/>
      <c r="ND219" s="836"/>
      <c r="NE219" s="836"/>
      <c r="NF219" s="836"/>
      <c r="NG219" s="836"/>
      <c r="NH219" s="836"/>
      <c r="NI219" s="836"/>
      <c r="NJ219" s="836"/>
      <c r="NK219" s="836"/>
      <c r="NL219" s="836"/>
      <c r="NM219" s="836"/>
      <c r="NN219" s="836"/>
      <c r="NO219" s="836"/>
      <c r="NP219" s="836"/>
      <c r="NQ219" s="836"/>
      <c r="NR219" s="836"/>
      <c r="NS219" s="836"/>
      <c r="NT219" s="836"/>
      <c r="NU219" s="836"/>
      <c r="NV219" s="836"/>
      <c r="NW219" s="836"/>
      <c r="NX219" s="836"/>
      <c r="NY219" s="836"/>
      <c r="NZ219" s="836"/>
      <c r="OA219" s="836"/>
      <c r="OB219" s="836"/>
      <c r="OC219" s="836"/>
      <c r="OD219" s="836"/>
      <c r="OE219" s="836"/>
      <c r="OF219" s="836"/>
      <c r="OG219" s="836"/>
      <c r="OH219" s="836"/>
      <c r="OI219" s="836"/>
      <c r="OJ219" s="836"/>
      <c r="OK219" s="836"/>
      <c r="OL219" s="836"/>
      <c r="OM219" s="836"/>
      <c r="ON219" s="836"/>
      <c r="OO219" s="836"/>
      <c r="OP219" s="836"/>
      <c r="OQ219" s="836"/>
      <c r="OR219" s="836"/>
      <c r="OS219" s="836"/>
      <c r="OT219" s="836"/>
      <c r="OU219" s="836"/>
      <c r="OV219" s="836"/>
      <c r="OW219" s="836"/>
      <c r="OX219" s="836"/>
      <c r="OY219" s="836"/>
      <c r="OZ219" s="836"/>
      <c r="PA219" s="836"/>
      <c r="PB219" s="836"/>
      <c r="PC219" s="836"/>
      <c r="PD219" s="836"/>
    </row>
    <row r="220" spans="1:420" ht="15" hidden="1" customHeight="1" outlineLevel="1" x14ac:dyDescent="0.3">
      <c r="A220" s="1261">
        <v>44445</v>
      </c>
      <c r="B220" s="1261"/>
      <c r="C220" s="411"/>
      <c r="AR220" s="23"/>
      <c r="AT220" s="23"/>
      <c r="BH220" s="23"/>
      <c r="BU220" s="17"/>
      <c r="BW220" s="17"/>
      <c r="CI220" s="17"/>
      <c r="CK220" s="17"/>
      <c r="CW220" s="17"/>
      <c r="CY220" s="17"/>
      <c r="DK220" s="17"/>
      <c r="DM220" s="17"/>
      <c r="DY220" s="17"/>
      <c r="EA220" s="17"/>
      <c r="EM220" s="17"/>
      <c r="EO220" s="17"/>
      <c r="FA220" s="17"/>
      <c r="FC220" s="17"/>
      <c r="MS220" s="835"/>
      <c r="MX220" s="836"/>
      <c r="MY220" s="836"/>
      <c r="MZ220" s="836"/>
      <c r="NA220" s="836"/>
      <c r="NB220" s="836"/>
      <c r="NC220" s="836"/>
      <c r="ND220" s="836"/>
      <c r="NE220" s="836"/>
      <c r="NF220" s="836"/>
      <c r="NG220" s="836"/>
      <c r="NH220" s="836"/>
      <c r="NI220" s="836"/>
      <c r="NJ220" s="836"/>
      <c r="NK220" s="836"/>
      <c r="NL220" s="836"/>
      <c r="NM220" s="836"/>
      <c r="NN220" s="836"/>
      <c r="NO220" s="836"/>
      <c r="NP220" s="836"/>
      <c r="NQ220" s="836"/>
      <c r="NR220" s="836"/>
      <c r="NS220" s="836"/>
      <c r="NT220" s="836"/>
      <c r="NU220" s="836"/>
      <c r="NV220" s="836"/>
      <c r="NW220" s="836"/>
      <c r="NX220" s="836"/>
      <c r="NY220" s="836"/>
      <c r="NZ220" s="836"/>
      <c r="OA220" s="836"/>
      <c r="OB220" s="836"/>
      <c r="OC220" s="836"/>
      <c r="OD220" s="836"/>
      <c r="OE220" s="836"/>
      <c r="OF220" s="836"/>
      <c r="OG220" s="836"/>
      <c r="OH220" s="836"/>
      <c r="OI220" s="836"/>
      <c r="OJ220" s="836"/>
      <c r="OK220" s="836"/>
      <c r="OL220" s="836"/>
      <c r="OM220" s="836"/>
      <c r="ON220" s="836"/>
      <c r="OO220" s="836"/>
      <c r="OP220" s="836"/>
      <c r="OQ220" s="836"/>
      <c r="OR220" s="836"/>
      <c r="OS220" s="836"/>
      <c r="OT220" s="836"/>
      <c r="OU220" s="836"/>
      <c r="OV220" s="836"/>
      <c r="OW220" s="836"/>
      <c r="OX220" s="836"/>
      <c r="OY220" s="836"/>
      <c r="OZ220" s="836"/>
      <c r="PA220" s="836"/>
      <c r="PB220" s="836"/>
      <c r="PC220" s="836"/>
      <c r="PD220" s="836"/>
    </row>
    <row r="221" spans="1:420" ht="15" hidden="1" customHeight="1" outlineLevel="1" x14ac:dyDescent="0.3">
      <c r="A221" s="1261">
        <v>44511</v>
      </c>
      <c r="B221" s="1261"/>
      <c r="C221" s="411"/>
      <c r="AR221" s="23"/>
      <c r="AT221" s="23"/>
      <c r="BH221" s="23"/>
      <c r="BU221" s="17"/>
      <c r="BW221" s="17"/>
      <c r="CI221" s="17"/>
      <c r="CK221" s="17"/>
      <c r="CW221" s="17"/>
      <c r="CY221" s="17"/>
      <c r="DK221" s="17"/>
      <c r="DM221" s="17"/>
      <c r="DY221" s="17"/>
      <c r="EA221" s="17"/>
      <c r="EM221" s="17"/>
      <c r="EO221" s="17"/>
      <c r="FA221" s="17"/>
      <c r="FC221" s="17"/>
      <c r="MS221" s="835"/>
      <c r="MX221" s="836"/>
      <c r="MY221" s="836"/>
      <c r="MZ221" s="836"/>
      <c r="NA221" s="836"/>
      <c r="NB221" s="836"/>
      <c r="NC221" s="836"/>
      <c r="ND221" s="836"/>
      <c r="NE221" s="836"/>
      <c r="NF221" s="836"/>
      <c r="NG221" s="836"/>
      <c r="NH221" s="836"/>
      <c r="NI221" s="836"/>
      <c r="NJ221" s="836"/>
      <c r="NK221" s="836"/>
      <c r="NL221" s="836"/>
      <c r="NM221" s="836"/>
      <c r="NN221" s="836"/>
      <c r="NO221" s="836"/>
      <c r="NP221" s="836"/>
      <c r="NQ221" s="836"/>
      <c r="NR221" s="836"/>
      <c r="NS221" s="836"/>
      <c r="NT221" s="836"/>
      <c r="NU221" s="836"/>
      <c r="NV221" s="836"/>
      <c r="NW221" s="836"/>
      <c r="NX221" s="836"/>
      <c r="NY221" s="836"/>
      <c r="NZ221" s="836"/>
      <c r="OA221" s="836"/>
      <c r="OB221" s="836"/>
      <c r="OC221" s="836"/>
      <c r="OD221" s="836"/>
      <c r="OE221" s="836"/>
      <c r="OF221" s="836"/>
      <c r="OG221" s="836"/>
      <c r="OH221" s="836"/>
      <c r="OI221" s="836"/>
      <c r="OJ221" s="836"/>
      <c r="OK221" s="836"/>
      <c r="OL221" s="836"/>
      <c r="OM221" s="836"/>
      <c r="ON221" s="836"/>
      <c r="OO221" s="836"/>
      <c r="OP221" s="836"/>
      <c r="OQ221" s="836"/>
      <c r="OR221" s="836"/>
      <c r="OS221" s="836"/>
      <c r="OT221" s="836"/>
      <c r="OU221" s="836"/>
      <c r="OV221" s="836"/>
      <c r="OW221" s="836"/>
      <c r="OX221" s="836"/>
      <c r="OY221" s="836"/>
      <c r="OZ221" s="836"/>
      <c r="PA221" s="836"/>
      <c r="PB221" s="836"/>
      <c r="PC221" s="836"/>
      <c r="PD221" s="836"/>
    </row>
    <row r="222" spans="1:420" ht="15" hidden="1" customHeight="1" outlineLevel="1" x14ac:dyDescent="0.3">
      <c r="A222" s="1261">
        <v>44525</v>
      </c>
      <c r="B222" s="1261"/>
      <c r="C222" s="411"/>
      <c r="AR222" s="23"/>
      <c r="AT222" s="23"/>
      <c r="BH222" s="23"/>
      <c r="BU222" s="17"/>
      <c r="BW222" s="17"/>
      <c r="CI222" s="17"/>
      <c r="CK222" s="17"/>
      <c r="CW222" s="17"/>
      <c r="CY222" s="17"/>
      <c r="DK222" s="17"/>
      <c r="DM222" s="17"/>
      <c r="DY222" s="17"/>
      <c r="EA222" s="17"/>
      <c r="EM222" s="17"/>
      <c r="EO222" s="17"/>
      <c r="FA222" s="17"/>
      <c r="FC222" s="17"/>
      <c r="MS222" s="835"/>
      <c r="MX222" s="836"/>
      <c r="MY222" s="836"/>
      <c r="MZ222" s="836"/>
      <c r="NA222" s="836"/>
      <c r="NB222" s="836"/>
      <c r="NC222" s="836"/>
      <c r="ND222" s="836"/>
      <c r="NE222" s="836"/>
      <c r="NF222" s="836"/>
      <c r="NG222" s="836"/>
      <c r="NH222" s="836"/>
      <c r="NI222" s="836"/>
      <c r="NJ222" s="836"/>
      <c r="NK222" s="836"/>
      <c r="NL222" s="836"/>
      <c r="NM222" s="836"/>
      <c r="NN222" s="836"/>
      <c r="NO222" s="836"/>
      <c r="NP222" s="836"/>
      <c r="NQ222" s="836"/>
      <c r="NR222" s="836"/>
      <c r="NS222" s="836"/>
      <c r="NT222" s="836"/>
      <c r="NU222" s="836"/>
      <c r="NV222" s="836"/>
      <c r="NW222" s="836"/>
      <c r="NX222" s="836"/>
      <c r="NY222" s="836"/>
      <c r="NZ222" s="836"/>
      <c r="OA222" s="836"/>
      <c r="OB222" s="836"/>
      <c r="OC222" s="836"/>
      <c r="OD222" s="836"/>
      <c r="OE222" s="836"/>
      <c r="OF222" s="836"/>
      <c r="OG222" s="836"/>
      <c r="OH222" s="836"/>
      <c r="OI222" s="836"/>
      <c r="OJ222" s="836"/>
      <c r="OK222" s="836"/>
      <c r="OL222" s="836"/>
      <c r="OM222" s="836"/>
      <c r="ON222" s="836"/>
      <c r="OO222" s="836"/>
      <c r="OP222" s="836"/>
      <c r="OQ222" s="836"/>
      <c r="OR222" s="836"/>
      <c r="OS222" s="836"/>
      <c r="OT222" s="836"/>
      <c r="OU222" s="836"/>
      <c r="OV222" s="836"/>
      <c r="OW222" s="836"/>
      <c r="OX222" s="836"/>
      <c r="OY222" s="836"/>
      <c r="OZ222" s="836"/>
      <c r="PA222" s="836"/>
      <c r="PB222" s="836"/>
      <c r="PC222" s="836"/>
      <c r="PD222" s="836"/>
    </row>
    <row r="223" spans="1:420" ht="15" hidden="1" customHeight="1" outlineLevel="1" x14ac:dyDescent="0.3">
      <c r="A223" s="1261">
        <v>44526</v>
      </c>
      <c r="B223" s="1261"/>
      <c r="C223" s="411"/>
      <c r="AR223" s="23"/>
      <c r="AT223" s="23"/>
      <c r="BH223" s="23"/>
      <c r="BU223" s="17"/>
      <c r="BW223" s="17"/>
      <c r="CI223" s="17"/>
      <c r="CK223" s="17"/>
      <c r="CW223" s="17"/>
      <c r="CY223" s="17"/>
      <c r="DK223" s="17"/>
      <c r="DM223" s="17"/>
      <c r="DY223" s="17"/>
      <c r="EA223" s="17"/>
      <c r="EM223" s="17"/>
      <c r="EO223" s="17"/>
      <c r="FA223" s="17"/>
      <c r="FC223" s="17"/>
      <c r="MS223" s="835"/>
      <c r="MX223" s="836"/>
      <c r="MY223" s="836"/>
      <c r="MZ223" s="836"/>
      <c r="NA223" s="836"/>
      <c r="NB223" s="836"/>
      <c r="NC223" s="836"/>
      <c r="ND223" s="836"/>
      <c r="NE223" s="836"/>
      <c r="NF223" s="836"/>
      <c r="NG223" s="836"/>
      <c r="NH223" s="836"/>
      <c r="NI223" s="836"/>
      <c r="NJ223" s="836"/>
      <c r="NK223" s="836"/>
      <c r="NL223" s="836"/>
      <c r="NM223" s="836"/>
      <c r="NN223" s="836"/>
      <c r="NO223" s="836"/>
      <c r="NP223" s="836"/>
      <c r="NQ223" s="836"/>
      <c r="NR223" s="836"/>
      <c r="NS223" s="836"/>
      <c r="NT223" s="836"/>
      <c r="NU223" s="836"/>
      <c r="NV223" s="836"/>
      <c r="NW223" s="836"/>
      <c r="NX223" s="836"/>
      <c r="NY223" s="836"/>
      <c r="NZ223" s="836"/>
      <c r="OA223" s="836"/>
      <c r="OB223" s="836"/>
      <c r="OC223" s="836"/>
      <c r="OD223" s="836"/>
      <c r="OE223" s="836"/>
      <c r="OF223" s="836"/>
      <c r="OG223" s="836"/>
      <c r="OH223" s="836"/>
      <c r="OI223" s="836"/>
      <c r="OJ223" s="836"/>
      <c r="OK223" s="836"/>
      <c r="OL223" s="836"/>
      <c r="OM223" s="836"/>
      <c r="ON223" s="836"/>
      <c r="OO223" s="836"/>
      <c r="OP223" s="836"/>
      <c r="OQ223" s="836"/>
      <c r="OR223" s="836"/>
      <c r="OS223" s="836"/>
      <c r="OT223" s="836"/>
      <c r="OU223" s="836"/>
      <c r="OV223" s="836"/>
      <c r="OW223" s="836"/>
      <c r="OX223" s="836"/>
      <c r="OY223" s="836"/>
      <c r="OZ223" s="836"/>
      <c r="PA223" s="836"/>
      <c r="PB223" s="836"/>
      <c r="PC223" s="836"/>
      <c r="PD223" s="836"/>
    </row>
    <row r="224" spans="1:420" ht="15" hidden="1" customHeight="1" outlineLevel="1" x14ac:dyDescent="0.3">
      <c r="A224" s="1261">
        <v>44553</v>
      </c>
      <c r="B224" s="1261"/>
      <c r="C224" s="411"/>
      <c r="AR224" s="23"/>
      <c r="AT224" s="23"/>
      <c r="BH224" s="23"/>
      <c r="BU224" s="17"/>
      <c r="BW224" s="17"/>
      <c r="CI224" s="17"/>
      <c r="CK224" s="17"/>
      <c r="CW224" s="17"/>
      <c r="CY224" s="17"/>
      <c r="DK224" s="17"/>
      <c r="DM224" s="17"/>
      <c r="DY224" s="17"/>
      <c r="EA224" s="17"/>
      <c r="EM224" s="17"/>
      <c r="EO224" s="17"/>
      <c r="FA224" s="17"/>
      <c r="FC224" s="17"/>
      <c r="MS224" s="835"/>
      <c r="MX224" s="836"/>
      <c r="MY224" s="836"/>
      <c r="MZ224" s="836"/>
      <c r="NA224" s="836"/>
      <c r="NB224" s="836"/>
      <c r="NC224" s="836"/>
      <c r="ND224" s="836"/>
      <c r="NE224" s="836"/>
      <c r="NF224" s="836"/>
      <c r="NG224" s="836"/>
      <c r="NH224" s="836"/>
      <c r="NI224" s="836"/>
      <c r="NJ224" s="836"/>
      <c r="NK224" s="836"/>
      <c r="NL224" s="836"/>
      <c r="NM224" s="836"/>
      <c r="NN224" s="836"/>
      <c r="NO224" s="836"/>
      <c r="NP224" s="836"/>
      <c r="NQ224" s="836"/>
      <c r="NR224" s="836"/>
      <c r="NS224" s="836"/>
      <c r="NT224" s="836"/>
      <c r="NU224" s="836"/>
      <c r="NV224" s="836"/>
      <c r="NW224" s="836"/>
      <c r="NX224" s="836"/>
      <c r="NY224" s="836"/>
      <c r="NZ224" s="836"/>
      <c r="OA224" s="836"/>
      <c r="OB224" s="836"/>
      <c r="OC224" s="836"/>
      <c r="OD224" s="836"/>
      <c r="OE224" s="836"/>
      <c r="OF224" s="836"/>
      <c r="OG224" s="836"/>
      <c r="OH224" s="836"/>
      <c r="OI224" s="836"/>
      <c r="OJ224" s="836"/>
      <c r="OK224" s="836"/>
      <c r="OL224" s="836"/>
      <c r="OM224" s="836"/>
      <c r="ON224" s="836"/>
      <c r="OO224" s="836"/>
      <c r="OP224" s="836"/>
      <c r="OQ224" s="836"/>
      <c r="OR224" s="836"/>
      <c r="OS224" s="836"/>
      <c r="OT224" s="836"/>
      <c r="OU224" s="836"/>
      <c r="OV224" s="836"/>
      <c r="OW224" s="836"/>
      <c r="OX224" s="836"/>
      <c r="OY224" s="836"/>
      <c r="OZ224" s="836"/>
      <c r="PA224" s="836"/>
      <c r="PB224" s="836"/>
      <c r="PC224" s="836"/>
      <c r="PD224" s="836"/>
    </row>
    <row r="225" spans="1:420" ht="15" hidden="1" customHeight="1" outlineLevel="1" x14ac:dyDescent="0.3">
      <c r="A225" s="1261">
        <v>44554</v>
      </c>
      <c r="B225" s="1261"/>
      <c r="C225" s="411"/>
      <c r="AR225" s="23"/>
      <c r="AT225" s="23"/>
      <c r="BH225" s="23"/>
      <c r="BU225" s="17"/>
      <c r="BW225" s="17"/>
      <c r="CI225" s="17"/>
      <c r="CK225" s="17"/>
      <c r="CW225" s="17"/>
      <c r="CY225" s="17"/>
      <c r="DK225" s="17"/>
      <c r="DM225" s="17"/>
      <c r="DY225" s="17"/>
      <c r="EA225" s="17"/>
      <c r="EM225" s="17"/>
      <c r="EO225" s="17"/>
      <c r="FA225" s="17"/>
      <c r="FC225" s="17"/>
      <c r="MS225" s="835"/>
      <c r="MX225" s="836"/>
      <c r="MY225" s="836"/>
      <c r="MZ225" s="836"/>
      <c r="NA225" s="836"/>
      <c r="NB225" s="836"/>
      <c r="NC225" s="836"/>
      <c r="ND225" s="836"/>
      <c r="NE225" s="836"/>
      <c r="NF225" s="836"/>
      <c r="NG225" s="836"/>
      <c r="NH225" s="836"/>
      <c r="NI225" s="836"/>
      <c r="NJ225" s="836"/>
      <c r="NK225" s="836"/>
      <c r="NL225" s="836"/>
      <c r="NM225" s="836"/>
      <c r="NN225" s="836"/>
      <c r="NO225" s="836"/>
      <c r="NP225" s="836"/>
      <c r="NQ225" s="836"/>
      <c r="NR225" s="836"/>
      <c r="NS225" s="836"/>
      <c r="NT225" s="836"/>
      <c r="NU225" s="836"/>
      <c r="NV225" s="836"/>
      <c r="NW225" s="836"/>
      <c r="NX225" s="836"/>
      <c r="NY225" s="836"/>
      <c r="NZ225" s="836"/>
      <c r="OA225" s="836"/>
      <c r="OB225" s="836"/>
      <c r="OC225" s="836"/>
      <c r="OD225" s="836"/>
      <c r="OE225" s="836"/>
      <c r="OF225" s="836"/>
      <c r="OG225" s="836"/>
      <c r="OH225" s="836"/>
      <c r="OI225" s="836"/>
      <c r="OJ225" s="836"/>
      <c r="OK225" s="836"/>
      <c r="OL225" s="836"/>
      <c r="OM225" s="836"/>
      <c r="ON225" s="836"/>
      <c r="OO225" s="836"/>
      <c r="OP225" s="836"/>
      <c r="OQ225" s="836"/>
      <c r="OR225" s="836"/>
      <c r="OS225" s="836"/>
      <c r="OT225" s="836"/>
      <c r="OU225" s="836"/>
      <c r="OV225" s="836"/>
      <c r="OW225" s="836"/>
      <c r="OX225" s="836"/>
      <c r="OY225" s="836"/>
      <c r="OZ225" s="836"/>
      <c r="PA225" s="836"/>
      <c r="PB225" s="836"/>
      <c r="PC225" s="836"/>
      <c r="PD225" s="836"/>
    </row>
    <row r="226" spans="1:420" ht="15" hidden="1" customHeight="1" outlineLevel="1" x14ac:dyDescent="0.3">
      <c r="A226" s="1261">
        <v>44557</v>
      </c>
      <c r="B226" s="1261"/>
      <c r="C226" s="411"/>
      <c r="AR226" s="23"/>
      <c r="AT226" s="23"/>
      <c r="BH226" s="23"/>
      <c r="BU226" s="17"/>
      <c r="BW226" s="17"/>
      <c r="CI226" s="17"/>
      <c r="CK226" s="17"/>
      <c r="CW226" s="17"/>
      <c r="CY226" s="17"/>
      <c r="DK226" s="17"/>
      <c r="DM226" s="17"/>
      <c r="DY226" s="17"/>
      <c r="EA226" s="17"/>
      <c r="EM226" s="17"/>
      <c r="EO226" s="17"/>
      <c r="FA226" s="17"/>
      <c r="FC226" s="17"/>
      <c r="MS226" s="835"/>
      <c r="MX226" s="836"/>
      <c r="MY226" s="836"/>
      <c r="MZ226" s="836"/>
      <c r="NA226" s="836"/>
      <c r="NB226" s="836"/>
      <c r="NC226" s="836"/>
      <c r="ND226" s="836"/>
      <c r="NE226" s="836"/>
      <c r="NF226" s="836"/>
      <c r="NG226" s="836"/>
      <c r="NH226" s="836"/>
      <c r="NI226" s="836"/>
      <c r="NJ226" s="836"/>
      <c r="NK226" s="836"/>
      <c r="NL226" s="836"/>
      <c r="NM226" s="836"/>
      <c r="NN226" s="836"/>
      <c r="NO226" s="836"/>
      <c r="NP226" s="836"/>
      <c r="NQ226" s="836"/>
      <c r="NR226" s="836"/>
      <c r="NS226" s="836"/>
      <c r="NT226" s="836"/>
      <c r="NU226" s="836"/>
      <c r="NV226" s="836"/>
      <c r="NW226" s="836"/>
      <c r="NX226" s="836"/>
      <c r="NY226" s="836"/>
      <c r="NZ226" s="836"/>
      <c r="OA226" s="836"/>
      <c r="OB226" s="836"/>
      <c r="OC226" s="836"/>
      <c r="OD226" s="836"/>
      <c r="OE226" s="836"/>
      <c r="OF226" s="836"/>
      <c r="OG226" s="836"/>
      <c r="OH226" s="836"/>
      <c r="OI226" s="836"/>
      <c r="OJ226" s="836"/>
      <c r="OK226" s="836"/>
      <c r="OL226" s="836"/>
      <c r="OM226" s="836"/>
      <c r="ON226" s="836"/>
      <c r="OO226" s="836"/>
      <c r="OP226" s="836"/>
      <c r="OQ226" s="836"/>
      <c r="OR226" s="836"/>
      <c r="OS226" s="836"/>
      <c r="OT226" s="836"/>
      <c r="OU226" s="836"/>
      <c r="OV226" s="836"/>
      <c r="OW226" s="836"/>
      <c r="OX226" s="836"/>
      <c r="OY226" s="836"/>
      <c r="OZ226" s="836"/>
      <c r="PA226" s="836"/>
      <c r="PB226" s="836"/>
      <c r="PC226" s="836"/>
      <c r="PD226" s="836"/>
    </row>
    <row r="227" spans="1:420" ht="15" hidden="1" customHeight="1" outlineLevel="1" x14ac:dyDescent="0.3">
      <c r="A227" s="1261"/>
      <c r="B227" s="1261"/>
      <c r="C227" s="411"/>
      <c r="AR227" s="23"/>
      <c r="AT227" s="23"/>
      <c r="BH227" s="23"/>
      <c r="BU227" s="17"/>
      <c r="BW227" s="17"/>
      <c r="CI227" s="17"/>
      <c r="CK227" s="17"/>
      <c r="CW227" s="17"/>
      <c r="CY227" s="17"/>
      <c r="DK227" s="17"/>
      <c r="DM227" s="17"/>
      <c r="DY227" s="17"/>
      <c r="EA227" s="17"/>
      <c r="EM227" s="17"/>
      <c r="EO227" s="17"/>
      <c r="FA227" s="17"/>
      <c r="FC227" s="17"/>
      <c r="MS227" s="835"/>
      <c r="MX227" s="836"/>
      <c r="MY227" s="836"/>
      <c r="MZ227" s="836"/>
      <c r="NA227" s="836"/>
      <c r="NB227" s="836"/>
      <c r="NC227" s="836"/>
      <c r="ND227" s="836"/>
      <c r="NE227" s="836"/>
      <c r="NF227" s="836"/>
      <c r="NG227" s="836"/>
      <c r="NH227" s="836"/>
      <c r="NI227" s="836"/>
      <c r="NJ227" s="836"/>
      <c r="NK227" s="836"/>
      <c r="NL227" s="836"/>
      <c r="NM227" s="836"/>
      <c r="NN227" s="836"/>
      <c r="NO227" s="836"/>
      <c r="NP227" s="836"/>
      <c r="NQ227" s="836"/>
      <c r="NR227" s="836"/>
      <c r="NS227" s="836"/>
      <c r="NT227" s="836"/>
      <c r="NU227" s="836"/>
      <c r="NV227" s="836"/>
      <c r="NW227" s="836"/>
      <c r="NX227" s="836"/>
      <c r="NY227" s="836"/>
      <c r="NZ227" s="836"/>
      <c r="OA227" s="836"/>
      <c r="OB227" s="836"/>
      <c r="OC227" s="836"/>
      <c r="OD227" s="836"/>
      <c r="OE227" s="836"/>
      <c r="OF227" s="836"/>
      <c r="OG227" s="836"/>
      <c r="OH227" s="836"/>
      <c r="OI227" s="836"/>
      <c r="OJ227" s="836"/>
      <c r="OK227" s="836"/>
      <c r="OL227" s="836"/>
      <c r="OM227" s="836"/>
      <c r="ON227" s="836"/>
      <c r="OO227" s="836"/>
      <c r="OP227" s="836"/>
      <c r="OQ227" s="836"/>
      <c r="OR227" s="836"/>
      <c r="OS227" s="836"/>
      <c r="OT227" s="836"/>
      <c r="OU227" s="836"/>
      <c r="OV227" s="836"/>
      <c r="OW227" s="836"/>
      <c r="OX227" s="836"/>
      <c r="OY227" s="836"/>
      <c r="OZ227" s="836"/>
      <c r="PA227" s="836"/>
      <c r="PB227" s="836"/>
      <c r="PC227" s="836"/>
      <c r="PD227" s="836"/>
    </row>
    <row r="228" spans="1:420" ht="15" hidden="1" customHeight="1" outlineLevel="1" x14ac:dyDescent="0.3">
      <c r="A228" s="1261"/>
      <c r="B228" s="1261"/>
      <c r="C228" s="411"/>
      <c r="AR228" s="23"/>
      <c r="AT228" s="23"/>
      <c r="BH228" s="23"/>
      <c r="BU228" s="17"/>
      <c r="BW228" s="17"/>
      <c r="CI228" s="17"/>
      <c r="CK228" s="17"/>
      <c r="CW228" s="17"/>
      <c r="CY228" s="17"/>
      <c r="DK228" s="17"/>
      <c r="DM228" s="17"/>
      <c r="DY228" s="17"/>
      <c r="EA228" s="17"/>
      <c r="EM228" s="17"/>
      <c r="EO228" s="17"/>
      <c r="FA228" s="17"/>
      <c r="FC228" s="17"/>
      <c r="MS228" s="835"/>
      <c r="MX228" s="836"/>
      <c r="MY228" s="836"/>
      <c r="MZ228" s="836"/>
      <c r="NA228" s="836"/>
      <c r="NB228" s="836"/>
      <c r="NC228" s="836"/>
      <c r="ND228" s="836"/>
      <c r="NE228" s="836"/>
      <c r="NF228" s="836"/>
      <c r="NG228" s="836"/>
      <c r="NH228" s="836"/>
      <c r="NI228" s="836"/>
      <c r="NJ228" s="836"/>
      <c r="NK228" s="836"/>
      <c r="NL228" s="836"/>
      <c r="NM228" s="836"/>
      <c r="NN228" s="836"/>
      <c r="NO228" s="836"/>
      <c r="NP228" s="836"/>
      <c r="NQ228" s="836"/>
      <c r="NR228" s="836"/>
      <c r="NS228" s="836"/>
      <c r="NT228" s="836"/>
      <c r="NU228" s="836"/>
      <c r="NV228" s="836"/>
      <c r="NW228" s="836"/>
      <c r="NX228" s="836"/>
      <c r="NY228" s="836"/>
      <c r="NZ228" s="836"/>
      <c r="OA228" s="836"/>
      <c r="OB228" s="836"/>
      <c r="OC228" s="836"/>
      <c r="OD228" s="836"/>
      <c r="OE228" s="836"/>
      <c r="OF228" s="836"/>
      <c r="OG228" s="836"/>
      <c r="OH228" s="836"/>
      <c r="OI228" s="836"/>
      <c r="OJ228" s="836"/>
      <c r="OK228" s="836"/>
      <c r="OL228" s="836"/>
      <c r="OM228" s="836"/>
      <c r="ON228" s="836"/>
      <c r="OO228" s="836"/>
      <c r="OP228" s="836"/>
      <c r="OQ228" s="836"/>
      <c r="OR228" s="836"/>
      <c r="OS228" s="836"/>
      <c r="OT228" s="836"/>
      <c r="OU228" s="836"/>
      <c r="OV228" s="836"/>
      <c r="OW228" s="836"/>
      <c r="OX228" s="836"/>
      <c r="OY228" s="836"/>
      <c r="OZ228" s="836"/>
      <c r="PA228" s="836"/>
      <c r="PB228" s="836"/>
      <c r="PC228" s="836"/>
      <c r="PD228" s="836"/>
    </row>
    <row r="229" spans="1:420" ht="15" hidden="1" customHeight="1" outlineLevel="1" x14ac:dyDescent="0.3">
      <c r="A229" s="1261"/>
      <c r="B229" s="1261"/>
      <c r="C229" s="411"/>
      <c r="AR229" s="23"/>
      <c r="AT229" s="23"/>
      <c r="BH229" s="23"/>
      <c r="BU229" s="17"/>
      <c r="BW229" s="17"/>
      <c r="CI229" s="17"/>
      <c r="CK229" s="17"/>
      <c r="CW229" s="17"/>
      <c r="CY229" s="17"/>
      <c r="DK229" s="17"/>
      <c r="DM229" s="17"/>
      <c r="DY229" s="17"/>
      <c r="EA229" s="17"/>
      <c r="EM229" s="17"/>
      <c r="EO229" s="17"/>
      <c r="FA229" s="17"/>
      <c r="FC229" s="17"/>
      <c r="MS229" s="835"/>
      <c r="MX229" s="836"/>
      <c r="MY229" s="836"/>
      <c r="MZ229" s="836"/>
      <c r="NA229" s="836"/>
      <c r="NB229" s="836"/>
      <c r="NC229" s="836"/>
      <c r="ND229" s="836"/>
      <c r="NE229" s="836"/>
      <c r="NF229" s="836"/>
      <c r="NG229" s="836"/>
      <c r="NH229" s="836"/>
      <c r="NI229" s="836"/>
      <c r="NJ229" s="836"/>
      <c r="NK229" s="836"/>
      <c r="NL229" s="836"/>
      <c r="NM229" s="836"/>
      <c r="NN229" s="836"/>
      <c r="NO229" s="836"/>
      <c r="NP229" s="836"/>
      <c r="NQ229" s="836"/>
      <c r="NR229" s="836"/>
      <c r="NS229" s="836"/>
      <c r="NT229" s="836"/>
      <c r="NU229" s="836"/>
      <c r="NV229" s="836"/>
      <c r="NW229" s="836"/>
      <c r="NX229" s="836"/>
      <c r="NY229" s="836"/>
      <c r="NZ229" s="836"/>
      <c r="OA229" s="836"/>
      <c r="OB229" s="836"/>
      <c r="OC229" s="836"/>
      <c r="OD229" s="836"/>
      <c r="OE229" s="836"/>
      <c r="OF229" s="836"/>
      <c r="OG229" s="836"/>
      <c r="OH229" s="836"/>
      <c r="OI229" s="836"/>
      <c r="OJ229" s="836"/>
      <c r="OK229" s="836"/>
      <c r="OL229" s="836"/>
      <c r="OM229" s="836"/>
      <c r="ON229" s="836"/>
      <c r="OO229" s="836"/>
      <c r="OP229" s="836"/>
      <c r="OQ229" s="836"/>
      <c r="OR229" s="836"/>
      <c r="OS229" s="836"/>
      <c r="OT229" s="836"/>
      <c r="OU229" s="836"/>
      <c r="OV229" s="836"/>
      <c r="OW229" s="836"/>
      <c r="OX229" s="836"/>
      <c r="OY229" s="836"/>
      <c r="OZ229" s="836"/>
      <c r="PA229" s="836"/>
      <c r="PB229" s="836"/>
      <c r="PC229" s="836"/>
      <c r="PD229" s="836"/>
    </row>
    <row r="230" spans="1:420" ht="15" hidden="1" customHeight="1" outlineLevel="1" x14ac:dyDescent="0.3">
      <c r="A230" s="1261"/>
      <c r="B230" s="1261"/>
      <c r="C230" s="411"/>
      <c r="AR230" s="23"/>
      <c r="AT230" s="23"/>
      <c r="BH230" s="23"/>
      <c r="BU230" s="17"/>
      <c r="BW230" s="17"/>
      <c r="CI230" s="17"/>
      <c r="CK230" s="17"/>
      <c r="CW230" s="17"/>
      <c r="CY230" s="17"/>
      <c r="DK230" s="17"/>
      <c r="DM230" s="17"/>
      <c r="DY230" s="17"/>
      <c r="EA230" s="17"/>
      <c r="EM230" s="17"/>
      <c r="EO230" s="17"/>
      <c r="FA230" s="17"/>
      <c r="FC230" s="17"/>
      <c r="MS230" s="835"/>
      <c r="MX230" s="836"/>
      <c r="MY230" s="836"/>
      <c r="MZ230" s="836"/>
      <c r="NA230" s="836"/>
      <c r="NB230" s="836"/>
      <c r="NC230" s="836"/>
      <c r="ND230" s="836"/>
      <c r="NE230" s="836"/>
      <c r="NF230" s="836"/>
      <c r="NG230" s="836"/>
      <c r="NH230" s="836"/>
      <c r="NI230" s="836"/>
      <c r="NJ230" s="836"/>
      <c r="NK230" s="836"/>
      <c r="NL230" s="836"/>
      <c r="NM230" s="836"/>
      <c r="NN230" s="836"/>
      <c r="NO230" s="836"/>
      <c r="NP230" s="836"/>
      <c r="NQ230" s="836"/>
      <c r="NR230" s="836"/>
      <c r="NS230" s="836"/>
      <c r="NT230" s="836"/>
      <c r="NU230" s="836"/>
      <c r="NV230" s="836"/>
      <c r="NW230" s="836"/>
      <c r="NX230" s="836"/>
      <c r="NY230" s="836"/>
      <c r="NZ230" s="836"/>
      <c r="OA230" s="836"/>
      <c r="OB230" s="836"/>
      <c r="OC230" s="836"/>
      <c r="OD230" s="836"/>
      <c r="OE230" s="836"/>
      <c r="OF230" s="836"/>
      <c r="OG230" s="836"/>
      <c r="OH230" s="836"/>
      <c r="OI230" s="836"/>
      <c r="OJ230" s="836"/>
      <c r="OK230" s="836"/>
      <c r="OL230" s="836"/>
      <c r="OM230" s="836"/>
      <c r="ON230" s="836"/>
      <c r="OO230" s="836"/>
      <c r="OP230" s="836"/>
      <c r="OQ230" s="836"/>
      <c r="OR230" s="836"/>
      <c r="OS230" s="836"/>
      <c r="OT230" s="836"/>
      <c r="OU230" s="836"/>
      <c r="OV230" s="836"/>
      <c r="OW230" s="836"/>
      <c r="OX230" s="836"/>
      <c r="OY230" s="836"/>
      <c r="OZ230" s="836"/>
      <c r="PA230" s="836"/>
      <c r="PB230" s="836"/>
      <c r="PC230" s="836"/>
      <c r="PD230" s="836"/>
    </row>
    <row r="231" spans="1:420" ht="15" hidden="1" customHeight="1" outlineLevel="1" x14ac:dyDescent="0.3">
      <c r="A231" s="1261"/>
      <c r="B231" s="1261"/>
      <c r="C231" s="411"/>
      <c r="AR231" s="23"/>
      <c r="AT231" s="23"/>
      <c r="BH231" s="23"/>
      <c r="BU231" s="17"/>
      <c r="BW231" s="17"/>
      <c r="CI231" s="17"/>
      <c r="CK231" s="17"/>
      <c r="CW231" s="17"/>
      <c r="CY231" s="17"/>
      <c r="DK231" s="17"/>
      <c r="DM231" s="17"/>
      <c r="DY231" s="17"/>
      <c r="EA231" s="17"/>
      <c r="EM231" s="17"/>
      <c r="EO231" s="17"/>
      <c r="FA231" s="17"/>
      <c r="FC231" s="17"/>
      <c r="MS231" s="835"/>
      <c r="MX231" s="836"/>
      <c r="MY231" s="836"/>
      <c r="MZ231" s="836"/>
      <c r="NA231" s="836"/>
      <c r="NB231" s="836"/>
      <c r="NC231" s="836"/>
      <c r="ND231" s="836"/>
      <c r="NE231" s="836"/>
      <c r="NF231" s="836"/>
      <c r="NG231" s="836"/>
      <c r="NH231" s="836"/>
      <c r="NI231" s="836"/>
      <c r="NJ231" s="836"/>
      <c r="NK231" s="836"/>
      <c r="NL231" s="836"/>
      <c r="NM231" s="836"/>
      <c r="NN231" s="836"/>
      <c r="NO231" s="836"/>
      <c r="NP231" s="836"/>
      <c r="NQ231" s="836"/>
      <c r="NR231" s="836"/>
      <c r="NS231" s="836"/>
      <c r="NT231" s="836"/>
      <c r="NU231" s="836"/>
      <c r="NV231" s="836"/>
      <c r="NW231" s="836"/>
      <c r="NX231" s="836"/>
      <c r="NY231" s="836"/>
      <c r="NZ231" s="836"/>
      <c r="OA231" s="836"/>
      <c r="OB231" s="836"/>
      <c r="OC231" s="836"/>
      <c r="OD231" s="836"/>
      <c r="OE231" s="836"/>
      <c r="OF231" s="836"/>
      <c r="OG231" s="836"/>
      <c r="OH231" s="836"/>
      <c r="OI231" s="836"/>
      <c r="OJ231" s="836"/>
      <c r="OK231" s="836"/>
      <c r="OL231" s="836"/>
      <c r="OM231" s="836"/>
      <c r="ON231" s="836"/>
      <c r="OO231" s="836"/>
      <c r="OP231" s="836"/>
      <c r="OQ231" s="836"/>
      <c r="OR231" s="836"/>
      <c r="OS231" s="836"/>
      <c r="OT231" s="836"/>
      <c r="OU231" s="836"/>
      <c r="OV231" s="836"/>
      <c r="OW231" s="836"/>
      <c r="OX231" s="836"/>
      <c r="OY231" s="836"/>
      <c r="OZ231" s="836"/>
      <c r="PA231" s="836"/>
      <c r="PB231" s="836"/>
      <c r="PC231" s="836"/>
      <c r="PD231" s="836"/>
    </row>
    <row r="232" spans="1:420" ht="15" hidden="1" customHeight="1" outlineLevel="1" x14ac:dyDescent="0.3">
      <c r="A232" s="1166"/>
      <c r="B232" s="1166"/>
      <c r="C232" s="411"/>
      <c r="AR232" s="23"/>
      <c r="AT232" s="23"/>
      <c r="BH232" s="23"/>
      <c r="BU232" s="17"/>
      <c r="BW232" s="17"/>
      <c r="CI232" s="17"/>
      <c r="CK232" s="17"/>
      <c r="CW232" s="17"/>
      <c r="CY232" s="17"/>
      <c r="DK232" s="17"/>
      <c r="DM232" s="17"/>
      <c r="DY232" s="17"/>
      <c r="EA232" s="17"/>
      <c r="EM232" s="17"/>
      <c r="EO232" s="17"/>
      <c r="FA232" s="17"/>
      <c r="FC232" s="17"/>
      <c r="MS232" s="835"/>
      <c r="MX232" s="836"/>
      <c r="MY232" s="836"/>
      <c r="MZ232" s="836"/>
      <c r="NA232" s="836"/>
      <c r="NB232" s="836"/>
      <c r="NC232" s="836"/>
      <c r="ND232" s="836"/>
      <c r="NE232" s="836"/>
      <c r="NF232" s="836"/>
      <c r="NG232" s="836"/>
      <c r="NH232" s="836"/>
      <c r="NI232" s="836"/>
      <c r="NJ232" s="836"/>
      <c r="NK232" s="836"/>
      <c r="NL232" s="836"/>
      <c r="NM232" s="836"/>
      <c r="NN232" s="836"/>
      <c r="NO232" s="836"/>
      <c r="NP232" s="836"/>
      <c r="NQ232" s="836"/>
      <c r="NR232" s="836"/>
      <c r="NS232" s="836"/>
      <c r="NT232" s="836"/>
      <c r="NU232" s="836"/>
      <c r="NV232" s="836"/>
      <c r="NW232" s="836"/>
      <c r="NX232" s="836"/>
      <c r="NY232" s="836"/>
      <c r="NZ232" s="836"/>
      <c r="OA232" s="836"/>
      <c r="OB232" s="836"/>
      <c r="OC232" s="836"/>
      <c r="OD232" s="836"/>
      <c r="OE232" s="836"/>
      <c r="OF232" s="836"/>
      <c r="OG232" s="836"/>
      <c r="OH232" s="836"/>
      <c r="OI232" s="836"/>
      <c r="OJ232" s="836"/>
      <c r="OK232" s="836"/>
      <c r="OL232" s="836"/>
      <c r="OM232" s="836"/>
      <c r="ON232" s="836"/>
      <c r="OO232" s="836"/>
      <c r="OP232" s="836"/>
      <c r="OQ232" s="836"/>
      <c r="OR232" s="836"/>
      <c r="OS232" s="836"/>
      <c r="OT232" s="836"/>
      <c r="OU232" s="836"/>
      <c r="OV232" s="836"/>
      <c r="OW232" s="836"/>
      <c r="OX232" s="836"/>
      <c r="OY232" s="836"/>
      <c r="OZ232" s="836"/>
      <c r="PA232" s="836"/>
      <c r="PB232" s="836"/>
      <c r="PC232" s="836"/>
      <c r="PD232" s="836"/>
    </row>
    <row r="233" spans="1:420" ht="15" hidden="1" customHeight="1" outlineLevel="1" x14ac:dyDescent="0.3">
      <c r="A233" s="1166"/>
      <c r="B233" s="1166"/>
      <c r="C233" s="411"/>
      <c r="AR233" s="23"/>
      <c r="AT233" s="23"/>
      <c r="BH233" s="23"/>
      <c r="BU233" s="17"/>
      <c r="BW233" s="17"/>
      <c r="CI233" s="17"/>
      <c r="CK233" s="17"/>
      <c r="CW233" s="17"/>
      <c r="CY233" s="17"/>
      <c r="DK233" s="17"/>
      <c r="DM233" s="17"/>
      <c r="DY233" s="17"/>
      <c r="EA233" s="17"/>
      <c r="EM233" s="17"/>
      <c r="EO233" s="17"/>
      <c r="FA233" s="17"/>
      <c r="FC233" s="17"/>
      <c r="MS233" s="835"/>
      <c r="MX233" s="836"/>
      <c r="MY233" s="836"/>
      <c r="MZ233" s="836"/>
      <c r="NA233" s="836"/>
      <c r="NB233" s="836"/>
      <c r="NC233" s="836"/>
      <c r="ND233" s="836"/>
      <c r="NE233" s="836"/>
      <c r="NF233" s="836"/>
      <c r="NG233" s="836"/>
      <c r="NH233" s="836"/>
      <c r="NI233" s="836"/>
      <c r="NJ233" s="836"/>
      <c r="NK233" s="836"/>
      <c r="NL233" s="836"/>
      <c r="NM233" s="836"/>
      <c r="NN233" s="836"/>
      <c r="NO233" s="836"/>
      <c r="NP233" s="836"/>
      <c r="NQ233" s="836"/>
      <c r="NR233" s="836"/>
      <c r="NS233" s="836"/>
      <c r="NT233" s="836"/>
      <c r="NU233" s="836"/>
      <c r="NV233" s="836"/>
      <c r="NW233" s="836"/>
      <c r="NX233" s="836"/>
      <c r="NY233" s="836"/>
      <c r="NZ233" s="836"/>
      <c r="OA233" s="836"/>
      <c r="OB233" s="836"/>
      <c r="OC233" s="836"/>
      <c r="OD233" s="836"/>
      <c r="OE233" s="836"/>
      <c r="OF233" s="836"/>
      <c r="OG233" s="836"/>
      <c r="OH233" s="836"/>
      <c r="OI233" s="836"/>
      <c r="OJ233" s="836"/>
      <c r="OK233" s="836"/>
      <c r="OL233" s="836"/>
      <c r="OM233" s="836"/>
      <c r="ON233" s="836"/>
      <c r="OO233" s="836"/>
      <c r="OP233" s="836"/>
      <c r="OQ233" s="836"/>
      <c r="OR233" s="836"/>
      <c r="OS233" s="836"/>
      <c r="OT233" s="836"/>
      <c r="OU233" s="836"/>
      <c r="OV233" s="836"/>
      <c r="OW233" s="836"/>
      <c r="OX233" s="836"/>
      <c r="OY233" s="836"/>
      <c r="OZ233" s="836"/>
      <c r="PA233" s="836"/>
      <c r="PB233" s="836"/>
      <c r="PC233" s="836"/>
      <c r="PD233" s="836"/>
    </row>
    <row r="234" spans="1:420" ht="15" hidden="1" customHeight="1" outlineLevel="1" x14ac:dyDescent="0.3">
      <c r="A234" s="1166"/>
      <c r="B234" s="1166"/>
      <c r="C234" s="411"/>
      <c r="AR234" s="23"/>
      <c r="AT234" s="23"/>
      <c r="BH234" s="23"/>
      <c r="BU234" s="17"/>
      <c r="BW234" s="17"/>
      <c r="CI234" s="17"/>
      <c r="CK234" s="17"/>
      <c r="CW234" s="17"/>
      <c r="CY234" s="17"/>
      <c r="DK234" s="17"/>
      <c r="DM234" s="17"/>
      <c r="DY234" s="17"/>
      <c r="EA234" s="17"/>
      <c r="EM234" s="17"/>
      <c r="EO234" s="17"/>
      <c r="FA234" s="17"/>
      <c r="FC234" s="17"/>
      <c r="MS234" s="835"/>
      <c r="MX234" s="836"/>
      <c r="MY234" s="836"/>
      <c r="MZ234" s="836"/>
      <c r="NA234" s="836"/>
      <c r="NB234" s="836"/>
      <c r="NC234" s="836"/>
      <c r="ND234" s="836"/>
      <c r="NE234" s="836"/>
      <c r="NF234" s="836"/>
      <c r="NG234" s="836"/>
      <c r="NH234" s="836"/>
      <c r="NI234" s="836"/>
      <c r="NJ234" s="836"/>
      <c r="NK234" s="836"/>
      <c r="NL234" s="836"/>
      <c r="NM234" s="836"/>
      <c r="NN234" s="836"/>
      <c r="NO234" s="836"/>
      <c r="NP234" s="836"/>
      <c r="NQ234" s="836"/>
      <c r="NR234" s="836"/>
      <c r="NS234" s="836"/>
      <c r="NT234" s="836"/>
      <c r="NU234" s="836"/>
      <c r="NV234" s="836"/>
      <c r="NW234" s="836"/>
      <c r="NX234" s="836"/>
      <c r="NY234" s="836"/>
      <c r="NZ234" s="836"/>
      <c r="OA234" s="836"/>
      <c r="OB234" s="836"/>
      <c r="OC234" s="836"/>
      <c r="OD234" s="836"/>
      <c r="OE234" s="836"/>
      <c r="OF234" s="836"/>
      <c r="OG234" s="836"/>
      <c r="OH234" s="836"/>
      <c r="OI234" s="836"/>
      <c r="OJ234" s="836"/>
      <c r="OK234" s="836"/>
      <c r="OL234" s="836"/>
      <c r="OM234" s="836"/>
      <c r="ON234" s="836"/>
      <c r="OO234" s="836"/>
      <c r="OP234" s="836"/>
      <c r="OQ234" s="836"/>
      <c r="OR234" s="836"/>
      <c r="OS234" s="836"/>
      <c r="OT234" s="836"/>
      <c r="OU234" s="836"/>
      <c r="OV234" s="836"/>
      <c r="OW234" s="836"/>
      <c r="OX234" s="836"/>
      <c r="OY234" s="836"/>
      <c r="OZ234" s="836"/>
      <c r="PA234" s="836"/>
      <c r="PB234" s="836"/>
      <c r="PC234" s="836"/>
      <c r="PD234" s="836"/>
    </row>
    <row r="235" spans="1:420" ht="15" hidden="1" customHeight="1" outlineLevel="1" thickBot="1" x14ac:dyDescent="0.35">
      <c r="A235" s="1270"/>
      <c r="B235" s="1270"/>
      <c r="C235" s="411"/>
      <c r="AR235" s="23"/>
      <c r="AT235" s="23"/>
      <c r="BH235" s="23"/>
      <c r="BU235" s="17"/>
      <c r="BW235" s="17"/>
      <c r="CI235" s="17"/>
      <c r="CK235" s="17"/>
      <c r="CW235" s="17"/>
      <c r="CY235" s="17"/>
      <c r="DK235" s="17"/>
      <c r="DM235" s="17"/>
      <c r="DY235" s="17"/>
      <c r="EA235" s="17"/>
      <c r="EM235" s="17"/>
      <c r="EO235" s="17"/>
      <c r="FA235" s="17"/>
      <c r="FC235" s="17"/>
      <c r="MS235" s="835"/>
      <c r="MX235" s="836"/>
      <c r="MY235" s="836"/>
      <c r="MZ235" s="836"/>
      <c r="NA235" s="836"/>
      <c r="NB235" s="836"/>
      <c r="NC235" s="836"/>
      <c r="ND235" s="836"/>
      <c r="NE235" s="836"/>
      <c r="NF235" s="836"/>
      <c r="NG235" s="836"/>
      <c r="NH235" s="836"/>
      <c r="NI235" s="836"/>
      <c r="NJ235" s="836"/>
      <c r="NK235" s="836"/>
      <c r="NL235" s="836"/>
      <c r="NM235" s="836"/>
      <c r="NN235" s="836"/>
      <c r="NO235" s="836"/>
      <c r="NP235" s="836"/>
      <c r="NQ235" s="836"/>
      <c r="NR235" s="836"/>
      <c r="NS235" s="836"/>
      <c r="NT235" s="836"/>
      <c r="NU235" s="836"/>
      <c r="NV235" s="836"/>
      <c r="NW235" s="836"/>
      <c r="NX235" s="836"/>
      <c r="NY235" s="836"/>
      <c r="NZ235" s="836"/>
      <c r="OA235" s="836"/>
      <c r="OB235" s="836"/>
      <c r="OC235" s="836"/>
      <c r="OD235" s="836"/>
      <c r="OE235" s="836"/>
      <c r="OF235" s="836"/>
      <c r="OG235" s="836"/>
      <c r="OH235" s="836"/>
      <c r="OI235" s="836"/>
      <c r="OJ235" s="836"/>
      <c r="OK235" s="836"/>
      <c r="OL235" s="836"/>
      <c r="OM235" s="836"/>
      <c r="ON235" s="836"/>
      <c r="OO235" s="836"/>
      <c r="OP235" s="836"/>
      <c r="OQ235" s="836"/>
      <c r="OR235" s="836"/>
      <c r="OS235" s="836"/>
      <c r="OT235" s="836"/>
      <c r="OU235" s="836"/>
      <c r="OV235" s="836"/>
      <c r="OW235" s="836"/>
      <c r="OX235" s="836"/>
      <c r="OY235" s="836"/>
      <c r="OZ235" s="836"/>
      <c r="PA235" s="836"/>
      <c r="PB235" s="836"/>
      <c r="PC235" s="836"/>
      <c r="PD235" s="836"/>
    </row>
    <row r="236" spans="1:420" s="403" customFormat="1" ht="15" hidden="1" customHeight="1" outlineLevel="1" thickTop="1" x14ac:dyDescent="0.3">
      <c r="A236" s="683"/>
      <c r="B236" s="10"/>
      <c r="C236" s="10"/>
      <c r="D236" s="10"/>
      <c r="F236" t="s">
        <v>153</v>
      </c>
      <c r="H236" s="464">
        <v>46.807884744849872</v>
      </c>
      <c r="I236" s="464">
        <v>49.260122118551038</v>
      </c>
      <c r="J236" s="464">
        <v>49.600629476584025</v>
      </c>
      <c r="K236" s="464">
        <v>32.058265425964407</v>
      </c>
      <c r="L236" s="464">
        <v>46.081432089165375</v>
      </c>
      <c r="M236" s="464">
        <v>53.606562170308962</v>
      </c>
      <c r="N236" s="464">
        <v>50.375557716349483</v>
      </c>
      <c r="O236" s="464">
        <v>51.188483219716829</v>
      </c>
      <c r="P236" s="464">
        <v>48.296872752420462</v>
      </c>
      <c r="Q236" s="464">
        <v>56.460944662737397</v>
      </c>
      <c r="R236" s="464">
        <v>46.201291727140784</v>
      </c>
      <c r="S236" s="464">
        <v>38.039013381719215</v>
      </c>
      <c r="T236" s="464">
        <v>46.38694335395892</v>
      </c>
      <c r="U236" s="464">
        <v>46.38694335395892</v>
      </c>
      <c r="V236" s="464">
        <f t="shared" ref="V236:Y236" si="2047">V48/V28</f>
        <v>47.678426818580185</v>
      </c>
      <c r="W236" s="464">
        <f t="shared" si="2047"/>
        <v>51.208712842290232</v>
      </c>
      <c r="X236" s="464">
        <f t="shared" si="2047"/>
        <v>50.734484282073069</v>
      </c>
      <c r="Y236" s="464">
        <f t="shared" si="2047"/>
        <v>42.190769124551224</v>
      </c>
      <c r="Z236" s="464">
        <v>49.962058581536944</v>
      </c>
      <c r="AA236" s="464">
        <v>48.429290465631929</v>
      </c>
      <c r="AB236" s="464">
        <v>48.372510336680442</v>
      </c>
      <c r="AC236" s="464">
        <v>46.831612440877166</v>
      </c>
      <c r="AD236" s="464">
        <v>43.422286127167624</v>
      </c>
      <c r="AE236" s="464">
        <v>45.204978656126478</v>
      </c>
      <c r="AF236" s="464">
        <v>55.26859276278001</v>
      </c>
      <c r="AG236" s="464">
        <v>100.37871701244813</v>
      </c>
      <c r="AH236" s="464">
        <v>51.984377273199627</v>
      </c>
      <c r="AI236" s="464"/>
      <c r="AJ236" s="464">
        <f t="shared" ref="AJ236" si="2048">AJ48/AJ28</f>
        <v>43.934589647411848</v>
      </c>
      <c r="AK236" s="464">
        <f t="shared" ref="AK236:AP236" si="2049">AK48/AK28</f>
        <v>39.460915542938253</v>
      </c>
      <c r="AL236" s="464">
        <f t="shared" si="2049"/>
        <v>53.048919523099855</v>
      </c>
      <c r="AM236" s="464">
        <f t="shared" si="2049"/>
        <v>34.754163060806192</v>
      </c>
      <c r="AN236" s="464">
        <f t="shared" si="2049"/>
        <v>46.466020615336561</v>
      </c>
      <c r="AO236" s="464">
        <f t="shared" si="2049"/>
        <v>51.455762975778548</v>
      </c>
      <c r="AP236" s="464">
        <f t="shared" si="2049"/>
        <v>45.154702863317127</v>
      </c>
      <c r="AQ236" s="464">
        <f t="shared" ref="AQ236:AW236" si="2050">AQ48/AQ28</f>
        <v>51.007578768095378</v>
      </c>
      <c r="AR236" s="464">
        <f t="shared" si="2050"/>
        <v>48.816616867469882</v>
      </c>
      <c r="AS236" s="464">
        <f t="shared" si="2050"/>
        <v>44.554325130499628</v>
      </c>
      <c r="AT236" s="464">
        <f t="shared" si="2050"/>
        <v>37.016265969095997</v>
      </c>
      <c r="AU236" s="464">
        <f t="shared" si="2050"/>
        <v>52.154613981762914</v>
      </c>
      <c r="AV236" s="464">
        <f t="shared" si="2050"/>
        <v>44.994030186568068</v>
      </c>
      <c r="AW236" s="464">
        <f t="shared" si="2050"/>
        <v>44.994030186568075</v>
      </c>
      <c r="AX236" s="464">
        <f t="shared" ref="AX236:BD236" si="2051">AX48/AX28</f>
        <v>41.724177667766774</v>
      </c>
      <c r="AY236" s="464">
        <f t="shared" si="2051"/>
        <v>42.979971651311125</v>
      </c>
      <c r="AZ236" s="464">
        <f t="shared" si="2051"/>
        <v>39.408668442077229</v>
      </c>
      <c r="BA236" s="464">
        <f t="shared" si="2051"/>
        <v>23.008445614805062</v>
      </c>
      <c r="BB236" s="464">
        <f t="shared" si="2051"/>
        <v>33.73032412032412</v>
      </c>
      <c r="BC236" s="464">
        <f t="shared" si="2051"/>
        <v>45.460926988265975</v>
      </c>
      <c r="BD236" s="464">
        <f t="shared" si="2051"/>
        <v>35.570375519904935</v>
      </c>
      <c r="BE236" s="464">
        <f t="shared" ref="BE236:BK236" si="2052">BE48/BE28</f>
        <v>51.571908695652169</v>
      </c>
      <c r="BF236" s="464">
        <f t="shared" si="2052"/>
        <v>48.014424988870758</v>
      </c>
      <c r="BG236" s="464">
        <f t="shared" si="2052"/>
        <v>50.09903268164576</v>
      </c>
      <c r="BH236" s="464">
        <f t="shared" si="2052"/>
        <v>42.96415193287384</v>
      </c>
      <c r="BI236" s="464">
        <f t="shared" si="2052"/>
        <v>49.239896096602074</v>
      </c>
      <c r="BJ236" s="464">
        <f t="shared" si="2052"/>
        <v>40.354295244016818</v>
      </c>
      <c r="BK236" s="464">
        <f t="shared" si="2052"/>
        <v>40.354295244016825</v>
      </c>
      <c r="BL236" s="464">
        <f t="shared" ref="BL236:BR236" si="2053">BL48/BL28</f>
        <v>39.377360160965793</v>
      </c>
      <c r="BM236" s="464">
        <f t="shared" si="2053"/>
        <v>43.424386542591272</v>
      </c>
      <c r="BN236" s="464">
        <f t="shared" si="2053"/>
        <v>39.795787653006919</v>
      </c>
      <c r="BO236" s="464">
        <f t="shared" si="2053"/>
        <v>23.120209741856179</v>
      </c>
      <c r="BP236" s="464">
        <f t="shared" si="2053"/>
        <v>42.030766814969901</v>
      </c>
      <c r="BQ236" s="464">
        <f t="shared" si="2053"/>
        <v>40.098041574061966</v>
      </c>
      <c r="BR236" s="464">
        <f t="shared" si="2053"/>
        <v>35.183855585831068</v>
      </c>
      <c r="BS236" s="464">
        <f>BS48/BS28</f>
        <v>46.886963034217395</v>
      </c>
      <c r="BT236" s="464">
        <f>BT48/BT28</f>
        <v>41.117954462437602</v>
      </c>
      <c r="BU236" s="464">
        <f t="shared" ref="BU236:BW236" si="2054">BU48/BU28</f>
        <v>35.515317188422912</v>
      </c>
      <c r="BV236" s="464">
        <f t="shared" si="2054"/>
        <v>43.952296678966789</v>
      </c>
      <c r="BW236" s="464">
        <f t="shared" si="2054"/>
        <v>40.305526495960564</v>
      </c>
      <c r="BX236" s="464">
        <f>BX48/BX28</f>
        <v>38.169253686768833</v>
      </c>
      <c r="BY236" s="464">
        <f>BY48/BY28</f>
        <v>38.169253686768833</v>
      </c>
      <c r="BZ236" s="464">
        <f t="shared" ref="BZ236:CF236" si="2055">BZ48/BZ28</f>
        <v>39.617228197486071</v>
      </c>
      <c r="CA236" s="464">
        <f t="shared" si="2055"/>
        <v>44.64712922810061</v>
      </c>
      <c r="CB236" s="464">
        <f t="shared" si="2055"/>
        <v>43.884188651436986</v>
      </c>
      <c r="CC236" s="464">
        <f t="shared" si="2055"/>
        <v>45.077566786009363</v>
      </c>
      <c r="CD236" s="464">
        <f t="shared" si="2055"/>
        <v>46.209625875689376</v>
      </c>
      <c r="CE236" s="464">
        <f t="shared" si="2055"/>
        <v>49.598425476034144</v>
      </c>
      <c r="CF236" s="464">
        <f t="shared" si="2055"/>
        <v>47.497612070216157</v>
      </c>
      <c r="CG236" s="464">
        <f>CG48/CG28</f>
        <v>50.116685157624133</v>
      </c>
      <c r="CH236" s="464">
        <f>CH48/CH28</f>
        <v>36.71271654599088</v>
      </c>
      <c r="CI236" s="464">
        <f t="shared" ref="CI236:CK236" si="2056">CI48/CI28</f>
        <v>45.132158763823661</v>
      </c>
      <c r="CJ236" s="464">
        <f t="shared" si="2056"/>
        <v>53.123495435684646</v>
      </c>
      <c r="CK236" s="464">
        <f t="shared" si="2056"/>
        <v>53.434263990267638</v>
      </c>
      <c r="CL236" s="464">
        <f>CL48/CL28</f>
        <v>46.079832638475274</v>
      </c>
      <c r="CM236" s="464">
        <f>CM48/CM28</f>
        <v>46.079832638475274</v>
      </c>
      <c r="CN236" s="464">
        <f t="shared" ref="CN236:CT236" si="2057">CN48/CN28</f>
        <v>47.051524843796486</v>
      </c>
      <c r="CO236" s="464">
        <f t="shared" si="2057"/>
        <v>45.805508681302918</v>
      </c>
      <c r="CP236" s="464">
        <f t="shared" si="2057"/>
        <v>41.681346718146713</v>
      </c>
      <c r="CQ236" s="464">
        <f t="shared" si="2057"/>
        <v>47.573246573445935</v>
      </c>
      <c r="CR236" s="464">
        <f t="shared" si="2057"/>
        <v>52.52150411861615</v>
      </c>
      <c r="CS236" s="464">
        <f t="shared" si="2057"/>
        <v>51.922098097112858</v>
      </c>
      <c r="CT236" s="464">
        <f t="shared" si="2057"/>
        <v>42.305789473684214</v>
      </c>
      <c r="CU236" s="464">
        <f>CU48/CU28</f>
        <v>56.002215398442175</v>
      </c>
      <c r="CV236" s="464">
        <f>CV48/CV28</f>
        <v>54.861168525208107</v>
      </c>
      <c r="CW236" s="464">
        <f t="shared" ref="CW236:CY236" si="2058">CW48/CW28</f>
        <v>63.389547417840369</v>
      </c>
      <c r="CX236" s="464">
        <f t="shared" si="2058"/>
        <v>62.096465781409606</v>
      </c>
      <c r="CY236" s="464">
        <f t="shared" si="2058"/>
        <v>63.231818669527897</v>
      </c>
      <c r="CZ236" s="464">
        <f>CZ48/CZ28</f>
        <v>51.844372714763118</v>
      </c>
      <c r="DA236" s="464">
        <f>DA48/DA28</f>
        <v>51.844372714763118</v>
      </c>
      <c r="DB236" s="464">
        <f t="shared" ref="DB236:DH236" si="2059">DB48/DB28</f>
        <v>66.047822975517889</v>
      </c>
      <c r="DC236" s="464">
        <f t="shared" si="2059"/>
        <v>58.66440276406712</v>
      </c>
      <c r="DD236" s="464">
        <f t="shared" si="2059"/>
        <v>68.435974729241877</v>
      </c>
      <c r="DE236" s="464">
        <f t="shared" si="2059"/>
        <v>61.571003179088663</v>
      </c>
      <c r="DF236" s="464">
        <f t="shared" si="2059"/>
        <v>69.761088353413655</v>
      </c>
      <c r="DG236" s="464">
        <f t="shared" si="2059"/>
        <v>70.11463712136613</v>
      </c>
      <c r="DH236" s="464">
        <f t="shared" si="2059"/>
        <v>56.294353045798132</v>
      </c>
      <c r="DI236" s="464">
        <f>DI48/DI28</f>
        <v>59.475509633312619</v>
      </c>
      <c r="DJ236" s="464">
        <f>DJ48/DJ28</f>
        <v>64.331499421391968</v>
      </c>
      <c r="DK236" s="464">
        <f t="shared" ref="DK236:DM236" si="2060">DK48/DK28</f>
        <v>56.632705321944805</v>
      </c>
      <c r="DL236" s="464">
        <f t="shared" si="2060"/>
        <v>73.327574468085103</v>
      </c>
      <c r="DM236" s="464">
        <f t="shared" si="2060"/>
        <v>55.458947769148772</v>
      </c>
      <c r="DN236" s="464">
        <f>DN48/DN28</f>
        <v>62.785836017738745</v>
      </c>
      <c r="DO236" s="464">
        <f>DO48/DO28</f>
        <v>62.785836017738745</v>
      </c>
      <c r="DP236" s="464">
        <f t="shared" ref="DP236:DV236" si="2061">DP48/DP28</f>
        <v>62.91718118526066</v>
      </c>
      <c r="DQ236" s="464">
        <f t="shared" si="2061"/>
        <v>63.938585758921228</v>
      </c>
      <c r="DR236" s="464">
        <f t="shared" si="2061"/>
        <v>80.847772190642772</v>
      </c>
      <c r="DS236" s="464">
        <f t="shared" si="2061"/>
        <v>55.847518842327403</v>
      </c>
      <c r="DT236" s="464">
        <f t="shared" si="2061"/>
        <v>67.693338464498751</v>
      </c>
      <c r="DU236" s="464">
        <f t="shared" si="2061"/>
        <v>74.074334945586457</v>
      </c>
      <c r="DV236" s="464">
        <f t="shared" si="2061"/>
        <v>52.053376696041411</v>
      </c>
      <c r="DW236" s="464">
        <f>DW48/DW28</f>
        <v>62.620955803639703</v>
      </c>
      <c r="DX236" s="464">
        <f>DX48/DX28</f>
        <v>56.741003985285104</v>
      </c>
      <c r="DY236" s="464">
        <f t="shared" ref="DY236:EA236" si="2062">DY48/DY28</f>
        <v>69.899021002149823</v>
      </c>
      <c r="DZ236" s="464">
        <f t="shared" si="2062"/>
        <v>64.84690414730683</v>
      </c>
      <c r="EA236" s="464">
        <f t="shared" si="2062"/>
        <v>65.084473870056499</v>
      </c>
      <c r="EB236" s="464">
        <f>EB48/EB28</f>
        <v>63.864426137243036</v>
      </c>
      <c r="EC236" s="464">
        <f>EC48/EC28</f>
        <v>63.864426137243036</v>
      </c>
      <c r="ED236" s="464">
        <f t="shared" ref="ED236:EJ236" si="2063">ED48/ED28</f>
        <v>59.421005718129834</v>
      </c>
      <c r="EE236" s="464">
        <f t="shared" si="2063"/>
        <v>63.715811634349031</v>
      </c>
      <c r="EF236" s="464">
        <f t="shared" si="2063"/>
        <v>79.041549731737504</v>
      </c>
      <c r="EG236" s="464">
        <f t="shared" si="2063"/>
        <v>62.726051924798568</v>
      </c>
      <c r="EH236" s="464">
        <f t="shared" si="2063"/>
        <v>68.952234811486619</v>
      </c>
      <c r="EI236" s="464">
        <f t="shared" si="2063"/>
        <v>75.425434103685191</v>
      </c>
      <c r="EJ236" s="464">
        <f t="shared" si="2063"/>
        <v>52.022031963470326</v>
      </c>
      <c r="EK236" s="464">
        <f>EK48/EK28</f>
        <v>60.439391680333976</v>
      </c>
      <c r="EL236" s="464">
        <f>EL48/EL28</f>
        <v>63.334470388124323</v>
      </c>
      <c r="EM236" s="464">
        <f t="shared" ref="EM236:EO236" si="2064">EM48/EM28</f>
        <v>68.035897199705232</v>
      </c>
      <c r="EN236" s="464">
        <f t="shared" si="2064"/>
        <v>83.584993909866014</v>
      </c>
      <c r="EO236" s="464">
        <f t="shared" si="2064"/>
        <v>61.822520325203257</v>
      </c>
      <c r="EP236" s="464">
        <f>EP48/EP28</f>
        <v>65.616501896685563</v>
      </c>
      <c r="EQ236" s="464">
        <f>EQ48/EQ28</f>
        <v>65.616501896685563</v>
      </c>
      <c r="ER236" s="464">
        <f t="shared" ref="ER236:EX236" si="2065">ER48/ER28</f>
        <v>57.8995977188656</v>
      </c>
      <c r="ES236" s="464">
        <f t="shared" si="2065"/>
        <v>61.383940107671606</v>
      </c>
      <c r="ET236" s="464">
        <f t="shared" si="2065"/>
        <v>61.67776670675142</v>
      </c>
      <c r="EU236" s="464">
        <f t="shared" si="2065"/>
        <v>56.986469056372549</v>
      </c>
      <c r="EV236" s="464">
        <f t="shared" si="2065"/>
        <v>67.447964866380119</v>
      </c>
      <c r="EW236" s="464">
        <f t="shared" si="2065"/>
        <v>64.368869337979092</v>
      </c>
      <c r="EX236" s="464">
        <f t="shared" si="2065"/>
        <v>63.068314866876136</v>
      </c>
      <c r="EY236" s="464" t="e">
        <f>EY48/EY28</f>
        <v>#DIV/0!</v>
      </c>
      <c r="EZ236" s="464" t="e">
        <f>EZ48/EZ28</f>
        <v>#DIV/0!</v>
      </c>
      <c r="FA236" s="464" t="e">
        <f t="shared" ref="FA236:FC236" si="2066">FA48/FA28</f>
        <v>#DIV/0!</v>
      </c>
      <c r="FB236" s="464" t="e">
        <f t="shared" si="2066"/>
        <v>#DIV/0!</v>
      </c>
      <c r="FC236" s="464" t="e">
        <f t="shared" si="2066"/>
        <v>#DIV/0!</v>
      </c>
      <c r="FD236" s="464">
        <f>FD48/FD28</f>
        <v>61.626425964359832</v>
      </c>
      <c r="FE236" s="464">
        <f>FE48/FE28</f>
        <v>61.626425964359839</v>
      </c>
      <c r="FG236" s="465"/>
      <c r="FI236" s="465"/>
      <c r="FK236" s="465"/>
      <c r="FM236" s="465"/>
      <c r="FO236" s="465"/>
      <c r="FQ236" s="465"/>
      <c r="FS236" s="465"/>
      <c r="FU236" s="465"/>
      <c r="FW236" s="465"/>
      <c r="FY236" s="465"/>
      <c r="GA236" s="465"/>
      <c r="GC236" s="465"/>
      <c r="GE236" s="465"/>
      <c r="GG236" s="465"/>
      <c r="GI236" s="465"/>
      <c r="GK236" s="465"/>
      <c r="GM236" s="465"/>
      <c r="GO236" s="465"/>
      <c r="GQ236" s="465"/>
      <c r="GS236" s="465"/>
      <c r="GU236" s="465"/>
      <c r="GW236" s="465"/>
      <c r="GY236" s="465"/>
      <c r="HA236" s="465"/>
      <c r="HC236" s="465"/>
      <c r="HE236" s="465"/>
      <c r="HG236" s="465"/>
      <c r="HI236" s="465"/>
      <c r="HK236" s="465"/>
      <c r="HM236" s="465"/>
      <c r="HO236" s="465"/>
      <c r="HQ236" s="465"/>
      <c r="HS236" s="465"/>
      <c r="HU236" s="465"/>
      <c r="HW236" s="465"/>
      <c r="HY236" s="465"/>
      <c r="IA236" s="465"/>
      <c r="IC236" s="465"/>
      <c r="IE236" s="465"/>
      <c r="IG236" s="465"/>
      <c r="II236" s="465"/>
      <c r="IK236" s="465"/>
      <c r="IM236" s="465"/>
      <c r="IO236" s="465"/>
      <c r="IQ236" s="465"/>
      <c r="IS236" s="465"/>
      <c r="IU236" s="465"/>
      <c r="IW236" s="465"/>
      <c r="IY236" s="465"/>
      <c r="JA236" s="465"/>
      <c r="JC236" s="465"/>
      <c r="JE236" s="465"/>
      <c r="JG236" s="465"/>
      <c r="JI236" s="465"/>
      <c r="JK236" s="465"/>
      <c r="JM236" s="465"/>
      <c r="JO236" s="465"/>
      <c r="JQ236" s="465"/>
      <c r="JS236" s="465"/>
      <c r="JU236" s="465"/>
      <c r="JV236" s="465"/>
      <c r="JW236" s="465"/>
      <c r="JX236" s="465"/>
      <c r="JY236" s="465"/>
      <c r="JZ236" s="465"/>
      <c r="KA236" s="465"/>
      <c r="KB236" s="465"/>
      <c r="KC236" s="465"/>
      <c r="KD236" s="465"/>
      <c r="KE236" s="465"/>
      <c r="KF236" s="465"/>
      <c r="KG236" s="465"/>
      <c r="KH236" s="465"/>
      <c r="KI236" s="465"/>
      <c r="KJ236" s="465"/>
      <c r="KK236" s="465"/>
      <c r="KL236" s="465"/>
      <c r="KM236" s="465"/>
      <c r="KN236" s="465"/>
      <c r="KO236" s="465"/>
      <c r="KP236" s="465"/>
      <c r="KQ236" s="465"/>
      <c r="KR236" s="465"/>
      <c r="KS236" s="465"/>
      <c r="KT236" s="465"/>
      <c r="KU236" s="465"/>
      <c r="KV236" s="465"/>
      <c r="KW236" s="465"/>
      <c r="KX236" s="465"/>
      <c r="KY236" s="465"/>
      <c r="KZ236" s="465"/>
      <c r="LA236" s="465"/>
      <c r="LB236" s="465"/>
      <c r="LC236" s="465"/>
      <c r="LD236" s="465"/>
      <c r="LE236" s="465"/>
      <c r="LF236" s="465"/>
      <c r="LG236" s="465"/>
      <c r="LH236" s="465"/>
      <c r="LI236" s="465"/>
      <c r="LJ236" s="465"/>
      <c r="LK236" s="465"/>
      <c r="LL236" s="465"/>
      <c r="LM236" s="465"/>
      <c r="LN236" s="465"/>
      <c r="LO236" s="465"/>
      <c r="LP236" s="465"/>
      <c r="LQ236" s="465"/>
      <c r="LR236" s="465"/>
      <c r="LS236" s="1197"/>
      <c r="LT236" s="465"/>
      <c r="LU236" s="1197"/>
      <c r="LV236" s="465"/>
      <c r="LW236" s="1197"/>
      <c r="LX236" s="465"/>
      <c r="LY236" s="1197"/>
      <c r="LZ236" s="465"/>
      <c r="MA236" s="1197"/>
      <c r="MB236" s="465"/>
      <c r="MC236" s="1197"/>
      <c r="MD236" s="465"/>
      <c r="ME236" s="1197"/>
      <c r="MF236" s="465"/>
      <c r="MG236" s="1197"/>
      <c r="MH236" s="465"/>
      <c r="MI236" s="1197"/>
      <c r="MJ236" s="465"/>
      <c r="MK236" s="1197"/>
      <c r="ML236" s="465"/>
      <c r="MM236" s="1197"/>
      <c r="MN236" s="465"/>
      <c r="MO236" s="1197"/>
      <c r="MP236" s="464"/>
      <c r="MQ236" s="465"/>
      <c r="MT236" s="465"/>
      <c r="MU236" s="465"/>
      <c r="MV236" s="465"/>
      <c r="MX236" s="254"/>
      <c r="MY236" s="254"/>
      <c r="MZ236" s="254"/>
      <c r="NA236" s="254"/>
      <c r="NB236" s="254"/>
      <c r="NC236" s="254"/>
      <c r="ND236" s="254"/>
      <c r="NE236" s="254"/>
      <c r="NF236" s="254"/>
      <c r="NG236" s="254"/>
      <c r="NH236" s="254"/>
      <c r="NI236" s="255"/>
      <c r="NJ236" s="255"/>
      <c r="NK236" s="255"/>
      <c r="NL236" s="255"/>
      <c r="NM236" s="255"/>
      <c r="NN236" s="255"/>
      <c r="NO236" s="255"/>
      <c r="NP236" s="255"/>
      <c r="NQ236" s="255"/>
      <c r="NR236" s="255"/>
      <c r="NS236" s="255"/>
      <c r="NT236" s="255"/>
      <c r="NU236" s="255"/>
      <c r="NV236" s="255"/>
      <c r="NW236" s="255"/>
      <c r="NX236" s="255"/>
      <c r="NY236" s="255"/>
      <c r="NZ236" s="255"/>
      <c r="OA236" s="255"/>
      <c r="OB236" s="255"/>
      <c r="OC236" s="255"/>
      <c r="OD236" s="255"/>
      <c r="OE236" s="255"/>
      <c r="OF236" s="255"/>
      <c r="OG236" s="704"/>
      <c r="OH236" s="704"/>
      <c r="OI236" s="704"/>
      <c r="OJ236" s="704"/>
      <c r="OK236" s="704"/>
      <c r="OL236" s="704"/>
      <c r="OM236" s="704"/>
      <c r="ON236" s="704"/>
      <c r="OO236" s="704"/>
      <c r="OP236" s="704"/>
      <c r="OQ236" s="704"/>
      <c r="OR236" s="704"/>
      <c r="OS236" s="807"/>
      <c r="OT236" s="807"/>
      <c r="OU236" s="807"/>
      <c r="OV236" s="807"/>
      <c r="OW236" s="807"/>
      <c r="OX236" s="807"/>
      <c r="OY236" s="807"/>
      <c r="OZ236" s="807"/>
      <c r="PA236" s="807"/>
      <c r="PB236" s="807"/>
      <c r="PC236" s="807"/>
      <c r="PD236" s="807"/>
    </row>
    <row r="237" spans="1:420" collapsed="1" x14ac:dyDescent="0.3">
      <c r="BU237" s="17"/>
      <c r="BW237" s="17"/>
      <c r="CI237" s="17"/>
      <c r="CK237" s="17"/>
      <c r="CW237" s="17"/>
      <c r="CY237" s="17"/>
      <c r="DK237" s="17"/>
      <c r="DM237" s="17"/>
      <c r="DY237" s="17"/>
      <c r="EA237" s="17"/>
      <c r="EM237" s="17"/>
      <c r="EO237" s="17"/>
      <c r="FA237" s="17"/>
      <c r="FC237" s="17"/>
    </row>
  </sheetData>
  <sheetProtection sheet="1" objects="1" scenarios="1"/>
  <mergeCells count="370">
    <mergeCell ref="LL10:LM10"/>
    <mergeCell ref="LN10:LO10"/>
    <mergeCell ref="LP10:LQ10"/>
    <mergeCell ref="KT10:KU10"/>
    <mergeCell ref="KV10:KW10"/>
    <mergeCell ref="KX10:KY10"/>
    <mergeCell ref="KZ10:LA10"/>
    <mergeCell ref="LB10:LC10"/>
    <mergeCell ref="LD10:LE10"/>
    <mergeCell ref="LF10:LG10"/>
    <mergeCell ref="LH10:LI10"/>
    <mergeCell ref="LJ10:LK10"/>
    <mergeCell ref="KN10:KO10"/>
    <mergeCell ref="KP10:KQ10"/>
    <mergeCell ref="KR10:KS10"/>
    <mergeCell ref="JV10:JW10"/>
    <mergeCell ref="JX10:JY10"/>
    <mergeCell ref="JZ10:KA10"/>
    <mergeCell ref="KB10:KC10"/>
    <mergeCell ref="KD10:KE10"/>
    <mergeCell ref="KF10:KG10"/>
    <mergeCell ref="KH10:KI10"/>
    <mergeCell ref="KJ10:KK10"/>
    <mergeCell ref="KL10:KM10"/>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JR1:JS1"/>
    <mergeCell ref="JT1:JU1"/>
    <mergeCell ref="IX10:IY10"/>
    <mergeCell ref="IZ10:JA10"/>
    <mergeCell ref="JB10:JC10"/>
    <mergeCell ref="JD10:JE10"/>
    <mergeCell ref="JF10:JG10"/>
    <mergeCell ref="JH10:JI10"/>
    <mergeCell ref="JJ10:JK10"/>
    <mergeCell ref="JL10:JM10"/>
    <mergeCell ref="JN10:JO10"/>
    <mergeCell ref="JR10:JS10"/>
    <mergeCell ref="JT10:JU10"/>
    <mergeCell ref="JP1:JQ1"/>
    <mergeCell ref="JP10:JQ10"/>
    <mergeCell ref="IX1:IY1"/>
    <mergeCell ref="IZ1:JA1"/>
    <mergeCell ref="JB1:JC1"/>
    <mergeCell ref="JD1:JE1"/>
    <mergeCell ref="JF1:JG1"/>
    <mergeCell ref="JH1:JI1"/>
    <mergeCell ref="JJ1:JK1"/>
    <mergeCell ref="JL1:JM1"/>
    <mergeCell ref="JN1:JO1"/>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73:B173"/>
    <mergeCell ref="A174:B174"/>
    <mergeCell ref="A179:B179"/>
    <mergeCell ref="A180:B180"/>
    <mergeCell ref="A181:B181"/>
    <mergeCell ref="A182:B182"/>
    <mergeCell ref="A183:B183"/>
    <mergeCell ref="A184:B184"/>
    <mergeCell ref="A185:B185"/>
    <mergeCell ref="A186:B186"/>
    <mergeCell ref="A77:B77"/>
    <mergeCell ref="A79:B79"/>
    <mergeCell ref="A78:B78"/>
    <mergeCell ref="A88:B88"/>
    <mergeCell ref="A85:B85"/>
    <mergeCell ref="A84:B84"/>
    <mergeCell ref="A83:B83"/>
    <mergeCell ref="A82:B82"/>
    <mergeCell ref="A87:B87"/>
    <mergeCell ref="A81:B81"/>
    <mergeCell ref="A80:B80"/>
    <mergeCell ref="A86:B86"/>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E63:G63"/>
    <mergeCell ref="E52:G52"/>
    <mergeCell ref="E53:G53"/>
    <mergeCell ref="E54:G54"/>
    <mergeCell ref="E56:G56"/>
    <mergeCell ref="E55:G55"/>
    <mergeCell ref="E42:G42"/>
    <mergeCell ref="E61:G61"/>
    <mergeCell ref="E57:G57"/>
    <mergeCell ref="E60:G60"/>
    <mergeCell ref="E48:G48"/>
    <mergeCell ref="E49:G49"/>
    <mergeCell ref="E62:G62"/>
    <mergeCell ref="E58:G58"/>
    <mergeCell ref="E59:G59"/>
    <mergeCell ref="E47:G47"/>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E70:G70"/>
    <mergeCell ref="E40:G40"/>
    <mergeCell ref="MR1:MS1"/>
    <mergeCell ref="MR10:MS10"/>
    <mergeCell ref="FF1:FG1"/>
    <mergeCell ref="FF10:FG10"/>
    <mergeCell ref="FT1:FU1"/>
    <mergeCell ref="FT10:FU10"/>
    <mergeCell ref="FV1:FW1"/>
    <mergeCell ref="FV10:FW10"/>
    <mergeCell ref="FX1:FY1"/>
    <mergeCell ref="FX10:FY10"/>
    <mergeCell ref="FJ10:FK10"/>
    <mergeCell ref="FL10:FM10"/>
    <mergeCell ref="FN10:FO10"/>
    <mergeCell ref="FP10:FQ10"/>
    <mergeCell ref="FR10:FS10"/>
    <mergeCell ref="FZ10:GA10"/>
    <mergeCell ref="GB1:GC1"/>
    <mergeCell ref="GB10:GC10"/>
    <mergeCell ref="FN1:FO1"/>
    <mergeCell ref="FP1:FQ1"/>
    <mergeCell ref="FR1:FS1"/>
    <mergeCell ref="FH1:FI1"/>
    <mergeCell ref="FH10:FI10"/>
    <mergeCell ref="GZ1:HA1"/>
    <mergeCell ref="GZ10:HA10"/>
    <mergeCell ref="GP1:GQ1"/>
    <mergeCell ref="GP10:GQ10"/>
    <mergeCell ref="GR1:GS1"/>
    <mergeCell ref="GR10:GS10"/>
    <mergeCell ref="GT1:GU1"/>
    <mergeCell ref="GT10:GU10"/>
    <mergeCell ref="FL1:FM1"/>
    <mergeCell ref="FZ1:GA1"/>
    <mergeCell ref="GV1:GW1"/>
    <mergeCell ref="GV10:GW10"/>
    <mergeCell ref="GJ1:GK1"/>
    <mergeCell ref="GJ10:GK10"/>
    <mergeCell ref="GL1:GM1"/>
    <mergeCell ref="GL10:GM10"/>
    <mergeCell ref="GN1:GO1"/>
    <mergeCell ref="GN10:GO10"/>
    <mergeCell ref="GD1:GE1"/>
    <mergeCell ref="GD10:GE10"/>
    <mergeCell ref="GF1:GG1"/>
    <mergeCell ref="GF10:GG10"/>
    <mergeCell ref="GH1:GI1"/>
    <mergeCell ref="GH10:GI10"/>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13:B113"/>
    <mergeCell ref="A138:B138"/>
    <mergeCell ref="A139:B139"/>
    <mergeCell ref="A140:B140"/>
    <mergeCell ref="A141:B141"/>
    <mergeCell ref="A142:B142"/>
    <mergeCell ref="A137:B137"/>
    <mergeCell ref="A130:B130"/>
    <mergeCell ref="GX1:GY1"/>
    <mergeCell ref="GX10:GY10"/>
    <mergeCell ref="A132:B132"/>
    <mergeCell ref="A133:B133"/>
    <mergeCell ref="A134:B134"/>
    <mergeCell ref="A135:B135"/>
    <mergeCell ref="A10:G10"/>
    <mergeCell ref="B11:G11"/>
    <mergeCell ref="E17:G17"/>
    <mergeCell ref="E13:G13"/>
    <mergeCell ref="B9:G9"/>
    <mergeCell ref="E45:G45"/>
    <mergeCell ref="E35:G35"/>
    <mergeCell ref="E34:G34"/>
    <mergeCell ref="E20:G20"/>
    <mergeCell ref="E23:G23"/>
    <mergeCell ref="FJ1:FK1"/>
    <mergeCell ref="E14:G14"/>
    <mergeCell ref="E15:G15"/>
    <mergeCell ref="E16:G16"/>
    <mergeCell ref="E18:G18"/>
    <mergeCell ref="E19:G19"/>
    <mergeCell ref="E46:G46"/>
    <mergeCell ref="E43:G43"/>
    <mergeCell ref="E24:G24"/>
    <mergeCell ref="E25:G25"/>
    <mergeCell ref="E26:G26"/>
    <mergeCell ref="A235:B235"/>
    <mergeCell ref="HB1:HC1"/>
    <mergeCell ref="HB10:HC10"/>
    <mergeCell ref="HD1:HE1"/>
    <mergeCell ref="HD10:HE10"/>
    <mergeCell ref="HF1:HG1"/>
    <mergeCell ref="HF10:HG10"/>
    <mergeCell ref="A155:B155"/>
    <mergeCell ref="A156:B156"/>
    <mergeCell ref="A157:B157"/>
    <mergeCell ref="A158:B158"/>
    <mergeCell ref="A159:B159"/>
    <mergeCell ref="A160:B160"/>
    <mergeCell ref="A161:B161"/>
    <mergeCell ref="A162:B162"/>
    <mergeCell ref="A163:B163"/>
    <mergeCell ref="A152:B152"/>
    <mergeCell ref="A153:B153"/>
    <mergeCell ref="A154:B154"/>
    <mergeCell ref="A143:B143"/>
    <mergeCell ref="A144:B144"/>
    <mergeCell ref="A145:B145"/>
    <mergeCell ref="A146:B146"/>
    <mergeCell ref="A147:B147"/>
    <mergeCell ref="HR1:HS1"/>
    <mergeCell ref="HR10:HS10"/>
    <mergeCell ref="HT1:HU1"/>
    <mergeCell ref="HT10:HU10"/>
    <mergeCell ref="HV1:HW1"/>
    <mergeCell ref="HV10:HW10"/>
    <mergeCell ref="HX1:HY1"/>
    <mergeCell ref="HX10:HY10"/>
    <mergeCell ref="HH1:HI1"/>
    <mergeCell ref="HH10:HI10"/>
    <mergeCell ref="HJ1:HK1"/>
    <mergeCell ref="HJ10:HK10"/>
    <mergeCell ref="HL1:HM1"/>
    <mergeCell ref="HL10:HM10"/>
    <mergeCell ref="HN1:HO1"/>
    <mergeCell ref="HN10:HO10"/>
    <mergeCell ref="HP1:HQ1"/>
    <mergeCell ref="HP10:HQ10"/>
    <mergeCell ref="HZ1:IA1"/>
    <mergeCell ref="HZ10:IA10"/>
    <mergeCell ref="IB1:IC1"/>
    <mergeCell ref="IB10:IC10"/>
    <mergeCell ref="ID1:IE1"/>
    <mergeCell ref="ID10:IE10"/>
    <mergeCell ref="IF1:IG1"/>
    <mergeCell ref="IF10:IG10"/>
    <mergeCell ref="IH1:II1"/>
    <mergeCell ref="IH10:II10"/>
    <mergeCell ref="IT1:IU1"/>
    <mergeCell ref="IT10:IU10"/>
    <mergeCell ref="IV1:IW1"/>
    <mergeCell ref="IV10:IW10"/>
    <mergeCell ref="IJ1:IK1"/>
    <mergeCell ref="IJ10:IK10"/>
    <mergeCell ref="IL1:IM1"/>
    <mergeCell ref="IL10:IM10"/>
    <mergeCell ref="IN1:IO1"/>
    <mergeCell ref="IN10:IO10"/>
    <mergeCell ref="IP1:IQ1"/>
    <mergeCell ref="IP10:IQ10"/>
    <mergeCell ref="IR1:IS1"/>
    <mergeCell ref="IR10:IS10"/>
    <mergeCell ref="A231:B231"/>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27:B227"/>
    <mergeCell ref="A228:B228"/>
    <mergeCell ref="A229:B229"/>
    <mergeCell ref="A230:B230"/>
    <mergeCell ref="MJ10:MK10"/>
    <mergeCell ref="ML10:MM10"/>
    <mergeCell ref="MN10:MO10"/>
    <mergeCell ref="LR10:LS10"/>
    <mergeCell ref="LT10:LU10"/>
    <mergeCell ref="LV10:LW10"/>
    <mergeCell ref="LX10:LY10"/>
    <mergeCell ref="LZ10:MA10"/>
    <mergeCell ref="MB10:MC10"/>
    <mergeCell ref="MD10:ME10"/>
    <mergeCell ref="MF10:MG10"/>
    <mergeCell ref="MH10:MI10"/>
    <mergeCell ref="A212:B212"/>
    <mergeCell ref="A213:B213"/>
    <mergeCell ref="A214:B214"/>
    <mergeCell ref="A164:B164"/>
    <mergeCell ref="A165:B165"/>
    <mergeCell ref="A148:B148"/>
    <mergeCell ref="A149:B149"/>
    <mergeCell ref="A150:B150"/>
    <mergeCell ref="A151:B151"/>
    <mergeCell ref="A136:B136"/>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353"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93"/>
  <sheetViews>
    <sheetView zoomScale="80" zoomScaleNormal="80" workbookViewId="0">
      <selection activeCell="S1" sqref="S1"/>
    </sheetView>
  </sheetViews>
  <sheetFormatPr defaultColWidth="9.109375" defaultRowHeight="12" outlineLevelRow="1" outlineLevelCol="1" x14ac:dyDescent="0.25"/>
  <cols>
    <col min="1" max="1" width="3.33203125" style="403" customWidth="1"/>
    <col min="2" max="2" width="15.109375" style="467" bestFit="1" customWidth="1"/>
    <col min="3" max="14" width="9.109375" style="403" customWidth="1"/>
    <col min="15" max="15" width="10.6640625" style="403" hidden="1" customWidth="1" outlineLevel="1"/>
    <col min="16" max="16" width="8.5546875" style="403" customWidth="1" collapsed="1"/>
    <col min="17" max="18" width="9.44140625" style="403" customWidth="1"/>
    <col min="19" max="23" width="8.44140625" style="403" customWidth="1"/>
    <col min="24" max="24" width="9" style="403" customWidth="1"/>
    <col min="25" max="26" width="8.44140625" style="403" customWidth="1"/>
    <col min="27" max="16384" width="9.109375" style="403"/>
  </cols>
  <sheetData>
    <row r="1" spans="1:18" s="518" customFormat="1" ht="20.25" customHeight="1" x14ac:dyDescent="0.3">
      <c r="A1" s="1232" t="s">
        <v>353</v>
      </c>
      <c r="B1" s="1236"/>
      <c r="C1" s="1237">
        <v>44043</v>
      </c>
      <c r="D1" s="1238">
        <v>44074</v>
      </c>
      <c r="E1" s="1239">
        <v>44104</v>
      </c>
      <c r="F1" s="1238">
        <v>44135</v>
      </c>
      <c r="G1" s="1240">
        <v>44165</v>
      </c>
      <c r="H1" s="1240">
        <v>44196</v>
      </c>
      <c r="I1" s="1238">
        <v>44227</v>
      </c>
      <c r="J1" s="1240">
        <v>44255</v>
      </c>
      <c r="K1" s="1240">
        <v>44286</v>
      </c>
      <c r="L1" s="1238">
        <v>44316</v>
      </c>
      <c r="M1" s="1240">
        <v>44347</v>
      </c>
      <c r="N1" s="1240">
        <v>44377</v>
      </c>
      <c r="O1" s="1241" t="s">
        <v>177</v>
      </c>
      <c r="P1" s="1242" t="s">
        <v>142</v>
      </c>
      <c r="Q1" s="548" t="s">
        <v>303</v>
      </c>
      <c r="R1" s="647" t="s">
        <v>305</v>
      </c>
    </row>
    <row r="2" spans="1:18" s="466" customFormat="1" ht="20.25" customHeight="1" x14ac:dyDescent="0.3">
      <c r="A2" s="1233"/>
      <c r="B2" s="507" t="s">
        <v>139</v>
      </c>
      <c r="C2" s="762">
        <f>'Summary Data'!ER11</f>
        <v>122765</v>
      </c>
      <c r="D2" s="764">
        <f>'Summary Data'!ES11</f>
        <v>123392</v>
      </c>
      <c r="E2" s="764">
        <f>'Summary Data'!ET11</f>
        <v>123648</v>
      </c>
      <c r="F2" s="764">
        <f>'Summary Data'!EU11</f>
        <v>151921</v>
      </c>
      <c r="G2" s="764">
        <f>'Summary Data'!EV11</f>
        <v>124755</v>
      </c>
      <c r="H2" s="764">
        <f>'Summary Data'!EW11</f>
        <v>125060</v>
      </c>
      <c r="I2" s="764">
        <f>'Summary Data'!EX11</f>
        <v>125228</v>
      </c>
      <c r="J2" s="764">
        <f>'Summary Data'!EY11</f>
        <v>0</v>
      </c>
      <c r="K2" s="764">
        <f>'Summary Data'!EZ11</f>
        <v>0</v>
      </c>
      <c r="L2" s="764">
        <f>'Summary Data'!FA11</f>
        <v>0</v>
      </c>
      <c r="M2" s="469">
        <f>'Summary Data'!FB11</f>
        <v>0</v>
      </c>
      <c r="N2" s="1157">
        <f>'Summary Data'!FC11</f>
        <v>0</v>
      </c>
      <c r="O2" s="503">
        <f>COUNTIF(C2:N2,"&gt;0")</f>
        <v>7</v>
      </c>
      <c r="P2" s="496">
        <f>SUM(C2:N2)/$O$2</f>
        <v>128109.85714285714</v>
      </c>
      <c r="Q2" s="552">
        <f>P2-P7</f>
        <v>-858.72619047618355</v>
      </c>
      <c r="R2" s="581">
        <f>Q2/P7</f>
        <v>-6.6584137646663322E-3</v>
      </c>
    </row>
    <row r="3" spans="1:18" s="466" customFormat="1" ht="20.25" customHeight="1" x14ac:dyDescent="0.3">
      <c r="A3" s="1233"/>
      <c r="B3" s="1245" t="s">
        <v>138</v>
      </c>
      <c r="C3" s="468">
        <f>'Summary Data'!ER5</f>
        <v>38</v>
      </c>
      <c r="D3" s="469">
        <f>'Summary Data'!ES5</f>
        <v>46</v>
      </c>
      <c r="E3" s="469">
        <f>'Summary Data'!ET5</f>
        <v>48</v>
      </c>
      <c r="F3" s="469">
        <f>'Summary Data'!EU5</f>
        <v>33</v>
      </c>
      <c r="G3" s="469">
        <f>'Summary Data'!EV5</f>
        <v>30</v>
      </c>
      <c r="H3" s="469">
        <f>'Summary Data'!EW5</f>
        <v>42</v>
      </c>
      <c r="I3" s="469">
        <f>'Summary Data'!EX5</f>
        <v>38</v>
      </c>
      <c r="J3" s="469">
        <f>'Summary Data'!EY5</f>
        <v>0</v>
      </c>
      <c r="K3" s="469">
        <f>'Summary Data'!EZ5</f>
        <v>0</v>
      </c>
      <c r="L3" s="469">
        <f>'Summary Data'!FA5</f>
        <v>0</v>
      </c>
      <c r="M3" s="469">
        <f>'Summary Data'!FB5</f>
        <v>0</v>
      </c>
      <c r="N3" s="1157">
        <f>'Summary Data'!FC5</f>
        <v>0</v>
      </c>
      <c r="O3" s="762">
        <f>'Summary Data'!FD5</f>
        <v>275</v>
      </c>
      <c r="P3" s="496">
        <f>SUM(C3:N3)/$O$2</f>
        <v>39.285714285714285</v>
      </c>
      <c r="Q3" s="552">
        <f>P3-P8</f>
        <v>1.702380952380949</v>
      </c>
      <c r="R3" s="581">
        <f>Q3/P8</f>
        <v>4.5296167247386665E-2</v>
      </c>
    </row>
    <row r="4" spans="1:18" s="466" customFormat="1" ht="20.25" customHeight="1" x14ac:dyDescent="0.3">
      <c r="A4" s="1234"/>
      <c r="B4" s="508" t="s">
        <v>140</v>
      </c>
      <c r="C4" s="1243">
        <f>IF(C2=0,"-",(C3/C2))</f>
        <v>3.0953447643872439E-4</v>
      </c>
      <c r="D4" s="477">
        <f t="shared" ref="D4:N4" si="0">IF(D2=0,"-",(D3/D2))</f>
        <v>3.7279564315352695E-4</v>
      </c>
      <c r="E4" s="477">
        <f t="shared" si="0"/>
        <v>3.8819875776397513E-4</v>
      </c>
      <c r="F4" s="477">
        <f t="shared" si="0"/>
        <v>2.1721815943812902E-4</v>
      </c>
      <c r="G4" s="477">
        <f t="shared" si="0"/>
        <v>2.404713237946375E-4</v>
      </c>
      <c r="H4" s="477">
        <f t="shared" si="0"/>
        <v>3.3583879737725893E-4</v>
      </c>
      <c r="I4" s="477">
        <f t="shared" si="0"/>
        <v>3.0344651355926789E-4</v>
      </c>
      <c r="J4" s="477" t="str">
        <f t="shared" si="0"/>
        <v>-</v>
      </c>
      <c r="K4" s="477" t="str">
        <f t="shared" si="0"/>
        <v>-</v>
      </c>
      <c r="L4" s="477" t="str">
        <f t="shared" si="0"/>
        <v>-</v>
      </c>
      <c r="M4" s="477" t="str">
        <f t="shared" si="0"/>
        <v>-</v>
      </c>
      <c r="N4" s="1244" t="str">
        <f t="shared" si="0"/>
        <v>-</v>
      </c>
      <c r="O4" s="504"/>
      <c r="P4" s="497">
        <f>SUM(C4:N4)/$O$2</f>
        <v>3.0964338164650283E-4</v>
      </c>
      <c r="Q4" s="553">
        <f>P4-P9</f>
        <v>1.898582234858507E-5</v>
      </c>
      <c r="R4" s="581">
        <f>Q4/P9</f>
        <v>6.5320242812350215E-2</v>
      </c>
    </row>
    <row r="5" spans="1:18" s="466" customFormat="1" ht="20.25" customHeight="1" thickBot="1" x14ac:dyDescent="0.35">
      <c r="A5" s="1235"/>
      <c r="B5" s="510" t="s">
        <v>141</v>
      </c>
      <c r="C5" s="495">
        <f t="shared" ref="C5:N5" si="1">IF(C4="-","-",(100%-C4))</f>
        <v>0.99969046552356122</v>
      </c>
      <c r="D5" s="478">
        <f t="shared" si="1"/>
        <v>0.99962720435684649</v>
      </c>
      <c r="E5" s="478">
        <f t="shared" si="1"/>
        <v>0.99961180124223603</v>
      </c>
      <c r="F5" s="478">
        <f t="shared" si="1"/>
        <v>0.99978278184056191</v>
      </c>
      <c r="G5" s="478">
        <f t="shared" si="1"/>
        <v>0.99975952867620532</v>
      </c>
      <c r="H5" s="478">
        <f t="shared" si="1"/>
        <v>0.99966416120262269</v>
      </c>
      <c r="I5" s="478">
        <f t="shared" si="1"/>
        <v>0.99969655348644071</v>
      </c>
      <c r="J5" s="478" t="str">
        <f t="shared" si="1"/>
        <v>-</v>
      </c>
      <c r="K5" s="478" t="str">
        <f t="shared" si="1"/>
        <v>-</v>
      </c>
      <c r="L5" s="478" t="str">
        <f t="shared" si="1"/>
        <v>-</v>
      </c>
      <c r="M5" s="478" t="str">
        <f t="shared" si="1"/>
        <v>-</v>
      </c>
      <c r="N5" s="501" t="str">
        <f t="shared" si="1"/>
        <v>-</v>
      </c>
      <c r="O5" s="556"/>
      <c r="P5" s="499">
        <f>SUM(C5:N5)/$O$2</f>
        <v>0.99969035661835348</v>
      </c>
      <c r="Q5" s="555">
        <f>P5-P10</f>
        <v>-1.8985822348605019E-5</v>
      </c>
      <c r="R5" s="584">
        <f>Q5/P10</f>
        <v>-1.8991342325813233E-5</v>
      </c>
    </row>
    <row r="6" spans="1:18" s="518" customFormat="1" ht="20.25" customHeight="1" x14ac:dyDescent="0.3">
      <c r="A6" s="1146" t="s">
        <v>307</v>
      </c>
      <c r="B6" s="1147"/>
      <c r="C6" s="1148">
        <v>43677</v>
      </c>
      <c r="D6" s="1149">
        <v>43708</v>
      </c>
      <c r="E6" s="1150">
        <v>43738</v>
      </c>
      <c r="F6" s="1149">
        <v>43769</v>
      </c>
      <c r="G6" s="1151">
        <v>43799</v>
      </c>
      <c r="H6" s="1151">
        <v>43830</v>
      </c>
      <c r="I6" s="1149">
        <v>43861</v>
      </c>
      <c r="J6" s="1151">
        <v>43889</v>
      </c>
      <c r="K6" s="1151">
        <v>43921</v>
      </c>
      <c r="L6" s="1149">
        <v>43951</v>
      </c>
      <c r="M6" s="1151">
        <v>43982</v>
      </c>
      <c r="N6" s="1151">
        <v>44012</v>
      </c>
      <c r="O6" s="1152" t="s">
        <v>177</v>
      </c>
      <c r="P6" s="1153" t="s">
        <v>142</v>
      </c>
      <c r="Q6" s="548" t="s">
        <v>303</v>
      </c>
      <c r="R6" s="647" t="s">
        <v>305</v>
      </c>
    </row>
    <row r="7" spans="1:18" s="466" customFormat="1" ht="20.25" customHeight="1" x14ac:dyDescent="0.3">
      <c r="A7" s="1154"/>
      <c r="B7" s="507" t="s">
        <v>139</v>
      </c>
      <c r="C7" s="762">
        <f>'Summary Data'!ED11</f>
        <v>125172</v>
      </c>
      <c r="D7" s="764">
        <f>'Summary Data'!EE11</f>
        <v>124995</v>
      </c>
      <c r="E7" s="764">
        <f>'Summary Data'!EF11</f>
        <v>125067</v>
      </c>
      <c r="F7" s="469">
        <f>'Summary Data'!EG11</f>
        <v>145112</v>
      </c>
      <c r="G7" s="469">
        <f>'Summary Data'!EH11</f>
        <v>124322</v>
      </c>
      <c r="H7" s="469">
        <f>'Summary Data'!EI11</f>
        <v>123988</v>
      </c>
      <c r="I7" s="469">
        <f>'Summary Data'!EJ11</f>
        <v>124094</v>
      </c>
      <c r="J7" s="469">
        <f>'Summary Data'!EK11</f>
        <v>124481</v>
      </c>
      <c r="K7" s="469">
        <f>'Summary Data'!EL11</f>
        <v>124667</v>
      </c>
      <c r="L7" s="468">
        <f>'Summary Data'!EM11</f>
        <v>125342</v>
      </c>
      <c r="M7" s="468">
        <f>'Summary Data'!EN11</f>
        <v>153668</v>
      </c>
      <c r="N7" s="1157">
        <f>'Summary Data'!EO11</f>
        <v>126715</v>
      </c>
      <c r="O7" s="503">
        <f>COUNTIF(C7:N7,"&gt;0")</f>
        <v>12</v>
      </c>
      <c r="P7" s="496">
        <f>SUM(C7:N7)/$O$7</f>
        <v>128968.58333333333</v>
      </c>
      <c r="Q7" s="552">
        <f>P7-P12</f>
        <v>802.5</v>
      </c>
      <c r="R7" s="581">
        <f>Q7/P12</f>
        <v>6.2614069114748901E-3</v>
      </c>
    </row>
    <row r="8" spans="1:18" s="466" customFormat="1" ht="20.25" customHeight="1" x14ac:dyDescent="0.3">
      <c r="A8" s="1154"/>
      <c r="B8" s="507" t="s">
        <v>138</v>
      </c>
      <c r="C8" s="762">
        <f>'Summary Data'!ED5</f>
        <v>30</v>
      </c>
      <c r="D8" s="469">
        <f>'Summary Data'!EE5</f>
        <v>11</v>
      </c>
      <c r="E8" s="469">
        <f>'Summary Data'!EF5</f>
        <v>47</v>
      </c>
      <c r="F8" s="469">
        <f>'Summary Data'!EG5</f>
        <v>46</v>
      </c>
      <c r="G8" s="469">
        <f>'Summary Data'!EH5</f>
        <v>10</v>
      </c>
      <c r="H8" s="469">
        <f>'Summary Data'!EI5</f>
        <v>35</v>
      </c>
      <c r="I8" s="469">
        <f>'Summary Data'!EJ5</f>
        <v>12</v>
      </c>
      <c r="J8" s="469">
        <f>'Summary Data'!EK5</f>
        <v>17</v>
      </c>
      <c r="K8" s="469">
        <f>'Summary Data'!EL5</f>
        <v>123</v>
      </c>
      <c r="L8" s="469">
        <f>'Summary Data'!EM5</f>
        <v>17</v>
      </c>
      <c r="M8" s="469">
        <f>'Summary Data'!EN5</f>
        <v>46</v>
      </c>
      <c r="N8" s="1157">
        <f>'Summary Data'!EO5</f>
        <v>57</v>
      </c>
      <c r="O8" s="762"/>
      <c r="P8" s="496">
        <f>SUM(C8:N8)/$O$7</f>
        <v>37.583333333333336</v>
      </c>
      <c r="Q8" s="552">
        <f>P8-P13</f>
        <v>-9.5833333333333286</v>
      </c>
      <c r="R8" s="581">
        <f>Q8/P13</f>
        <v>-0.20318021201413419</v>
      </c>
    </row>
    <row r="9" spans="1:18" s="466" customFormat="1" ht="20.25" customHeight="1" x14ac:dyDescent="0.3">
      <c r="A9" s="1155"/>
      <c r="B9" s="508" t="s">
        <v>140</v>
      </c>
      <c r="C9" s="494">
        <f t="shared" ref="C9:N9" si="2">IF(C7=0,"-",(C8/C7))</f>
        <v>2.3967021378583069E-4</v>
      </c>
      <c r="D9" s="477">
        <f t="shared" si="2"/>
        <v>8.8003520140805634E-5</v>
      </c>
      <c r="E9" s="477">
        <f t="shared" si="2"/>
        <v>3.7579857196542651E-4</v>
      </c>
      <c r="F9" s="477">
        <f t="shared" si="2"/>
        <v>3.1699652682066267E-4</v>
      </c>
      <c r="G9" s="477">
        <f t="shared" si="2"/>
        <v>8.0436286417528678E-5</v>
      </c>
      <c r="H9" s="477">
        <f t="shared" si="2"/>
        <v>2.8228538245636672E-4</v>
      </c>
      <c r="I9" s="477">
        <f t="shared" si="2"/>
        <v>9.6700888036488467E-5</v>
      </c>
      <c r="J9" s="477">
        <f t="shared" si="2"/>
        <v>1.3656702629316923E-4</v>
      </c>
      <c r="K9" s="477">
        <f t="shared" si="2"/>
        <v>9.8662837799898934E-4</v>
      </c>
      <c r="L9" s="477">
        <f t="shared" si="2"/>
        <v>1.3562891927685852E-4</v>
      </c>
      <c r="M9" s="477">
        <f t="shared" si="2"/>
        <v>2.9934664341307236E-4</v>
      </c>
      <c r="N9" s="500">
        <f t="shared" si="2"/>
        <v>4.4982835496981417E-4</v>
      </c>
      <c r="O9" s="504"/>
      <c r="P9" s="497">
        <f>SUM(C9:N9)/$O$7</f>
        <v>2.9065755929791776E-4</v>
      </c>
      <c r="Q9" s="553">
        <f>P9-P14</f>
        <v>-8.0258379327206788E-5</v>
      </c>
      <c r="R9" s="581">
        <f>Q9/P14</f>
        <v>-0.21637889065835458</v>
      </c>
    </row>
    <row r="10" spans="1:18" s="466" customFormat="1" ht="20.25" customHeight="1" thickBot="1" x14ac:dyDescent="0.35">
      <c r="A10" s="1156"/>
      <c r="B10" s="510" t="s">
        <v>141</v>
      </c>
      <c r="C10" s="495">
        <f t="shared" ref="C10:N10" si="3">IF(C9="-","-",(100%-C9))</f>
        <v>0.99976032978621421</v>
      </c>
      <c r="D10" s="478">
        <f t="shared" si="3"/>
        <v>0.99991199647985918</v>
      </c>
      <c r="E10" s="478">
        <f t="shared" si="3"/>
        <v>0.99962420142803454</v>
      </c>
      <c r="F10" s="478">
        <f t="shared" si="3"/>
        <v>0.99968300347317929</v>
      </c>
      <c r="G10" s="478">
        <f t="shared" si="3"/>
        <v>0.99991956371358248</v>
      </c>
      <c r="H10" s="478">
        <f t="shared" si="3"/>
        <v>0.99971771461754366</v>
      </c>
      <c r="I10" s="478">
        <f t="shared" si="3"/>
        <v>0.99990329911196352</v>
      </c>
      <c r="J10" s="478">
        <f t="shared" si="3"/>
        <v>0.99986343297370683</v>
      </c>
      <c r="K10" s="478">
        <f t="shared" si="3"/>
        <v>0.99901337162200099</v>
      </c>
      <c r="L10" s="478">
        <f t="shared" si="3"/>
        <v>0.99986437108072312</v>
      </c>
      <c r="M10" s="478">
        <f t="shared" si="3"/>
        <v>0.99970065335658698</v>
      </c>
      <c r="N10" s="501">
        <f t="shared" si="3"/>
        <v>0.99955017164503024</v>
      </c>
      <c r="O10" s="556"/>
      <c r="P10" s="499">
        <f>SUM(C10:N10)/$O$7</f>
        <v>0.99970934244070209</v>
      </c>
      <c r="Q10" s="555">
        <f>P10-P15</f>
        <v>8.0258379327347029E-5</v>
      </c>
      <c r="R10" s="584">
        <f>Q10/P15</f>
        <v>8.0288159485383045E-5</v>
      </c>
    </row>
    <row r="11" spans="1:18" s="518" customFormat="1" ht="20.25" customHeight="1" x14ac:dyDescent="0.3">
      <c r="A11" s="1019" t="s">
        <v>290</v>
      </c>
      <c r="B11" s="1023"/>
      <c r="C11" s="1024">
        <v>43312</v>
      </c>
      <c r="D11" s="1025">
        <v>43343</v>
      </c>
      <c r="E11" s="1026">
        <v>43373</v>
      </c>
      <c r="F11" s="1025">
        <v>43404</v>
      </c>
      <c r="G11" s="1027">
        <v>43434</v>
      </c>
      <c r="H11" s="1027">
        <v>43465</v>
      </c>
      <c r="I11" s="1025">
        <v>43496</v>
      </c>
      <c r="J11" s="1027">
        <v>43524</v>
      </c>
      <c r="K11" s="1027">
        <v>43555</v>
      </c>
      <c r="L11" s="1025">
        <v>43585</v>
      </c>
      <c r="M11" s="1027">
        <v>43616</v>
      </c>
      <c r="N11" s="1027">
        <v>43646</v>
      </c>
      <c r="O11" s="1028" t="s">
        <v>177</v>
      </c>
      <c r="P11" s="1029" t="s">
        <v>142</v>
      </c>
      <c r="Q11" s="548" t="s">
        <v>303</v>
      </c>
      <c r="R11" s="647" t="s">
        <v>305</v>
      </c>
    </row>
    <row r="12" spans="1:18" s="466" customFormat="1" ht="20.25" customHeight="1" x14ac:dyDescent="0.3">
      <c r="A12" s="1020"/>
      <c r="B12" s="507" t="s">
        <v>139</v>
      </c>
      <c r="C12" s="762">
        <f>'Summary Data'!DP11</f>
        <v>125241</v>
      </c>
      <c r="D12" s="764">
        <f>'Summary Data'!DQ11</f>
        <v>124809</v>
      </c>
      <c r="E12" s="469">
        <f>'Summary Data'!DR11</f>
        <v>124209</v>
      </c>
      <c r="F12" s="469">
        <f>'Summary Data'!DS11</f>
        <v>124310</v>
      </c>
      <c r="G12" s="469">
        <f>'Summary Data'!DT11</f>
        <v>148752</v>
      </c>
      <c r="H12" s="469">
        <f>'Summary Data'!DU11</f>
        <v>123800</v>
      </c>
      <c r="I12" s="469">
        <f>'Summary Data'!DV11</f>
        <v>122462</v>
      </c>
      <c r="J12" s="469">
        <f>'Summary Data'!DW11</f>
        <v>122199</v>
      </c>
      <c r="K12" s="469">
        <f>'Summary Data'!DX11</f>
        <v>122455</v>
      </c>
      <c r="L12" s="469">
        <f>'Summary Data'!DY11</f>
        <v>151087</v>
      </c>
      <c r="M12" s="468">
        <f>'Summary Data'!DZ11</f>
        <v>124080</v>
      </c>
      <c r="N12" s="470">
        <f>'Summary Data'!EA11</f>
        <v>124589</v>
      </c>
      <c r="O12" s="503">
        <f>COUNTIF(C12:N12,"&gt;0")</f>
        <v>12</v>
      </c>
      <c r="P12" s="496">
        <f>SUM(C12:N12)/$O$12</f>
        <v>128166.08333333333</v>
      </c>
      <c r="Q12" s="552">
        <f>P12-P17</f>
        <v>1026.75</v>
      </c>
      <c r="R12" s="581">
        <f>Q12/P17</f>
        <v>8.0757856210247024E-3</v>
      </c>
    </row>
    <row r="13" spans="1:18" s="466" customFormat="1" ht="20.25" customHeight="1" x14ac:dyDescent="0.3">
      <c r="A13" s="1020"/>
      <c r="B13" s="507" t="s">
        <v>138</v>
      </c>
      <c r="C13" s="762">
        <f>'Summary Data'!DP5</f>
        <v>44</v>
      </c>
      <c r="D13" s="764">
        <f>'Summary Data'!DQ5</f>
        <v>46</v>
      </c>
      <c r="E13" s="469">
        <f>'Summary Data'!DR5</f>
        <v>96</v>
      </c>
      <c r="F13" s="469">
        <f>'Summary Data'!DS5</f>
        <v>64</v>
      </c>
      <c r="G13" s="469">
        <f>'Summary Data'!DT5</f>
        <v>66</v>
      </c>
      <c r="H13" s="469">
        <f>'Summary Data'!DU5</f>
        <v>53</v>
      </c>
      <c r="I13" s="469">
        <f>'Summary Data'!DV5</f>
        <v>39</v>
      </c>
      <c r="J13" s="469">
        <f>'Summary Data'!DW5</f>
        <v>35</v>
      </c>
      <c r="K13" s="469">
        <f>'Summary Data'!DX5</f>
        <v>47</v>
      </c>
      <c r="L13" s="469">
        <f>'Summary Data'!DY5</f>
        <v>20</v>
      </c>
      <c r="M13" s="468">
        <f>'Summary Data'!DZ5</f>
        <v>31</v>
      </c>
      <c r="N13" s="470">
        <f>'Summary Data'!EA5</f>
        <v>25</v>
      </c>
      <c r="O13" s="762"/>
      <c r="P13" s="496">
        <f>SUM(C13:N13)/$O$12</f>
        <v>47.166666666666664</v>
      </c>
      <c r="Q13" s="552">
        <f>P13-P18</f>
        <v>7.9166666666666643</v>
      </c>
      <c r="R13" s="581">
        <f>Q13/P18</f>
        <v>0.20169851380042456</v>
      </c>
    </row>
    <row r="14" spans="1:18" s="466" customFormat="1" ht="20.25" customHeight="1" x14ac:dyDescent="0.3">
      <c r="A14" s="1021"/>
      <c r="B14" s="508" t="s">
        <v>140</v>
      </c>
      <c r="C14" s="494">
        <f t="shared" ref="C14:N14" si="4">IF(C12=0,"-",(C13/C12))</f>
        <v>3.5132264993093318E-4</v>
      </c>
      <c r="D14" s="477">
        <f t="shared" si="4"/>
        <v>3.6856316451537948E-4</v>
      </c>
      <c r="E14" s="477">
        <f t="shared" si="4"/>
        <v>7.7289085331980775E-4</v>
      </c>
      <c r="F14" s="477">
        <f t="shared" si="4"/>
        <v>5.1484192743946587E-4</v>
      </c>
      <c r="G14" s="477">
        <f t="shared" si="4"/>
        <v>4.4369151339141658E-4</v>
      </c>
      <c r="H14" s="477">
        <f t="shared" si="4"/>
        <v>4.2810985460420032E-4</v>
      </c>
      <c r="I14" s="477">
        <f t="shared" si="4"/>
        <v>3.1846613643415916E-4</v>
      </c>
      <c r="J14" s="477">
        <f t="shared" si="4"/>
        <v>2.8641805579423727E-4</v>
      </c>
      <c r="K14" s="477">
        <f t="shared" si="4"/>
        <v>3.8381446245559591E-4</v>
      </c>
      <c r="L14" s="477">
        <f t="shared" si="4"/>
        <v>1.3237406262616902E-4</v>
      </c>
      <c r="M14" s="477">
        <f t="shared" si="4"/>
        <v>2.4983881366860092E-4</v>
      </c>
      <c r="N14" s="500">
        <f t="shared" si="4"/>
        <v>2.0065976932152917E-4</v>
      </c>
      <c r="O14" s="504"/>
      <c r="P14" s="497">
        <f>SUM(C14:N14)/$O$12</f>
        <v>3.7091593862512455E-4</v>
      </c>
      <c r="Q14" s="553">
        <f>P14-P19</f>
        <v>6.0160840871408656E-5</v>
      </c>
      <c r="R14" s="581">
        <f>Q14/P19</f>
        <v>0.19359566844206105</v>
      </c>
    </row>
    <row r="15" spans="1:18" s="466" customFormat="1" ht="20.25" customHeight="1" thickBot="1" x14ac:dyDescent="0.35">
      <c r="A15" s="1022"/>
      <c r="B15" s="510" t="s">
        <v>141</v>
      </c>
      <c r="C15" s="495">
        <f t="shared" ref="C15:N15" si="5">IF(C14="-","-",(100%-C14))</f>
        <v>0.99964867735006901</v>
      </c>
      <c r="D15" s="478">
        <f t="shared" si="5"/>
        <v>0.99963143683548461</v>
      </c>
      <c r="E15" s="478">
        <f t="shared" si="5"/>
        <v>0.99922710914668023</v>
      </c>
      <c r="F15" s="478">
        <f t="shared" si="5"/>
        <v>0.99948515807256055</v>
      </c>
      <c r="G15" s="478">
        <f t="shared" si="5"/>
        <v>0.99955630848660859</v>
      </c>
      <c r="H15" s="478">
        <f t="shared" si="5"/>
        <v>0.99957189014539582</v>
      </c>
      <c r="I15" s="478">
        <f t="shared" si="5"/>
        <v>0.99968153386356584</v>
      </c>
      <c r="J15" s="478">
        <f t="shared" si="5"/>
        <v>0.99971358194420579</v>
      </c>
      <c r="K15" s="478">
        <f t="shared" si="5"/>
        <v>0.99961618553754439</v>
      </c>
      <c r="L15" s="478">
        <f t="shared" si="5"/>
        <v>0.99986762593737388</v>
      </c>
      <c r="M15" s="478">
        <f t="shared" si="5"/>
        <v>0.99975016118633142</v>
      </c>
      <c r="N15" s="501">
        <f t="shared" si="5"/>
        <v>0.99979934023067851</v>
      </c>
      <c r="O15" s="556"/>
      <c r="P15" s="499">
        <f>SUM(C15:N15)/$O$12</f>
        <v>0.99962908406137474</v>
      </c>
      <c r="Q15" s="555">
        <f>P15-P20</f>
        <v>-6.0160840871459342E-5</v>
      </c>
      <c r="R15" s="584">
        <f>Q15/P20</f>
        <v>-6.0179541970907288E-5</v>
      </c>
    </row>
    <row r="16" spans="1:18" s="518" customFormat="1" ht="20.25" customHeight="1" x14ac:dyDescent="0.3">
      <c r="A16" s="931" t="s">
        <v>279</v>
      </c>
      <c r="B16" s="935"/>
      <c r="C16" s="936">
        <v>42947</v>
      </c>
      <c r="D16" s="937">
        <v>42978</v>
      </c>
      <c r="E16" s="938">
        <v>43008</v>
      </c>
      <c r="F16" s="937">
        <v>43039</v>
      </c>
      <c r="G16" s="941">
        <v>43069</v>
      </c>
      <c r="H16" s="941">
        <v>43100</v>
      </c>
      <c r="I16" s="937">
        <v>43131</v>
      </c>
      <c r="J16" s="941">
        <v>43159</v>
      </c>
      <c r="K16" s="941">
        <v>43190</v>
      </c>
      <c r="L16" s="937">
        <v>43220</v>
      </c>
      <c r="M16" s="941">
        <v>43251</v>
      </c>
      <c r="N16" s="941">
        <v>43281</v>
      </c>
      <c r="O16" s="939" t="s">
        <v>177</v>
      </c>
      <c r="P16" s="940" t="s">
        <v>142</v>
      </c>
      <c r="Q16" s="548" t="s">
        <v>303</v>
      </c>
      <c r="R16" s="647" t="s">
        <v>304</v>
      </c>
    </row>
    <row r="17" spans="1:18" s="466" customFormat="1" ht="20.25" customHeight="1" x14ac:dyDescent="0.3">
      <c r="A17" s="932"/>
      <c r="B17" s="507" t="s">
        <v>139</v>
      </c>
      <c r="C17" s="762">
        <v>120333</v>
      </c>
      <c r="D17" s="469">
        <v>120439</v>
      </c>
      <c r="E17" s="469">
        <v>120457</v>
      </c>
      <c r="F17" s="469">
        <v>123696</v>
      </c>
      <c r="G17" s="469">
        <v>123112</v>
      </c>
      <c r="H17" s="469">
        <v>150674</v>
      </c>
      <c r="I17" s="469">
        <v>122749</v>
      </c>
      <c r="J17" s="469">
        <v>122426</v>
      </c>
      <c r="K17" s="469">
        <v>122432</v>
      </c>
      <c r="L17" s="469">
        <v>123204</v>
      </c>
      <c r="M17" s="469">
        <v>123631</v>
      </c>
      <c r="N17" s="469">
        <v>152519</v>
      </c>
      <c r="O17" s="503">
        <f>COUNTIF(C17:N17,"&gt;0")</f>
        <v>12</v>
      </c>
      <c r="P17" s="496">
        <f>SUM(C17:N17)/$O$17</f>
        <v>127139.33333333333</v>
      </c>
      <c r="Q17" s="552">
        <f>P17-P22</f>
        <v>2393.0833333333285</v>
      </c>
      <c r="R17" s="581">
        <f>Q17/P22</f>
        <v>1.9183609393735913E-2</v>
      </c>
    </row>
    <row r="18" spans="1:18" s="466" customFormat="1" ht="20.25" customHeight="1" x14ac:dyDescent="0.3">
      <c r="A18" s="932"/>
      <c r="B18" s="507" t="s">
        <v>138</v>
      </c>
      <c r="C18" s="762">
        <v>39</v>
      </c>
      <c r="D18" s="469">
        <v>42</v>
      </c>
      <c r="E18" s="469">
        <v>46</v>
      </c>
      <c r="F18" s="469">
        <v>41</v>
      </c>
      <c r="G18" s="469">
        <v>29</v>
      </c>
      <c r="H18" s="469">
        <v>39</v>
      </c>
      <c r="I18" s="469">
        <v>48</v>
      </c>
      <c r="J18" s="469">
        <v>35</v>
      </c>
      <c r="K18" s="469">
        <v>23</v>
      </c>
      <c r="L18" s="469">
        <v>56</v>
      </c>
      <c r="M18" s="469">
        <v>33</v>
      </c>
      <c r="N18" s="469">
        <v>40</v>
      </c>
      <c r="O18" s="762"/>
      <c r="P18" s="496">
        <f>SUM(C18:N18)/$O$17</f>
        <v>39.25</v>
      </c>
      <c r="Q18" s="552">
        <f>P18-P23</f>
        <v>-4.1666666666666643</v>
      </c>
      <c r="R18" s="581">
        <f>Q18/P23</f>
        <v>-9.5969289827255236E-2</v>
      </c>
    </row>
    <row r="19" spans="1:18" s="466" customFormat="1" ht="20.25" customHeight="1" x14ac:dyDescent="0.3">
      <c r="A19" s="933"/>
      <c r="B19" s="508" t="s">
        <v>140</v>
      </c>
      <c r="C19" s="494">
        <f t="shared" ref="C19:N19" si="6">IF(C17=0,"-",(C18/C17))</f>
        <v>3.2410062077734285E-4</v>
      </c>
      <c r="D19" s="477">
        <f t="shared" si="6"/>
        <v>3.4872425045043547E-4</v>
      </c>
      <c r="E19" s="477">
        <f t="shared" si="6"/>
        <v>3.8187901076732774E-4</v>
      </c>
      <c r="F19" s="477">
        <f t="shared" si="6"/>
        <v>3.3145776742982797E-4</v>
      </c>
      <c r="G19" s="477">
        <f t="shared" si="6"/>
        <v>2.3555786600818767E-4</v>
      </c>
      <c r="H19" s="477">
        <f t="shared" si="6"/>
        <v>2.5883695926304473E-4</v>
      </c>
      <c r="I19" s="477">
        <f t="shared" si="6"/>
        <v>3.910418822149264E-4</v>
      </c>
      <c r="J19" s="477">
        <f t="shared" si="6"/>
        <v>2.8588698479081243E-4</v>
      </c>
      <c r="K19" s="477">
        <f t="shared" si="6"/>
        <v>1.8785938316779927E-4</v>
      </c>
      <c r="L19" s="477">
        <f t="shared" si="6"/>
        <v>4.5453069705529041E-4</v>
      </c>
      <c r="M19" s="477">
        <f t="shared" si="6"/>
        <v>2.6692334446862031E-4</v>
      </c>
      <c r="N19" s="500">
        <f t="shared" si="6"/>
        <v>2.6226240665097464E-4</v>
      </c>
      <c r="O19" s="504"/>
      <c r="P19" s="497">
        <f>SUM(C19:N19)/$O$17</f>
        <v>3.1075509775371589E-4</v>
      </c>
      <c r="Q19" s="553">
        <f>P19-P24</f>
        <v>-3.858825725064531E-5</v>
      </c>
      <c r="R19" s="581">
        <f>Q19/P24</f>
        <v>-0.11045939960748237</v>
      </c>
    </row>
    <row r="20" spans="1:18" s="466" customFormat="1" ht="20.25" customHeight="1" thickBot="1" x14ac:dyDescent="0.35">
      <c r="A20" s="934"/>
      <c r="B20" s="510" t="s">
        <v>141</v>
      </c>
      <c r="C20" s="495">
        <f t="shared" ref="C20:N20" si="7">IF(C19="-","-",(100%-C19))</f>
        <v>0.99967589937922263</v>
      </c>
      <c r="D20" s="478">
        <f t="shared" si="7"/>
        <v>0.99965127574954959</v>
      </c>
      <c r="E20" s="478">
        <f t="shared" si="7"/>
        <v>0.99961812098923264</v>
      </c>
      <c r="F20" s="478">
        <f t="shared" si="7"/>
        <v>0.99966854223257018</v>
      </c>
      <c r="G20" s="478">
        <f t="shared" si="7"/>
        <v>0.99976444213399185</v>
      </c>
      <c r="H20" s="478">
        <f t="shared" si="7"/>
        <v>0.9997411630407369</v>
      </c>
      <c r="I20" s="478">
        <f t="shared" si="7"/>
        <v>0.99960895811778505</v>
      </c>
      <c r="J20" s="478">
        <f t="shared" si="7"/>
        <v>0.99971411301520918</v>
      </c>
      <c r="K20" s="478">
        <f t="shared" si="7"/>
        <v>0.99981214061683221</v>
      </c>
      <c r="L20" s="478">
        <f t="shared" si="7"/>
        <v>0.99954546930294474</v>
      </c>
      <c r="M20" s="478">
        <f t="shared" si="7"/>
        <v>0.99973307665553135</v>
      </c>
      <c r="N20" s="501">
        <f t="shared" si="7"/>
        <v>0.99973773759334905</v>
      </c>
      <c r="O20" s="556"/>
      <c r="P20" s="499">
        <f>SUM(C20:N20)/$O$17</f>
        <v>0.9996892449022462</v>
      </c>
      <c r="Q20" s="555">
        <f>P20-P25</f>
        <v>3.8588257250449232E-5</v>
      </c>
      <c r="R20" s="584">
        <f>Q20/P25</f>
        <v>3.8601742512687625E-5</v>
      </c>
    </row>
    <row r="21" spans="1:18" s="518" customFormat="1" ht="20.25" customHeight="1" x14ac:dyDescent="0.3">
      <c r="A21" s="881" t="s">
        <v>267</v>
      </c>
      <c r="B21" s="882"/>
      <c r="C21" s="883">
        <v>42582</v>
      </c>
      <c r="D21" s="884">
        <v>42613</v>
      </c>
      <c r="E21" s="885">
        <v>42643</v>
      </c>
      <c r="F21" s="884">
        <v>42674</v>
      </c>
      <c r="G21" s="884">
        <v>42704</v>
      </c>
      <c r="H21" s="884">
        <v>42705</v>
      </c>
      <c r="I21" s="884">
        <v>42766</v>
      </c>
      <c r="J21" s="886">
        <v>42794</v>
      </c>
      <c r="K21" s="884">
        <v>42825</v>
      </c>
      <c r="L21" s="884">
        <v>42855</v>
      </c>
      <c r="M21" s="884">
        <v>42886</v>
      </c>
      <c r="N21" s="887">
        <v>42916</v>
      </c>
      <c r="O21" s="888" t="s">
        <v>177</v>
      </c>
      <c r="P21" s="889" t="s">
        <v>142</v>
      </c>
      <c r="Q21" s="548" t="s">
        <v>303</v>
      </c>
      <c r="R21" s="647" t="s">
        <v>304</v>
      </c>
    </row>
    <row r="22" spans="1:18" s="466" customFormat="1" ht="20.25" customHeight="1" x14ac:dyDescent="0.3">
      <c r="A22" s="890"/>
      <c r="B22" s="507" t="s">
        <v>139</v>
      </c>
      <c r="C22" s="762">
        <v>145790</v>
      </c>
      <c r="D22" s="469">
        <v>116206</v>
      </c>
      <c r="E22" s="469">
        <v>115029</v>
      </c>
      <c r="F22" s="469">
        <v>119153</v>
      </c>
      <c r="G22" s="469">
        <v>118608</v>
      </c>
      <c r="H22" s="469">
        <v>138463</v>
      </c>
      <c r="I22" s="469">
        <v>122677</v>
      </c>
      <c r="J22" s="469">
        <v>118351</v>
      </c>
      <c r="K22" s="469">
        <v>118694</v>
      </c>
      <c r="L22" s="469">
        <v>118948</v>
      </c>
      <c r="M22" s="469">
        <v>119134</v>
      </c>
      <c r="N22" s="470">
        <v>145902</v>
      </c>
      <c r="O22" s="503">
        <f>COUNTIF(C22:N22,"&gt;0")</f>
        <v>12</v>
      </c>
      <c r="P22" s="496">
        <f>SUM(C22:N22)/$O$22</f>
        <v>124746.25</v>
      </c>
      <c r="Q22" s="552">
        <f>P22-P27</f>
        <v>196.58333333332848</v>
      </c>
      <c r="R22" s="581">
        <f>Q22/P27</f>
        <v>1.5783529462141887E-3</v>
      </c>
    </row>
    <row r="23" spans="1:18" s="466" customFormat="1" ht="20.25" customHeight="1" x14ac:dyDescent="0.3">
      <c r="A23" s="890"/>
      <c r="B23" s="507" t="s">
        <v>138</v>
      </c>
      <c r="C23" s="762">
        <v>64</v>
      </c>
      <c r="D23" s="469">
        <v>49</v>
      </c>
      <c r="E23" s="469">
        <v>37</v>
      </c>
      <c r="F23" s="469">
        <v>42</v>
      </c>
      <c r="G23" s="469">
        <v>35</v>
      </c>
      <c r="H23" s="469">
        <v>58</v>
      </c>
      <c r="I23" s="469">
        <v>11</v>
      </c>
      <c r="J23" s="469">
        <v>102</v>
      </c>
      <c r="K23" s="469">
        <v>18</v>
      </c>
      <c r="L23" s="469">
        <v>31</v>
      </c>
      <c r="M23" s="469">
        <v>47</v>
      </c>
      <c r="N23" s="470">
        <v>27</v>
      </c>
      <c r="O23" s="762"/>
      <c r="P23" s="496">
        <f>SUM(C23:N23)/$O$22</f>
        <v>43.416666666666664</v>
      </c>
      <c r="Q23" s="552">
        <f>P23-P28</f>
        <v>-1.6666666666666714</v>
      </c>
      <c r="R23" s="581">
        <f>Q23/P28</f>
        <v>-3.6968576709796773E-2</v>
      </c>
    </row>
    <row r="24" spans="1:18" s="466" customFormat="1" ht="20.25" customHeight="1" x14ac:dyDescent="0.3">
      <c r="A24" s="891"/>
      <c r="B24" s="508" t="s">
        <v>140</v>
      </c>
      <c r="C24" s="494">
        <f t="shared" ref="C24:N24" si="8">IF(C22=0,"-",(C23/C22))</f>
        <v>4.3898758488236504E-4</v>
      </c>
      <c r="D24" s="477">
        <f t="shared" si="8"/>
        <v>4.2166497426983119E-4</v>
      </c>
      <c r="E24" s="477">
        <f t="shared" si="8"/>
        <v>3.2165801667405613E-4</v>
      </c>
      <c r="F24" s="477">
        <f t="shared" si="8"/>
        <v>3.5248797764219112E-4</v>
      </c>
      <c r="G24" s="477">
        <f t="shared" si="8"/>
        <v>2.9508970727101037E-4</v>
      </c>
      <c r="H24" s="477">
        <f t="shared" si="8"/>
        <v>4.1888446733062261E-4</v>
      </c>
      <c r="I24" s="477">
        <f t="shared" si="8"/>
        <v>8.9666359627314004E-5</v>
      </c>
      <c r="J24" s="477">
        <f t="shared" si="8"/>
        <v>8.6184316144350282E-4</v>
      </c>
      <c r="K24" s="477">
        <f t="shared" si="8"/>
        <v>1.5165046253391072E-4</v>
      </c>
      <c r="L24" s="477">
        <f t="shared" si="8"/>
        <v>2.6061808521370681E-4</v>
      </c>
      <c r="M24" s="477">
        <f t="shared" si="8"/>
        <v>3.9451374082965401E-4</v>
      </c>
      <c r="N24" s="500">
        <f t="shared" si="8"/>
        <v>1.850557223341695E-4</v>
      </c>
      <c r="O24" s="504"/>
      <c r="P24" s="497">
        <f>SUM(C24:N24)/$O$22</f>
        <v>3.493433550043612E-4</v>
      </c>
      <c r="Q24" s="553">
        <f>P24-P29</f>
        <v>-1.6816630644371857E-5</v>
      </c>
      <c r="R24" s="581">
        <f>Q24/P29</f>
        <v>-4.5927002685936566E-2</v>
      </c>
    </row>
    <row r="25" spans="1:18" s="466" customFormat="1" ht="20.25" customHeight="1" thickBot="1" x14ac:dyDescent="0.35">
      <c r="A25" s="892"/>
      <c r="B25" s="510" t="s">
        <v>141</v>
      </c>
      <c r="C25" s="495">
        <f t="shared" ref="C25:N25" si="9">IF(C24="-","-",(100%-C24))</f>
        <v>0.99956101241511763</v>
      </c>
      <c r="D25" s="478">
        <f t="shared" si="9"/>
        <v>0.99957833502573012</v>
      </c>
      <c r="E25" s="478">
        <f t="shared" si="9"/>
        <v>0.99967834198332595</v>
      </c>
      <c r="F25" s="478">
        <f t="shared" si="9"/>
        <v>0.9996475120223578</v>
      </c>
      <c r="G25" s="478">
        <f t="shared" si="9"/>
        <v>0.99970491029272901</v>
      </c>
      <c r="H25" s="478">
        <f t="shared" si="9"/>
        <v>0.99958111553266937</v>
      </c>
      <c r="I25" s="478">
        <f t="shared" si="9"/>
        <v>0.99991033364037274</v>
      </c>
      <c r="J25" s="478">
        <f t="shared" si="9"/>
        <v>0.99913815683855645</v>
      </c>
      <c r="K25" s="478">
        <f t="shared" si="9"/>
        <v>0.99984834953746604</v>
      </c>
      <c r="L25" s="478">
        <f t="shared" si="9"/>
        <v>0.99973938191478628</v>
      </c>
      <c r="M25" s="478">
        <f t="shared" si="9"/>
        <v>0.99960548625917034</v>
      </c>
      <c r="N25" s="501">
        <f t="shared" si="9"/>
        <v>0.99981494427766582</v>
      </c>
      <c r="O25" s="556"/>
      <c r="P25" s="499">
        <f>SUM(C25:N25)/$O$22</f>
        <v>0.99965065664499575</v>
      </c>
      <c r="Q25" s="555">
        <f>P25-P30</f>
        <v>1.681663064423411E-5</v>
      </c>
      <c r="R25" s="584">
        <f>Q25/P30</f>
        <v>1.6822790476953719E-5</v>
      </c>
    </row>
    <row r="26" spans="1:18" s="518" customFormat="1" ht="20.25" customHeight="1" x14ac:dyDescent="0.3">
      <c r="A26" s="819" t="s">
        <v>250</v>
      </c>
      <c r="B26" s="823"/>
      <c r="C26" s="824">
        <v>42216</v>
      </c>
      <c r="D26" s="825">
        <v>42247</v>
      </c>
      <c r="E26" s="826">
        <v>42277</v>
      </c>
      <c r="F26" s="825">
        <v>42308</v>
      </c>
      <c r="G26" s="825">
        <v>42338</v>
      </c>
      <c r="H26" s="825">
        <v>42339</v>
      </c>
      <c r="I26" s="825">
        <v>42400</v>
      </c>
      <c r="J26" s="827">
        <v>42428</v>
      </c>
      <c r="K26" s="825">
        <v>42460</v>
      </c>
      <c r="L26" s="825">
        <v>42490</v>
      </c>
      <c r="M26" s="825">
        <v>42521</v>
      </c>
      <c r="N26" s="828">
        <v>42551</v>
      </c>
      <c r="O26" s="829" t="s">
        <v>177</v>
      </c>
      <c r="P26" s="830" t="s">
        <v>142</v>
      </c>
      <c r="Q26" s="548" t="s">
        <v>303</v>
      </c>
      <c r="R26" s="647" t="s">
        <v>304</v>
      </c>
    </row>
    <row r="27" spans="1:18" s="466" customFormat="1" ht="20.25" customHeight="1" x14ac:dyDescent="0.3">
      <c r="A27" s="820"/>
      <c r="B27" s="507" t="s">
        <v>139</v>
      </c>
      <c r="C27" s="762">
        <v>148617</v>
      </c>
      <c r="D27" s="469">
        <v>121181</v>
      </c>
      <c r="E27" s="469">
        <v>120655</v>
      </c>
      <c r="F27" s="469">
        <v>120725</v>
      </c>
      <c r="G27" s="469">
        <v>120484</v>
      </c>
      <c r="H27" s="469">
        <v>146930</v>
      </c>
      <c r="I27" s="469">
        <v>122677</v>
      </c>
      <c r="J27" s="469">
        <v>118613</v>
      </c>
      <c r="K27" s="469">
        <v>117993</v>
      </c>
      <c r="L27" s="469">
        <v>118591</v>
      </c>
      <c r="M27" s="469">
        <v>118832</v>
      </c>
      <c r="N27" s="470">
        <v>119298</v>
      </c>
      <c r="O27" s="503">
        <f>COUNTIF(C27:N27,"&gt;0")</f>
        <v>12</v>
      </c>
      <c r="P27" s="496">
        <f>SUM(C27:N27)/$O$27</f>
        <v>124549.66666666667</v>
      </c>
      <c r="Q27" s="552">
        <f>P27-P32</f>
        <v>5088.9166666666715</v>
      </c>
      <c r="R27" s="581">
        <f>Q27/P32</f>
        <v>4.2599068452748468E-2</v>
      </c>
    </row>
    <row r="28" spans="1:18" s="466" customFormat="1" ht="20.25" customHeight="1" x14ac:dyDescent="0.3">
      <c r="A28" s="820"/>
      <c r="B28" s="507" t="s">
        <v>138</v>
      </c>
      <c r="C28" s="762">
        <v>24</v>
      </c>
      <c r="D28" s="469">
        <v>31</v>
      </c>
      <c r="E28" s="469">
        <v>28</v>
      </c>
      <c r="F28" s="469">
        <v>25</v>
      </c>
      <c r="G28" s="469">
        <v>165</v>
      </c>
      <c r="H28" s="469">
        <v>54</v>
      </c>
      <c r="I28" s="469">
        <v>11</v>
      </c>
      <c r="J28" s="469">
        <v>36</v>
      </c>
      <c r="K28" s="469">
        <v>48</v>
      </c>
      <c r="L28" s="469">
        <v>44</v>
      </c>
      <c r="M28" s="469">
        <v>24</v>
      </c>
      <c r="N28" s="470">
        <v>51</v>
      </c>
      <c r="O28" s="762"/>
      <c r="P28" s="496">
        <f>SUM(C28:N28)/$O$27</f>
        <v>45.083333333333336</v>
      </c>
      <c r="Q28" s="552">
        <f>P28-P33</f>
        <v>-5.6666666666666643</v>
      </c>
      <c r="R28" s="581">
        <f>Q28/P33</f>
        <v>-0.11165845648604264</v>
      </c>
    </row>
    <row r="29" spans="1:18" s="466" customFormat="1" ht="20.25" customHeight="1" x14ac:dyDescent="0.3">
      <c r="A29" s="821"/>
      <c r="B29" s="508" t="s">
        <v>140</v>
      </c>
      <c r="C29" s="494">
        <f t="shared" ref="C29:N29" si="10">IF(C27=0,"-",(C28/C27))</f>
        <v>1.6148892791537981E-4</v>
      </c>
      <c r="D29" s="477">
        <f t="shared" si="10"/>
        <v>2.5581568067601355E-4</v>
      </c>
      <c r="E29" s="477">
        <f t="shared" si="10"/>
        <v>2.3206663627698811E-4</v>
      </c>
      <c r="F29" s="477">
        <f t="shared" si="10"/>
        <v>2.0708221163802029E-4</v>
      </c>
      <c r="G29" s="477">
        <f t="shared" si="10"/>
        <v>1.3694764450051459E-3</v>
      </c>
      <c r="H29" s="477">
        <f t="shared" si="10"/>
        <v>3.6752194922752329E-4</v>
      </c>
      <c r="I29" s="477">
        <f t="shared" si="10"/>
        <v>8.9666359627314004E-5</v>
      </c>
      <c r="J29" s="477">
        <f t="shared" si="10"/>
        <v>3.0350804717863976E-4</v>
      </c>
      <c r="K29" s="477">
        <f t="shared" si="10"/>
        <v>4.0680379344537387E-4</v>
      </c>
      <c r="L29" s="477">
        <f t="shared" si="10"/>
        <v>3.7102309618773768E-4</v>
      </c>
      <c r="M29" s="477">
        <f t="shared" si="10"/>
        <v>2.0196580045778916E-4</v>
      </c>
      <c r="N29" s="500">
        <f t="shared" si="10"/>
        <v>4.2750088014887087E-4</v>
      </c>
      <c r="O29" s="504"/>
      <c r="P29" s="497">
        <f>SUM(C29:N29)/$O$27</f>
        <v>3.6615998564873306E-4</v>
      </c>
      <c r="Q29" s="553">
        <f>P29-P34</f>
        <v>-6.6960305831562138E-5</v>
      </c>
      <c r="R29" s="581">
        <f>Q29/P34</f>
        <v>-0.1545997893626937</v>
      </c>
    </row>
    <row r="30" spans="1:18" s="466" customFormat="1" ht="20.25" customHeight="1" thickBot="1" x14ac:dyDescent="0.35">
      <c r="A30" s="822"/>
      <c r="B30" s="510" t="s">
        <v>141</v>
      </c>
      <c r="C30" s="495">
        <f t="shared" ref="C30:N30" si="11">IF(C29="-","-",(100%-C29))</f>
        <v>0.99983851107208466</v>
      </c>
      <c r="D30" s="478">
        <f t="shared" si="11"/>
        <v>0.99974418431932399</v>
      </c>
      <c r="E30" s="478">
        <f t="shared" si="11"/>
        <v>0.99976793336372305</v>
      </c>
      <c r="F30" s="478">
        <f t="shared" si="11"/>
        <v>0.99979291778836199</v>
      </c>
      <c r="G30" s="478">
        <f t="shared" si="11"/>
        <v>0.99863052355499482</v>
      </c>
      <c r="H30" s="478">
        <f t="shared" si="11"/>
        <v>0.99963247805077249</v>
      </c>
      <c r="I30" s="478">
        <f t="shared" si="11"/>
        <v>0.99991033364037274</v>
      </c>
      <c r="J30" s="478">
        <f t="shared" si="11"/>
        <v>0.9996964919528214</v>
      </c>
      <c r="K30" s="478">
        <f t="shared" si="11"/>
        <v>0.99959319620655462</v>
      </c>
      <c r="L30" s="478">
        <f t="shared" si="11"/>
        <v>0.99962897690381225</v>
      </c>
      <c r="M30" s="478">
        <f t="shared" si="11"/>
        <v>0.99979803419954216</v>
      </c>
      <c r="N30" s="501">
        <f t="shared" si="11"/>
        <v>0.99957249911985113</v>
      </c>
      <c r="O30" s="556"/>
      <c r="P30" s="499">
        <f>SUM(C30:N30)/$O$27</f>
        <v>0.99963384001435152</v>
      </c>
      <c r="Q30" s="555">
        <f>P30-P35</f>
        <v>6.6960305831975653E-5</v>
      </c>
      <c r="R30" s="584">
        <f>Q30/P35</f>
        <v>6.6989320265895298E-5</v>
      </c>
    </row>
    <row r="31" spans="1:18" s="518" customFormat="1" ht="20.25" customHeight="1" x14ac:dyDescent="0.3">
      <c r="A31" s="750" t="s">
        <v>215</v>
      </c>
      <c r="B31" s="754"/>
      <c r="C31" s="755">
        <v>41851</v>
      </c>
      <c r="D31" s="756">
        <v>41882</v>
      </c>
      <c r="E31" s="757">
        <v>41912</v>
      </c>
      <c r="F31" s="756">
        <v>41943</v>
      </c>
      <c r="G31" s="756">
        <v>41973</v>
      </c>
      <c r="H31" s="756">
        <v>41974</v>
      </c>
      <c r="I31" s="756">
        <v>42035</v>
      </c>
      <c r="J31" s="758">
        <v>42063</v>
      </c>
      <c r="K31" s="756">
        <v>42094</v>
      </c>
      <c r="L31" s="756">
        <v>42124</v>
      </c>
      <c r="M31" s="756">
        <v>42155</v>
      </c>
      <c r="N31" s="759">
        <v>42185</v>
      </c>
      <c r="O31" s="760" t="s">
        <v>177</v>
      </c>
      <c r="P31" s="761" t="s">
        <v>142</v>
      </c>
      <c r="Q31" s="548" t="s">
        <v>303</v>
      </c>
      <c r="R31" s="647" t="s">
        <v>304</v>
      </c>
    </row>
    <row r="32" spans="1:18" s="466" customFormat="1" ht="20.25" customHeight="1" x14ac:dyDescent="0.3">
      <c r="A32" s="751"/>
      <c r="B32" s="507" t="s">
        <v>139</v>
      </c>
      <c r="C32" s="762">
        <v>113834</v>
      </c>
      <c r="D32" s="764">
        <v>115414</v>
      </c>
      <c r="E32" s="469">
        <v>115875</v>
      </c>
      <c r="F32" s="469">
        <v>116600</v>
      </c>
      <c r="G32" s="469">
        <v>117464</v>
      </c>
      <c r="H32" s="469">
        <v>117293</v>
      </c>
      <c r="I32" s="469">
        <v>142567</v>
      </c>
      <c r="J32" s="469">
        <v>117052</v>
      </c>
      <c r="K32" s="469">
        <v>117471</v>
      </c>
      <c r="L32" s="469">
        <v>118989</v>
      </c>
      <c r="M32" s="469">
        <v>119836</v>
      </c>
      <c r="N32" s="470">
        <v>121134</v>
      </c>
      <c r="O32" s="503">
        <f>COUNTIF(C32:N32,"&gt;0")</f>
        <v>12</v>
      </c>
      <c r="P32" s="496">
        <f>SUM(C32:N32)/$O$32</f>
        <v>119460.75</v>
      </c>
      <c r="Q32" s="552">
        <f>P32-P37</f>
        <v>3788.5833333333285</v>
      </c>
      <c r="R32" s="581">
        <f>Q32/P37</f>
        <v>3.2752765358419512E-2</v>
      </c>
    </row>
    <row r="33" spans="1:18" s="466" customFormat="1" ht="20.25" customHeight="1" x14ac:dyDescent="0.3">
      <c r="A33" s="751"/>
      <c r="B33" s="507" t="s">
        <v>138</v>
      </c>
      <c r="C33" s="762">
        <v>124</v>
      </c>
      <c r="D33" s="469">
        <v>32</v>
      </c>
      <c r="E33" s="469">
        <v>74</v>
      </c>
      <c r="F33" s="469">
        <v>25</v>
      </c>
      <c r="G33" s="469">
        <v>17</v>
      </c>
      <c r="H33" s="469">
        <v>46</v>
      </c>
      <c r="I33" s="469">
        <v>19</v>
      </c>
      <c r="J33" s="469">
        <v>66</v>
      </c>
      <c r="K33" s="469">
        <v>156</v>
      </c>
      <c r="L33" s="469">
        <v>17</v>
      </c>
      <c r="M33" s="469">
        <v>6</v>
      </c>
      <c r="N33" s="469">
        <v>27</v>
      </c>
      <c r="O33" s="503"/>
      <c r="P33" s="496">
        <f>SUM(C33:N33)/$O$32</f>
        <v>50.75</v>
      </c>
      <c r="Q33" s="552">
        <f>P33-P38</f>
        <v>14.833333333333336</v>
      </c>
      <c r="R33" s="581">
        <f>Q33/P38</f>
        <v>0.41299303944315552</v>
      </c>
    </row>
    <row r="34" spans="1:18" s="466" customFormat="1" ht="20.25" customHeight="1" x14ac:dyDescent="0.3">
      <c r="A34" s="752"/>
      <c r="B34" s="508" t="s">
        <v>140</v>
      </c>
      <c r="C34" s="494">
        <f t="shared" ref="C34:N34" si="12">IF(C32=0,"-",(C33/C32))</f>
        <v>1.0893054799093417E-3</v>
      </c>
      <c r="D34" s="477">
        <f t="shared" si="12"/>
        <v>2.7726272375968252E-4</v>
      </c>
      <c r="E34" s="477">
        <f t="shared" si="12"/>
        <v>6.3861920172599788E-4</v>
      </c>
      <c r="F34" s="477">
        <f t="shared" si="12"/>
        <v>2.144082332761578E-4</v>
      </c>
      <c r="G34" s="477">
        <f t="shared" si="12"/>
        <v>1.4472519239937343E-4</v>
      </c>
      <c r="H34" s="477">
        <f t="shared" si="12"/>
        <v>3.9218026651206806E-4</v>
      </c>
      <c r="I34" s="477">
        <f t="shared" si="12"/>
        <v>1.3327067273632748E-4</v>
      </c>
      <c r="J34" s="477">
        <f t="shared" si="12"/>
        <v>5.6385196323001743E-4</v>
      </c>
      <c r="K34" s="477">
        <f t="shared" si="12"/>
        <v>1.3279873330439003E-3</v>
      </c>
      <c r="L34" s="477">
        <f t="shared" si="12"/>
        <v>1.4287034936002487E-4</v>
      </c>
      <c r="M34" s="477">
        <f t="shared" si="12"/>
        <v>5.0068426850028375E-5</v>
      </c>
      <c r="N34" s="500">
        <f t="shared" si="12"/>
        <v>2.2289365496062211E-4</v>
      </c>
      <c r="O34" s="504"/>
      <c r="P34" s="497">
        <f>SUM(C34:N34)/$O$32</f>
        <v>4.331202914802952E-4</v>
      </c>
      <c r="Q34" s="553">
        <f>P34-P39</f>
        <v>1.1833164100309875E-4</v>
      </c>
      <c r="R34" s="581">
        <f>Q34/P39</f>
        <v>0.37590821912961819</v>
      </c>
    </row>
    <row r="35" spans="1:18" s="466" customFormat="1" ht="20.25" customHeight="1" thickBot="1" x14ac:dyDescent="0.35">
      <c r="A35" s="753"/>
      <c r="B35" s="510" t="s">
        <v>141</v>
      </c>
      <c r="C35" s="495">
        <f t="shared" ref="C35:N35" si="13">IF(C34="-","-",(100%-C34))</f>
        <v>0.99891069452009063</v>
      </c>
      <c r="D35" s="478">
        <f t="shared" si="13"/>
        <v>0.99972273727624028</v>
      </c>
      <c r="E35" s="478">
        <f t="shared" si="13"/>
        <v>0.99936138079827397</v>
      </c>
      <c r="F35" s="478">
        <f t="shared" si="13"/>
        <v>0.99978559176672388</v>
      </c>
      <c r="G35" s="478">
        <f t="shared" si="13"/>
        <v>0.99985527480760061</v>
      </c>
      <c r="H35" s="478">
        <f t="shared" si="13"/>
        <v>0.99960781973348789</v>
      </c>
      <c r="I35" s="478">
        <f t="shared" si="13"/>
        <v>0.99986672932726373</v>
      </c>
      <c r="J35" s="478">
        <f t="shared" si="13"/>
        <v>0.99943614803676994</v>
      </c>
      <c r="K35" s="478">
        <f t="shared" si="13"/>
        <v>0.99867201266695615</v>
      </c>
      <c r="L35" s="478">
        <f t="shared" si="13"/>
        <v>0.99985712965064</v>
      </c>
      <c r="M35" s="478">
        <f t="shared" si="13"/>
        <v>0.99994993157314993</v>
      </c>
      <c r="N35" s="501">
        <f t="shared" si="13"/>
        <v>0.99977710634503936</v>
      </c>
      <c r="O35" s="556"/>
      <c r="P35" s="499">
        <f>SUM(C35:N35)/$O$32</f>
        <v>0.99956687970851954</v>
      </c>
      <c r="Q35" s="555">
        <f>P35-P40</f>
        <v>-1.1833164100316651E-4</v>
      </c>
      <c r="R35" s="584">
        <f>Q35/P40</f>
        <v>-1.1836890219014543E-4</v>
      </c>
    </row>
    <row r="36" spans="1:18" s="518" customFormat="1" ht="20.25" customHeight="1" x14ac:dyDescent="0.3">
      <c r="A36" s="638" t="s">
        <v>189</v>
      </c>
      <c r="B36" s="639"/>
      <c r="C36" s="640">
        <v>41486</v>
      </c>
      <c r="D36" s="641">
        <v>41517</v>
      </c>
      <c r="E36" s="642">
        <v>41547</v>
      </c>
      <c r="F36" s="641">
        <v>41578</v>
      </c>
      <c r="G36" s="641">
        <v>41608</v>
      </c>
      <c r="H36" s="641">
        <v>41609</v>
      </c>
      <c r="I36" s="641">
        <v>41670</v>
      </c>
      <c r="J36" s="643">
        <v>41698</v>
      </c>
      <c r="K36" s="641">
        <v>41729</v>
      </c>
      <c r="L36" s="641">
        <v>41759</v>
      </c>
      <c r="M36" s="641">
        <v>41790</v>
      </c>
      <c r="N36" s="644">
        <v>41820</v>
      </c>
      <c r="O36" s="645" t="s">
        <v>177</v>
      </c>
      <c r="P36" s="646" t="s">
        <v>142</v>
      </c>
      <c r="Q36" s="548" t="s">
        <v>303</v>
      </c>
      <c r="R36" s="647" t="s">
        <v>304</v>
      </c>
    </row>
    <row r="37" spans="1:18" s="466" customFormat="1" ht="20.25" customHeight="1" x14ac:dyDescent="0.3">
      <c r="A37" s="635"/>
      <c r="B37" s="507" t="s">
        <v>139</v>
      </c>
      <c r="C37" s="491">
        <v>112399</v>
      </c>
      <c r="D37" s="469">
        <v>133843</v>
      </c>
      <c r="E37" s="468">
        <v>110716</v>
      </c>
      <c r="F37" s="544">
        <v>110651</v>
      </c>
      <c r="G37" s="544">
        <v>110119</v>
      </c>
      <c r="H37" s="544">
        <v>109794</v>
      </c>
      <c r="I37" s="544">
        <v>123268</v>
      </c>
      <c r="J37" s="544">
        <v>109540</v>
      </c>
      <c r="K37" s="544">
        <v>109775</v>
      </c>
      <c r="L37" s="544">
        <v>110455</v>
      </c>
      <c r="M37" s="544">
        <v>111303</v>
      </c>
      <c r="N37" s="545">
        <v>136203</v>
      </c>
      <c r="O37" s="503">
        <f>COUNTIF(C37:N37,"&gt;0")</f>
        <v>12</v>
      </c>
      <c r="P37" s="496">
        <f>SUM(C37:N37)/$O$37</f>
        <v>115672.16666666667</v>
      </c>
      <c r="Q37" s="552">
        <f>P37-P42</f>
        <v>545.08333333334303</v>
      </c>
      <c r="R37" s="581">
        <f>Q37/P42</f>
        <v>4.7346229709922848E-3</v>
      </c>
    </row>
    <row r="38" spans="1:18" s="466" customFormat="1" ht="20.25" customHeight="1" x14ac:dyDescent="0.3">
      <c r="A38" s="635"/>
      <c r="B38" s="507" t="s">
        <v>138</v>
      </c>
      <c r="C38" s="491">
        <v>27</v>
      </c>
      <c r="D38" s="469">
        <v>22</v>
      </c>
      <c r="E38" s="468">
        <v>68</v>
      </c>
      <c r="F38" s="544">
        <v>86</v>
      </c>
      <c r="G38" s="544">
        <v>13</v>
      </c>
      <c r="H38" s="544">
        <v>42</v>
      </c>
      <c r="I38" s="544">
        <v>27</v>
      </c>
      <c r="J38" s="544">
        <v>21</v>
      </c>
      <c r="K38" s="544">
        <v>32</v>
      </c>
      <c r="L38" s="544">
        <v>32</v>
      </c>
      <c r="M38" s="544">
        <v>25</v>
      </c>
      <c r="N38" s="545">
        <v>36</v>
      </c>
      <c r="O38" s="503"/>
      <c r="P38" s="496">
        <f>SUM(C38:N38)/$O$37</f>
        <v>35.916666666666664</v>
      </c>
      <c r="Q38" s="552">
        <f>P38-P43</f>
        <v>15.249999999999996</v>
      </c>
      <c r="R38" s="581">
        <f>Q38/P43</f>
        <v>0.7379032258064514</v>
      </c>
    </row>
    <row r="39" spans="1:18" s="466" customFormat="1" ht="20.25" customHeight="1" x14ac:dyDescent="0.3">
      <c r="A39" s="636"/>
      <c r="B39" s="508" t="s">
        <v>140</v>
      </c>
      <c r="C39" s="494">
        <f t="shared" ref="C39:N39" si="14">IF(C37=0,"-",(C38/C37))</f>
        <v>2.402156602816751E-4</v>
      </c>
      <c r="D39" s="477">
        <f t="shared" si="14"/>
        <v>1.6437168921796432E-4</v>
      </c>
      <c r="E39" s="477">
        <f t="shared" si="14"/>
        <v>6.1418403844069511E-4</v>
      </c>
      <c r="F39" s="477">
        <f t="shared" si="14"/>
        <v>7.7721846164969133E-4</v>
      </c>
      <c r="G39" s="477">
        <f t="shared" si="14"/>
        <v>1.1805410510447789E-4</v>
      </c>
      <c r="H39" s="477">
        <f t="shared" si="14"/>
        <v>3.8253456473031315E-4</v>
      </c>
      <c r="I39" s="477">
        <f t="shared" si="14"/>
        <v>2.1903494824285298E-4</v>
      </c>
      <c r="J39" s="477">
        <f t="shared" si="14"/>
        <v>1.9171079057878402E-4</v>
      </c>
      <c r="K39" s="477">
        <f t="shared" si="14"/>
        <v>2.9150535185606925E-4</v>
      </c>
      <c r="L39" s="477">
        <f t="shared" si="14"/>
        <v>2.8971074193110319E-4</v>
      </c>
      <c r="M39" s="477">
        <f t="shared" si="14"/>
        <v>2.2461209491208683E-4</v>
      </c>
      <c r="N39" s="500">
        <f t="shared" si="14"/>
        <v>2.6431135878064358E-4</v>
      </c>
      <c r="O39" s="504"/>
      <c r="P39" s="497">
        <f>SUM(C39:N39)/$O$37</f>
        <v>3.1478865047719645E-4</v>
      </c>
      <c r="Q39" s="553">
        <f>P39-P44</f>
        <v>1.3364778824260921E-4</v>
      </c>
      <c r="R39" s="581">
        <f>Q39/P44</f>
        <v>0.7378113728393767</v>
      </c>
    </row>
    <row r="40" spans="1:18" s="466" customFormat="1" ht="20.25" customHeight="1" thickBot="1" x14ac:dyDescent="0.35">
      <c r="A40" s="637"/>
      <c r="B40" s="510" t="s">
        <v>141</v>
      </c>
      <c r="C40" s="495">
        <f t="shared" ref="C40:N40" si="15">IF(C39="-","-",(100%-C39))</f>
        <v>0.99975978433971835</v>
      </c>
      <c r="D40" s="478">
        <f t="shared" si="15"/>
        <v>0.99983562831078199</v>
      </c>
      <c r="E40" s="478">
        <f t="shared" si="15"/>
        <v>0.99938581596155929</v>
      </c>
      <c r="F40" s="478">
        <f t="shared" si="15"/>
        <v>0.99922278153835031</v>
      </c>
      <c r="G40" s="478">
        <f t="shared" si="15"/>
        <v>0.99988194589489554</v>
      </c>
      <c r="H40" s="478">
        <f t="shared" si="15"/>
        <v>0.99961746543526964</v>
      </c>
      <c r="I40" s="478">
        <f t="shared" si="15"/>
        <v>0.99978096505175718</v>
      </c>
      <c r="J40" s="478">
        <f t="shared" si="15"/>
        <v>0.99980828920942122</v>
      </c>
      <c r="K40" s="478">
        <f t="shared" si="15"/>
        <v>0.99970849464814393</v>
      </c>
      <c r="L40" s="478">
        <f t="shared" si="15"/>
        <v>0.99971028925806893</v>
      </c>
      <c r="M40" s="478">
        <f t="shared" si="15"/>
        <v>0.99977538790508791</v>
      </c>
      <c r="N40" s="501">
        <f t="shared" si="15"/>
        <v>0.99973568864121931</v>
      </c>
      <c r="O40" s="556"/>
      <c r="P40" s="499">
        <f>SUM(C40:N40)/$O$37</f>
        <v>0.99968521134952271</v>
      </c>
      <c r="Q40" s="555">
        <f>P40-P45</f>
        <v>-1.3364778824265233E-4</v>
      </c>
      <c r="R40" s="584">
        <f>Q40/P45</f>
        <v>-1.3367200170429769E-4</v>
      </c>
    </row>
    <row r="41" spans="1:18" s="518" customFormat="1" ht="20.25" customHeight="1" x14ac:dyDescent="0.3">
      <c r="A41" s="535" t="s">
        <v>156</v>
      </c>
      <c r="B41" s="536"/>
      <c r="C41" s="537">
        <v>41121</v>
      </c>
      <c r="D41" s="538">
        <v>41152</v>
      </c>
      <c r="E41" s="539">
        <v>41182</v>
      </c>
      <c r="F41" s="538">
        <v>41213</v>
      </c>
      <c r="G41" s="538">
        <v>41243</v>
      </c>
      <c r="H41" s="540">
        <v>41274</v>
      </c>
      <c r="I41" s="538">
        <v>41305</v>
      </c>
      <c r="J41" s="540">
        <v>41333</v>
      </c>
      <c r="K41" s="538">
        <v>41364</v>
      </c>
      <c r="L41" s="538">
        <v>41394</v>
      </c>
      <c r="M41" s="538">
        <v>41425</v>
      </c>
      <c r="N41" s="541">
        <v>41455</v>
      </c>
      <c r="O41" s="542" t="s">
        <v>177</v>
      </c>
      <c r="P41" s="543" t="s">
        <v>142</v>
      </c>
      <c r="Q41" s="550" t="s">
        <v>303</v>
      </c>
      <c r="R41" s="583" t="s">
        <v>304</v>
      </c>
    </row>
    <row r="42" spans="1:18" s="466" customFormat="1" ht="20.25" customHeight="1" x14ac:dyDescent="0.3">
      <c r="A42" s="488"/>
      <c r="B42" s="507" t="s">
        <v>139</v>
      </c>
      <c r="C42" s="491">
        <v>111549</v>
      </c>
      <c r="D42" s="469">
        <v>134889</v>
      </c>
      <c r="E42" s="468">
        <v>111390</v>
      </c>
      <c r="F42" s="544">
        <v>111467</v>
      </c>
      <c r="G42" s="544">
        <v>111297</v>
      </c>
      <c r="H42" s="544">
        <v>111106</v>
      </c>
      <c r="I42" s="544">
        <v>111020</v>
      </c>
      <c r="J42" s="544">
        <v>132508</v>
      </c>
      <c r="K42" s="544">
        <v>110944</v>
      </c>
      <c r="L42" s="544">
        <v>111316</v>
      </c>
      <c r="M42" s="544">
        <v>111603</v>
      </c>
      <c r="N42" s="545">
        <v>112436</v>
      </c>
      <c r="O42" s="503">
        <f>COUNTIF(C42:N42,"&gt;0")</f>
        <v>12</v>
      </c>
      <c r="P42" s="496">
        <f>SUM(C42:N42)/$O$42</f>
        <v>115127.08333333333</v>
      </c>
      <c r="Q42" s="552">
        <f>P42-P47</f>
        <v>-12900.5</v>
      </c>
      <c r="R42" s="581">
        <f>Q42/P47</f>
        <v>-0.10076344225300407</v>
      </c>
    </row>
    <row r="43" spans="1:18" s="466" customFormat="1" ht="20.25" customHeight="1" x14ac:dyDescent="0.3">
      <c r="A43" s="488"/>
      <c r="B43" s="507" t="s">
        <v>138</v>
      </c>
      <c r="C43" s="491">
        <v>20</v>
      </c>
      <c r="D43" s="469">
        <v>20</v>
      </c>
      <c r="E43" s="468">
        <v>21</v>
      </c>
      <c r="F43" s="544">
        <v>21</v>
      </c>
      <c r="G43" s="544">
        <v>20</v>
      </c>
      <c r="H43" s="544">
        <v>23</v>
      </c>
      <c r="I43" s="544">
        <v>28</v>
      </c>
      <c r="J43" s="544">
        <v>14</v>
      </c>
      <c r="K43" s="544">
        <v>10</v>
      </c>
      <c r="L43" s="763">
        <v>19</v>
      </c>
      <c r="M43" s="544">
        <v>20</v>
      </c>
      <c r="N43" s="545">
        <v>32</v>
      </c>
      <c r="O43" s="503"/>
      <c r="P43" s="496">
        <f>SUM(C43:N43)/$O$42</f>
        <v>20.666666666666668</v>
      </c>
      <c r="Q43" s="552">
        <f>P43-P48</f>
        <v>-44</v>
      </c>
      <c r="R43" s="581">
        <f>Q43/P48</f>
        <v>-0.68041237113402053</v>
      </c>
    </row>
    <row r="44" spans="1:18" s="466" customFormat="1" ht="20.25" customHeight="1" x14ac:dyDescent="0.3">
      <c r="A44" s="489"/>
      <c r="B44" s="508" t="s">
        <v>140</v>
      </c>
      <c r="C44" s="494">
        <f t="shared" ref="C44:N44" si="16">IF(C42=0,"-",(C43/C42))</f>
        <v>1.792934046921084E-4</v>
      </c>
      <c r="D44" s="477">
        <f t="shared" si="16"/>
        <v>1.4827005908561855E-4</v>
      </c>
      <c r="E44" s="477">
        <f t="shared" si="16"/>
        <v>1.8852679773767844E-4</v>
      </c>
      <c r="F44" s="477">
        <f t="shared" si="16"/>
        <v>1.8839656579974342E-4</v>
      </c>
      <c r="G44" s="477">
        <f t="shared" si="16"/>
        <v>1.7969936296575829E-4</v>
      </c>
      <c r="H44" s="477">
        <f t="shared" si="16"/>
        <v>2.0700952243803215E-4</v>
      </c>
      <c r="I44" s="477">
        <f t="shared" si="16"/>
        <v>2.5220680958385876E-4</v>
      </c>
      <c r="J44" s="477">
        <f t="shared" si="16"/>
        <v>1.0565399824916231E-4</v>
      </c>
      <c r="K44" s="477">
        <f t="shared" si="16"/>
        <v>9.0135563888087689E-5</v>
      </c>
      <c r="L44" s="477">
        <f t="shared" si="16"/>
        <v>1.7068525638722196E-4</v>
      </c>
      <c r="M44" s="477">
        <f t="shared" si="16"/>
        <v>1.7920665215092783E-4</v>
      </c>
      <c r="N44" s="500">
        <f t="shared" si="16"/>
        <v>2.8460635383684943E-4</v>
      </c>
      <c r="O44" s="504"/>
      <c r="P44" s="497">
        <f>SUM(C44:N44)/$O$42</f>
        <v>1.8114086223458724E-4</v>
      </c>
      <c r="Q44" s="553">
        <f>P44-P49</f>
        <v>-3.2829231740799279E-4</v>
      </c>
      <c r="R44" s="581">
        <f>Q44/P49</f>
        <v>-0.64442665010222488</v>
      </c>
    </row>
    <row r="45" spans="1:18" s="466" customFormat="1" ht="20.25" customHeight="1" thickBot="1" x14ac:dyDescent="0.35">
      <c r="A45" s="490"/>
      <c r="B45" s="510" t="s">
        <v>141</v>
      </c>
      <c r="C45" s="495">
        <f t="shared" ref="C45:N45" si="17">IF(C44="-","-",(100%-C44))</f>
        <v>0.99982070659530786</v>
      </c>
      <c r="D45" s="478">
        <f t="shared" si="17"/>
        <v>0.99985172994091442</v>
      </c>
      <c r="E45" s="478">
        <f t="shared" si="17"/>
        <v>0.99981147320226227</v>
      </c>
      <c r="F45" s="478">
        <f t="shared" si="17"/>
        <v>0.99981160343420028</v>
      </c>
      <c r="G45" s="478">
        <f t="shared" si="17"/>
        <v>0.9998203006370342</v>
      </c>
      <c r="H45" s="478">
        <f t="shared" si="17"/>
        <v>0.99979299047756198</v>
      </c>
      <c r="I45" s="478">
        <f t="shared" si="17"/>
        <v>0.99974779319041618</v>
      </c>
      <c r="J45" s="478">
        <f t="shared" si="17"/>
        <v>0.99989434600175087</v>
      </c>
      <c r="K45" s="478">
        <f t="shared" si="17"/>
        <v>0.99990986443611196</v>
      </c>
      <c r="L45" s="478">
        <f t="shared" si="17"/>
        <v>0.99982931474361281</v>
      </c>
      <c r="M45" s="478">
        <f t="shared" si="17"/>
        <v>0.99982079334784912</v>
      </c>
      <c r="N45" s="501">
        <f t="shared" si="17"/>
        <v>0.99971539364616313</v>
      </c>
      <c r="O45" s="556"/>
      <c r="P45" s="499">
        <f>SUM(C45:N45)/$O$42</f>
        <v>0.99981885913776536</v>
      </c>
      <c r="Q45" s="555">
        <f>P45-P50</f>
        <v>3.2829231740783005E-4</v>
      </c>
      <c r="R45" s="584">
        <f>Q45/P50</f>
        <v>3.2845964564949754E-4</v>
      </c>
    </row>
    <row r="46" spans="1:18" s="518" customFormat="1" ht="20.25" customHeight="1" x14ac:dyDescent="0.3">
      <c r="A46" s="527" t="s">
        <v>143</v>
      </c>
      <c r="B46" s="528"/>
      <c r="C46" s="529">
        <v>40755</v>
      </c>
      <c r="D46" s="530">
        <v>40786</v>
      </c>
      <c r="E46" s="531">
        <v>40816</v>
      </c>
      <c r="F46" s="530">
        <v>40847</v>
      </c>
      <c r="G46" s="530">
        <v>40877</v>
      </c>
      <c r="H46" s="530">
        <v>40908</v>
      </c>
      <c r="I46" s="530">
        <v>40939</v>
      </c>
      <c r="J46" s="530">
        <v>40968</v>
      </c>
      <c r="K46" s="530">
        <v>40999</v>
      </c>
      <c r="L46" s="530">
        <v>41029</v>
      </c>
      <c r="M46" s="530">
        <v>41060</v>
      </c>
      <c r="N46" s="532">
        <v>41090</v>
      </c>
      <c r="O46" s="533" t="s">
        <v>177</v>
      </c>
      <c r="P46" s="534" t="s">
        <v>142</v>
      </c>
      <c r="Q46" s="550" t="s">
        <v>303</v>
      </c>
      <c r="R46" s="583" t="s">
        <v>304</v>
      </c>
    </row>
    <row r="47" spans="1:18" s="466" customFormat="1" ht="20.25" customHeight="1" x14ac:dyDescent="0.3">
      <c r="A47" s="485"/>
      <c r="B47" s="507" t="s">
        <v>139</v>
      </c>
      <c r="C47" s="491">
        <v>125806</v>
      </c>
      <c r="D47" s="469">
        <v>158093</v>
      </c>
      <c r="E47" s="468">
        <v>127601</v>
      </c>
      <c r="F47" s="469">
        <v>127126</v>
      </c>
      <c r="G47" s="469">
        <v>127310</v>
      </c>
      <c r="H47" s="469">
        <v>126982</v>
      </c>
      <c r="I47" s="469">
        <v>159360</v>
      </c>
      <c r="J47" s="469">
        <v>126853</v>
      </c>
      <c r="K47" s="469">
        <v>124326</v>
      </c>
      <c r="L47" s="469">
        <v>124270</v>
      </c>
      <c r="M47" s="469">
        <v>101154</v>
      </c>
      <c r="N47" s="470">
        <v>107450</v>
      </c>
      <c r="O47" s="502">
        <f>COUNTIF(C47:N47,"&gt;0")</f>
        <v>12</v>
      </c>
      <c r="P47" s="496">
        <f>SUM(C47:N47)/$O$47</f>
        <v>128027.58333333333</v>
      </c>
      <c r="Q47" s="552">
        <f>P47-P52</f>
        <v>-915.41666666667152</v>
      </c>
      <c r="R47" s="581">
        <f>Q47/P52</f>
        <v>-7.0993901698166752E-3</v>
      </c>
    </row>
    <row r="48" spans="1:18" s="466" customFormat="1" ht="20.25" customHeight="1" x14ac:dyDescent="0.3">
      <c r="A48" s="485"/>
      <c r="B48" s="507" t="s">
        <v>138</v>
      </c>
      <c r="C48" s="491">
        <v>32</v>
      </c>
      <c r="D48" s="469">
        <v>21</v>
      </c>
      <c r="E48" s="468">
        <v>67</v>
      </c>
      <c r="F48" s="469">
        <v>5</v>
      </c>
      <c r="G48" s="469">
        <v>112</v>
      </c>
      <c r="H48" s="469">
        <v>427</v>
      </c>
      <c r="I48" s="469">
        <v>25</v>
      </c>
      <c r="J48" s="469">
        <v>16</v>
      </c>
      <c r="K48" s="469">
        <v>10</v>
      </c>
      <c r="L48" s="469">
        <v>21</v>
      </c>
      <c r="M48" s="469">
        <v>25</v>
      </c>
      <c r="N48" s="470">
        <v>15</v>
      </c>
      <c r="O48" s="503"/>
      <c r="P48" s="496">
        <f>SUM(C48:N48)/$O$47</f>
        <v>64.666666666666671</v>
      </c>
      <c r="Q48" s="552">
        <f>P48-P53</f>
        <v>7.5833333333333357</v>
      </c>
      <c r="R48" s="581">
        <f>Q48/P53</f>
        <v>0.1328467153284672</v>
      </c>
    </row>
    <row r="49" spans="1:47" s="466" customFormat="1" ht="20.25" customHeight="1" x14ac:dyDescent="0.3">
      <c r="A49" s="486"/>
      <c r="B49" s="508" t="s">
        <v>140</v>
      </c>
      <c r="C49" s="492">
        <f t="shared" ref="C49:N49" si="18">C48/C47</f>
        <v>2.5435988744574982E-4</v>
      </c>
      <c r="D49" s="472">
        <f t="shared" si="18"/>
        <v>1.3283320577128652E-4</v>
      </c>
      <c r="E49" s="471">
        <f t="shared" si="18"/>
        <v>5.2507425490395845E-4</v>
      </c>
      <c r="F49" s="472">
        <f t="shared" si="18"/>
        <v>3.9331057376146498E-5</v>
      </c>
      <c r="G49" s="472">
        <f t="shared" si="18"/>
        <v>8.7974236116565867E-4</v>
      </c>
      <c r="H49" s="472">
        <f t="shared" si="18"/>
        <v>3.3626813249121924E-3</v>
      </c>
      <c r="I49" s="472">
        <f t="shared" si="18"/>
        <v>1.5687751004016064E-4</v>
      </c>
      <c r="J49" s="472">
        <f t="shared" si="18"/>
        <v>1.261302452444956E-4</v>
      </c>
      <c r="K49" s="472">
        <f t="shared" si="18"/>
        <v>8.0433698502324538E-5</v>
      </c>
      <c r="L49" s="472">
        <f t="shared" si="18"/>
        <v>1.6898688339905046E-4</v>
      </c>
      <c r="M49" s="472">
        <f t="shared" si="18"/>
        <v>2.4714791308302192E-4</v>
      </c>
      <c r="N49" s="473">
        <f t="shared" si="18"/>
        <v>1.3959981386691485E-4</v>
      </c>
      <c r="O49" s="504"/>
      <c r="P49" s="497">
        <f>SUM(C49:N49)/$O$47</f>
        <v>5.0943317964258E-4</v>
      </c>
      <c r="Q49" s="553">
        <f>P49-P54</f>
        <v>6.1525162727991826E-5</v>
      </c>
      <c r="R49" s="581">
        <f>Q49/P54</f>
        <v>0.13736115542607957</v>
      </c>
    </row>
    <row r="50" spans="1:47" s="466" customFormat="1" ht="20.25" customHeight="1" thickBot="1" x14ac:dyDescent="0.35">
      <c r="A50" s="487"/>
      <c r="B50" s="509" t="s">
        <v>141</v>
      </c>
      <c r="C50" s="493">
        <f t="shared" ref="C50:N50" si="19">100%-C49</f>
        <v>0.99974564011255429</v>
      </c>
      <c r="D50" s="475">
        <f t="shared" si="19"/>
        <v>0.99986716679422871</v>
      </c>
      <c r="E50" s="474">
        <f t="shared" si="19"/>
        <v>0.999474925745096</v>
      </c>
      <c r="F50" s="475">
        <f t="shared" si="19"/>
        <v>0.99996066894262381</v>
      </c>
      <c r="G50" s="475">
        <f t="shared" si="19"/>
        <v>0.99912025763883439</v>
      </c>
      <c r="H50" s="475">
        <f t="shared" si="19"/>
        <v>0.99663731867508776</v>
      </c>
      <c r="I50" s="475">
        <f t="shared" si="19"/>
        <v>0.99984312248995988</v>
      </c>
      <c r="J50" s="475">
        <f t="shared" si="19"/>
        <v>0.99987386975475545</v>
      </c>
      <c r="K50" s="475">
        <f t="shared" si="19"/>
        <v>0.9999195663014977</v>
      </c>
      <c r="L50" s="475">
        <f t="shared" si="19"/>
        <v>0.99983101311660094</v>
      </c>
      <c r="M50" s="475">
        <f t="shared" si="19"/>
        <v>0.999752852086917</v>
      </c>
      <c r="N50" s="476">
        <f t="shared" si="19"/>
        <v>0.99986040018613309</v>
      </c>
      <c r="O50" s="505"/>
      <c r="P50" s="498">
        <f>SUM(C50:N50)/$O$47</f>
        <v>0.99949056682035753</v>
      </c>
      <c r="Q50" s="554">
        <f>P50-P55</f>
        <v>-6.1525162727726901E-5</v>
      </c>
      <c r="R50" s="582">
        <f>Q50/P55</f>
        <v>-6.1552732690161834E-5</v>
      </c>
    </row>
    <row r="51" spans="1:47" s="518" customFormat="1" ht="20.25" customHeight="1" thickTop="1" x14ac:dyDescent="0.3">
      <c r="A51" s="519" t="s">
        <v>107</v>
      </c>
      <c r="B51" s="520"/>
      <c r="C51" s="521">
        <v>40390</v>
      </c>
      <c r="D51" s="522">
        <v>40421</v>
      </c>
      <c r="E51" s="523">
        <v>40451</v>
      </c>
      <c r="F51" s="522">
        <v>40482</v>
      </c>
      <c r="G51" s="522">
        <v>40512</v>
      </c>
      <c r="H51" s="522">
        <v>40543</v>
      </c>
      <c r="I51" s="522">
        <v>40574</v>
      </c>
      <c r="J51" s="522">
        <v>40602</v>
      </c>
      <c r="K51" s="522">
        <v>40633</v>
      </c>
      <c r="L51" s="522">
        <v>40663</v>
      </c>
      <c r="M51" s="522">
        <v>40694</v>
      </c>
      <c r="N51" s="524">
        <v>40724</v>
      </c>
      <c r="O51" s="525" t="s">
        <v>177</v>
      </c>
      <c r="P51" s="526" t="s">
        <v>142</v>
      </c>
      <c r="Q51" s="550" t="s">
        <v>303</v>
      </c>
      <c r="R51" s="551" t="s">
        <v>304</v>
      </c>
    </row>
    <row r="52" spans="1:47" s="466" customFormat="1" ht="20.25" customHeight="1" x14ac:dyDescent="0.3">
      <c r="A52" s="482"/>
      <c r="B52" s="507" t="s">
        <v>139</v>
      </c>
      <c r="C52" s="491">
        <v>126699</v>
      </c>
      <c r="D52" s="469">
        <v>126741</v>
      </c>
      <c r="E52" s="468">
        <v>126838</v>
      </c>
      <c r="F52" s="469">
        <v>126572</v>
      </c>
      <c r="G52" s="469">
        <v>126945</v>
      </c>
      <c r="H52" s="469">
        <v>126740</v>
      </c>
      <c r="I52" s="469">
        <v>126515</v>
      </c>
      <c r="J52" s="469">
        <v>125849</v>
      </c>
      <c r="K52" s="469">
        <v>156184</v>
      </c>
      <c r="L52" s="469">
        <v>126852</v>
      </c>
      <c r="M52" s="469">
        <v>126190</v>
      </c>
      <c r="N52" s="470">
        <v>125191</v>
      </c>
      <c r="O52" s="502">
        <f>COUNTIF(C52:N52,"&gt;0")</f>
        <v>12</v>
      </c>
      <c r="P52" s="496">
        <f>SUM(C52:N52)/$O$52</f>
        <v>128943</v>
      </c>
      <c r="Q52" s="552">
        <f>P52-P57</f>
        <v>6968.2222222222335</v>
      </c>
      <c r="R52" s="581">
        <f>Q52/P57</f>
        <v>5.7128386287511268E-2</v>
      </c>
    </row>
    <row r="53" spans="1:47" s="466" customFormat="1" ht="20.25" customHeight="1" x14ac:dyDescent="0.3">
      <c r="A53" s="482"/>
      <c r="B53" s="507" t="s">
        <v>138</v>
      </c>
      <c r="C53" s="491">
        <v>19</v>
      </c>
      <c r="D53" s="469">
        <v>56</v>
      </c>
      <c r="E53" s="468">
        <v>5</v>
      </c>
      <c r="F53" s="469">
        <v>346</v>
      </c>
      <c r="G53" s="469">
        <v>96</v>
      </c>
      <c r="H53" s="469">
        <v>37</v>
      </c>
      <c r="I53" s="469">
        <v>9</v>
      </c>
      <c r="J53" s="469">
        <v>14</v>
      </c>
      <c r="K53" s="469">
        <v>26</v>
      </c>
      <c r="L53" s="469">
        <v>11</v>
      </c>
      <c r="M53" s="469">
        <v>14</v>
      </c>
      <c r="N53" s="470">
        <v>52</v>
      </c>
      <c r="O53" s="502"/>
      <c r="P53" s="496">
        <f>SUM(C53:N53)/$O$52</f>
        <v>57.083333333333336</v>
      </c>
      <c r="Q53" s="552">
        <f>P53-P58</f>
        <v>9.0833333333333357</v>
      </c>
      <c r="R53" s="581">
        <f>Q53/P58</f>
        <v>0.18923611111111116</v>
      </c>
    </row>
    <row r="54" spans="1:47" s="466" customFormat="1" ht="20.25" customHeight="1" x14ac:dyDescent="0.3">
      <c r="A54" s="483"/>
      <c r="B54" s="508" t="s">
        <v>140</v>
      </c>
      <c r="C54" s="492">
        <f t="shared" ref="C54:N54" si="20">C53/C52</f>
        <v>1.4996172029771348E-4</v>
      </c>
      <c r="D54" s="472">
        <f t="shared" si="20"/>
        <v>4.4184596933904578E-4</v>
      </c>
      <c r="E54" s="471">
        <f t="shared" si="20"/>
        <v>3.9420362982702345E-5</v>
      </c>
      <c r="F54" s="472">
        <f t="shared" si="20"/>
        <v>2.7336219701039723E-3</v>
      </c>
      <c r="G54" s="472">
        <f t="shared" si="20"/>
        <v>7.5623301429753043E-4</v>
      </c>
      <c r="H54" s="472">
        <f t="shared" si="20"/>
        <v>2.9193624743569511E-4</v>
      </c>
      <c r="I54" s="472">
        <f t="shared" si="20"/>
        <v>7.1137809745879934E-5</v>
      </c>
      <c r="J54" s="472">
        <f t="shared" si="20"/>
        <v>1.1124442784606949E-4</v>
      </c>
      <c r="K54" s="472">
        <f t="shared" si="20"/>
        <v>1.6647031706192695E-4</v>
      </c>
      <c r="L54" s="472">
        <f t="shared" si="20"/>
        <v>8.6715227193895247E-5</v>
      </c>
      <c r="M54" s="472">
        <f t="shared" si="20"/>
        <v>1.1094381488232031E-4</v>
      </c>
      <c r="N54" s="473">
        <f t="shared" si="20"/>
        <v>4.1536532178830749E-4</v>
      </c>
      <c r="O54" s="502"/>
      <c r="P54" s="497">
        <f>SUM(C54:N54)/$O$52</f>
        <v>4.4790801691458817E-4</v>
      </c>
      <c r="Q54" s="553">
        <f>P54-P59</f>
        <v>4.8069109904144626E-5</v>
      </c>
      <c r="R54" s="581">
        <f>Q54/P59</f>
        <v>0.12022119173832448</v>
      </c>
    </row>
    <row r="55" spans="1:47" s="466" customFormat="1" ht="20.25" customHeight="1" thickBot="1" x14ac:dyDescent="0.35">
      <c r="A55" s="484"/>
      <c r="B55" s="509" t="s">
        <v>141</v>
      </c>
      <c r="C55" s="493">
        <f t="shared" ref="C55:N55" si="21">100%-C54</f>
        <v>0.99985003827970231</v>
      </c>
      <c r="D55" s="475">
        <f t="shared" si="21"/>
        <v>0.99955815403066095</v>
      </c>
      <c r="E55" s="474">
        <f t="shared" si="21"/>
        <v>0.99996057963701734</v>
      </c>
      <c r="F55" s="475">
        <f t="shared" si="21"/>
        <v>0.99726637802989604</v>
      </c>
      <c r="G55" s="475">
        <f t="shared" si="21"/>
        <v>0.9992437669857025</v>
      </c>
      <c r="H55" s="475">
        <f t="shared" si="21"/>
        <v>0.99970806375256427</v>
      </c>
      <c r="I55" s="475">
        <f t="shared" si="21"/>
        <v>0.99992886219025412</v>
      </c>
      <c r="J55" s="475">
        <f t="shared" si="21"/>
        <v>0.99988875557215395</v>
      </c>
      <c r="K55" s="475">
        <f t="shared" si="21"/>
        <v>0.99983352968293804</v>
      </c>
      <c r="L55" s="475">
        <f t="shared" si="21"/>
        <v>0.99991328477280605</v>
      </c>
      <c r="M55" s="475">
        <f t="shared" si="21"/>
        <v>0.9998890561851177</v>
      </c>
      <c r="N55" s="476">
        <f t="shared" si="21"/>
        <v>0.99958463467821168</v>
      </c>
      <c r="O55" s="506"/>
      <c r="P55" s="498">
        <f>SUM(C55:N55)/$O$52</f>
        <v>0.99955209198308526</v>
      </c>
      <c r="Q55" s="554">
        <f>P55-P60</f>
        <v>-4.8069109904402829E-5</v>
      </c>
      <c r="R55" s="582">
        <f>Q55/P60</f>
        <v>-4.8088337492705858E-5</v>
      </c>
    </row>
    <row r="56" spans="1:47" s="518" customFormat="1" ht="20.25" customHeight="1" thickTop="1" x14ac:dyDescent="0.3">
      <c r="A56" s="511" t="s">
        <v>106</v>
      </c>
      <c r="B56" s="512"/>
      <c r="C56" s="513">
        <v>39995</v>
      </c>
      <c r="D56" s="514">
        <v>40056</v>
      </c>
      <c r="E56" s="515">
        <v>40086</v>
      </c>
      <c r="F56" s="514">
        <v>40117</v>
      </c>
      <c r="G56" s="514">
        <v>40147</v>
      </c>
      <c r="H56" s="514">
        <v>40178</v>
      </c>
      <c r="I56" s="514">
        <v>40209</v>
      </c>
      <c r="J56" s="514">
        <v>40237</v>
      </c>
      <c r="K56" s="514">
        <v>40268</v>
      </c>
      <c r="L56" s="514">
        <v>40298</v>
      </c>
      <c r="M56" s="514">
        <v>40329</v>
      </c>
      <c r="N56" s="516">
        <v>40359</v>
      </c>
      <c r="O56" s="557" t="s">
        <v>177</v>
      </c>
      <c r="P56" s="517" t="s">
        <v>142</v>
      </c>
      <c r="Q56" s="548" t="s">
        <v>303</v>
      </c>
      <c r="R56" s="549" t="s">
        <v>304</v>
      </c>
      <c r="AJ56" s="466"/>
      <c r="AK56" s="466"/>
      <c r="AL56" s="466"/>
      <c r="AM56" s="466"/>
      <c r="AN56" s="466"/>
      <c r="AO56" s="466"/>
      <c r="AP56" s="466"/>
      <c r="AQ56" s="466"/>
      <c r="AR56" s="466"/>
      <c r="AS56" s="466"/>
      <c r="AT56" s="466"/>
      <c r="AU56" s="466"/>
    </row>
    <row r="57" spans="1:47" s="466" customFormat="1" ht="20.25" customHeight="1" x14ac:dyDescent="0.3">
      <c r="A57" s="479"/>
      <c r="B57" s="507" t="s">
        <v>139</v>
      </c>
      <c r="C57" s="491">
        <v>96293.333333333328</v>
      </c>
      <c r="D57" s="469">
        <v>96362</v>
      </c>
      <c r="E57" s="468">
        <v>124865</v>
      </c>
      <c r="F57" s="469">
        <v>124639</v>
      </c>
      <c r="G57" s="469">
        <v>124801</v>
      </c>
      <c r="H57" s="469">
        <v>123894</v>
      </c>
      <c r="I57" s="469">
        <v>121550</v>
      </c>
      <c r="J57" s="469">
        <v>123674</v>
      </c>
      <c r="K57" s="469">
        <v>123573</v>
      </c>
      <c r="L57" s="469">
        <v>152913</v>
      </c>
      <c r="M57" s="469">
        <v>124924</v>
      </c>
      <c r="N57" s="470">
        <v>126209</v>
      </c>
      <c r="O57" s="502">
        <f>COUNTIF(C57:N57,"&gt;0")</f>
        <v>12</v>
      </c>
      <c r="P57" s="496">
        <f>SUM(C57:N57)/$O$57</f>
        <v>121974.77777777777</v>
      </c>
      <c r="Q57" s="631" t="s">
        <v>29</v>
      </c>
      <c r="R57" s="632" t="s">
        <v>29</v>
      </c>
    </row>
    <row r="58" spans="1:47" s="466" customFormat="1" ht="20.25" customHeight="1" x14ac:dyDescent="0.3">
      <c r="A58" s="479"/>
      <c r="B58" s="507" t="s">
        <v>138</v>
      </c>
      <c r="C58" s="491">
        <v>39</v>
      </c>
      <c r="D58" s="469">
        <v>35</v>
      </c>
      <c r="E58" s="468">
        <v>150</v>
      </c>
      <c r="F58" s="469">
        <v>17</v>
      </c>
      <c r="G58" s="469">
        <v>12</v>
      </c>
      <c r="H58" s="469">
        <v>8</v>
      </c>
      <c r="I58" s="469">
        <v>3</v>
      </c>
      <c r="J58" s="469">
        <v>206</v>
      </c>
      <c r="K58" s="469">
        <v>35</v>
      </c>
      <c r="L58" s="469">
        <v>5</v>
      </c>
      <c r="M58" s="469">
        <v>27</v>
      </c>
      <c r="N58" s="470">
        <v>39</v>
      </c>
      <c r="O58" s="503"/>
      <c r="P58" s="496">
        <f>SUM(C58:N58)/$O$57</f>
        <v>48</v>
      </c>
      <c r="Q58" s="631" t="s">
        <v>29</v>
      </c>
      <c r="R58" s="632" t="s">
        <v>29</v>
      </c>
    </row>
    <row r="59" spans="1:47" s="466" customFormat="1" ht="20.25" customHeight="1" x14ac:dyDescent="0.3">
      <c r="A59" s="480"/>
      <c r="B59" s="508" t="s">
        <v>140</v>
      </c>
      <c r="C59" s="492">
        <f>C58/C57</f>
        <v>4.050124619219053E-4</v>
      </c>
      <c r="D59" s="472">
        <f t="shared" ref="D59:N59" si="22">D58/D57</f>
        <v>3.6321371494987652E-4</v>
      </c>
      <c r="E59" s="471">
        <f t="shared" si="22"/>
        <v>1.2012974011932887E-3</v>
      </c>
      <c r="F59" s="472">
        <f t="shared" si="22"/>
        <v>1.3639390559937097E-4</v>
      </c>
      <c r="G59" s="472">
        <f t="shared" si="22"/>
        <v>9.6153075696508848E-5</v>
      </c>
      <c r="H59" s="472">
        <f t="shared" si="22"/>
        <v>6.4571327102200268E-5</v>
      </c>
      <c r="I59" s="472">
        <f t="shared" si="22"/>
        <v>2.4681201151789388E-5</v>
      </c>
      <c r="J59" s="472">
        <f t="shared" si="22"/>
        <v>1.665669421220305E-3</v>
      </c>
      <c r="K59" s="472">
        <f t="shared" si="22"/>
        <v>2.8323339240772662E-4</v>
      </c>
      <c r="L59" s="546">
        <f t="shared" si="22"/>
        <v>3.2698331731115075E-5</v>
      </c>
      <c r="M59" s="472">
        <f t="shared" si="22"/>
        <v>2.1613140789600077E-4</v>
      </c>
      <c r="N59" s="473">
        <f t="shared" si="22"/>
        <v>3.0901124325523539E-4</v>
      </c>
      <c r="O59" s="504"/>
      <c r="P59" s="497">
        <f>SUM(C59:N59)/$O$57</f>
        <v>3.9983890701044355E-4</v>
      </c>
      <c r="Q59" s="631" t="s">
        <v>29</v>
      </c>
      <c r="R59" s="632" t="s">
        <v>29</v>
      </c>
    </row>
    <row r="60" spans="1:47" s="466" customFormat="1" ht="20.25" customHeight="1" thickBot="1" x14ac:dyDescent="0.35">
      <c r="A60" s="481"/>
      <c r="B60" s="509" t="s">
        <v>141</v>
      </c>
      <c r="C60" s="493">
        <f>100%-C59</f>
        <v>0.99959498753807807</v>
      </c>
      <c r="D60" s="475">
        <f t="shared" ref="D60:N60" si="23">100%-D59</f>
        <v>0.99963678628505015</v>
      </c>
      <c r="E60" s="474">
        <f t="shared" si="23"/>
        <v>0.99879870259880676</v>
      </c>
      <c r="F60" s="475">
        <f t="shared" si="23"/>
        <v>0.99986360609440061</v>
      </c>
      <c r="G60" s="475">
        <f t="shared" si="23"/>
        <v>0.99990384692430345</v>
      </c>
      <c r="H60" s="475">
        <f t="shared" si="23"/>
        <v>0.99993542867289775</v>
      </c>
      <c r="I60" s="475">
        <f t="shared" si="23"/>
        <v>0.99997531879884816</v>
      </c>
      <c r="J60" s="475">
        <f t="shared" si="23"/>
        <v>0.99833433057877974</v>
      </c>
      <c r="K60" s="475">
        <f t="shared" si="23"/>
        <v>0.99971676660759223</v>
      </c>
      <c r="L60" s="547">
        <f t="shared" si="23"/>
        <v>0.99996730166826886</v>
      </c>
      <c r="M60" s="475">
        <f t="shared" si="23"/>
        <v>0.999783868592104</v>
      </c>
      <c r="N60" s="476">
        <f t="shared" si="23"/>
        <v>0.99969098875674478</v>
      </c>
      <c r="O60" s="505"/>
      <c r="P60" s="498">
        <f>SUM(C60:N60)/$O$57</f>
        <v>0.99960016109298966</v>
      </c>
      <c r="Q60" s="633" t="s">
        <v>29</v>
      </c>
      <c r="R60" s="634" t="s">
        <v>29</v>
      </c>
    </row>
    <row r="61" spans="1:47" ht="12.6" thickTop="1" x14ac:dyDescent="0.25"/>
    <row r="63" spans="1:47" x14ac:dyDescent="0.25">
      <c r="B63" s="467" t="s">
        <v>76</v>
      </c>
      <c r="C63" s="403" t="s">
        <v>140</v>
      </c>
    </row>
    <row r="64" spans="1:47" outlineLevel="1" x14ac:dyDescent="0.25">
      <c r="B64" s="685">
        <f>I41</f>
        <v>41305</v>
      </c>
      <c r="C64" s="686">
        <f>I44</f>
        <v>2.5220680958385876E-4</v>
      </c>
    </row>
    <row r="65" spans="2:3" x14ac:dyDescent="0.25">
      <c r="B65" s="685">
        <f>J41</f>
        <v>41333</v>
      </c>
      <c r="C65" s="686">
        <f>J44</f>
        <v>1.0565399824916231E-4</v>
      </c>
    </row>
    <row r="66" spans="2:3" x14ac:dyDescent="0.25">
      <c r="B66" s="685">
        <f>K41</f>
        <v>41364</v>
      </c>
      <c r="C66" s="686">
        <f>K44</f>
        <v>9.0135563888087689E-5</v>
      </c>
    </row>
    <row r="67" spans="2:3" x14ac:dyDescent="0.25">
      <c r="B67" s="685">
        <f>L41</f>
        <v>41394</v>
      </c>
      <c r="C67" s="686">
        <f>L44</f>
        <v>1.7068525638722196E-4</v>
      </c>
    </row>
    <row r="68" spans="2:3" x14ac:dyDescent="0.25">
      <c r="B68" s="685">
        <f>M41</f>
        <v>41425</v>
      </c>
      <c r="C68" s="686">
        <f>M44</f>
        <v>1.7920665215092783E-4</v>
      </c>
    </row>
    <row r="69" spans="2:3" x14ac:dyDescent="0.25">
      <c r="B69" s="685">
        <f>N41</f>
        <v>41455</v>
      </c>
      <c r="C69" s="686">
        <f>N44</f>
        <v>2.8460635383684943E-4</v>
      </c>
    </row>
    <row r="70" spans="2:3" x14ac:dyDescent="0.25">
      <c r="B70" s="685">
        <f>C36</f>
        <v>41486</v>
      </c>
      <c r="C70" s="686">
        <f>C39</f>
        <v>2.402156602816751E-4</v>
      </c>
    </row>
    <row r="71" spans="2:3" x14ac:dyDescent="0.25">
      <c r="B71" s="685">
        <f>D36</f>
        <v>41517</v>
      </c>
      <c r="C71" s="686">
        <f>D39</f>
        <v>1.6437168921796432E-4</v>
      </c>
    </row>
    <row r="72" spans="2:3" x14ac:dyDescent="0.25">
      <c r="B72" s="685">
        <f>E36</f>
        <v>41547</v>
      </c>
      <c r="C72" s="686">
        <f>E39</f>
        <v>6.1418403844069511E-4</v>
      </c>
    </row>
    <row r="73" spans="2:3" x14ac:dyDescent="0.25">
      <c r="B73" s="685">
        <f>F36</f>
        <v>41578</v>
      </c>
      <c r="C73" s="686">
        <f>F39</f>
        <v>7.7721846164969133E-4</v>
      </c>
    </row>
    <row r="74" spans="2:3" x14ac:dyDescent="0.25">
      <c r="B74" s="685">
        <f>G36</f>
        <v>41608</v>
      </c>
      <c r="C74" s="686">
        <f>G39</f>
        <v>1.1805410510447789E-4</v>
      </c>
    </row>
    <row r="75" spans="2:3" x14ac:dyDescent="0.25">
      <c r="B75" s="685">
        <f>H36</f>
        <v>41609</v>
      </c>
      <c r="C75" s="686">
        <f>H39</f>
        <v>3.8253456473031315E-4</v>
      </c>
    </row>
    <row r="76" spans="2:3" x14ac:dyDescent="0.25">
      <c r="B76" s="685">
        <f>I36</f>
        <v>41670</v>
      </c>
      <c r="C76" s="686">
        <f>I39</f>
        <v>2.1903494824285298E-4</v>
      </c>
    </row>
    <row r="77" spans="2:3" outlineLevel="1" x14ac:dyDescent="0.25">
      <c r="B77" s="685">
        <f>J36</f>
        <v>41698</v>
      </c>
      <c r="C77" s="686">
        <f>J39</f>
        <v>1.9171079057878402E-4</v>
      </c>
    </row>
    <row r="78" spans="2:3" outlineLevel="1" x14ac:dyDescent="0.25">
      <c r="B78" s="685">
        <f>K36</f>
        <v>41729</v>
      </c>
      <c r="C78" s="686">
        <f>K39</f>
        <v>2.9150535185606925E-4</v>
      </c>
    </row>
    <row r="79" spans="2:3" outlineLevel="1" x14ac:dyDescent="0.25">
      <c r="B79" s="685">
        <f>L36</f>
        <v>41759</v>
      </c>
      <c r="C79" s="686">
        <f>L39</f>
        <v>2.8971074193110319E-4</v>
      </c>
    </row>
    <row r="80" spans="2:3" outlineLevel="1" x14ac:dyDescent="0.25">
      <c r="B80" s="685">
        <f>M36</f>
        <v>41790</v>
      </c>
      <c r="C80" s="686">
        <f>M39</f>
        <v>2.2461209491208683E-4</v>
      </c>
    </row>
    <row r="81" spans="2:3" outlineLevel="1" x14ac:dyDescent="0.25">
      <c r="B81" s="685">
        <f>N36</f>
        <v>41820</v>
      </c>
      <c r="C81" s="686">
        <f>N39</f>
        <v>2.6431135878064358E-4</v>
      </c>
    </row>
    <row r="82" spans="2:3" x14ac:dyDescent="0.25">
      <c r="B82" s="685">
        <v>41851</v>
      </c>
    </row>
    <row r="83" spans="2:3" x14ac:dyDescent="0.25">
      <c r="B83" s="685">
        <v>41882</v>
      </c>
    </row>
    <row r="84" spans="2:3" x14ac:dyDescent="0.25">
      <c r="B84" s="685">
        <v>41912</v>
      </c>
    </row>
    <row r="85" spans="2:3" x14ac:dyDescent="0.25">
      <c r="B85" s="685">
        <v>41943</v>
      </c>
    </row>
    <row r="86" spans="2:3" x14ac:dyDescent="0.25">
      <c r="B86" s="685">
        <v>41973</v>
      </c>
    </row>
    <row r="87" spans="2:3" x14ac:dyDescent="0.25">
      <c r="B87" s="685">
        <v>41974</v>
      </c>
    </row>
    <row r="88" spans="2:3" x14ac:dyDescent="0.25">
      <c r="B88" s="685">
        <v>42035</v>
      </c>
    </row>
    <row r="89" spans="2:3" x14ac:dyDescent="0.25">
      <c r="B89" s="685">
        <v>42063</v>
      </c>
    </row>
    <row r="90" spans="2:3" x14ac:dyDescent="0.25">
      <c r="B90" s="685">
        <v>42094</v>
      </c>
    </row>
    <row r="91" spans="2:3" x14ac:dyDescent="0.25">
      <c r="B91" s="685">
        <v>42124</v>
      </c>
    </row>
    <row r="92" spans="2:3" x14ac:dyDescent="0.25">
      <c r="B92" s="685">
        <v>42155</v>
      </c>
    </row>
    <row r="93" spans="2:3" x14ac:dyDescent="0.25">
      <c r="B93" s="685">
        <v>42185</v>
      </c>
    </row>
  </sheetData>
  <sheetProtection sheet="1" objects="1" scenarios="1"/>
  <conditionalFormatting sqref="Q36:R1048576">
    <cfRule type="cellIs" dxfId="19" priority="8" stopIfTrue="1" operator="lessThan">
      <formula>0</formula>
    </cfRule>
  </conditionalFormatting>
  <conditionalFormatting sqref="Q31:R35">
    <cfRule type="cellIs" dxfId="18" priority="7" stopIfTrue="1" operator="lessThan">
      <formula>0</formula>
    </cfRule>
  </conditionalFormatting>
  <conditionalFormatting sqref="Q26:R30">
    <cfRule type="cellIs" dxfId="17" priority="6" stopIfTrue="1" operator="lessThan">
      <formula>0</formula>
    </cfRule>
  </conditionalFormatting>
  <conditionalFormatting sqref="Q21:R25">
    <cfRule type="cellIs" dxfId="16" priority="5" stopIfTrue="1" operator="lessThan">
      <formula>0</formula>
    </cfRule>
  </conditionalFormatting>
  <conditionalFormatting sqref="Q16:R20">
    <cfRule type="cellIs" dxfId="15" priority="4" stopIfTrue="1" operator="lessThan">
      <formula>0</formula>
    </cfRule>
  </conditionalFormatting>
  <conditionalFormatting sqref="Q11:R15">
    <cfRule type="cellIs" dxfId="14" priority="3" stopIfTrue="1" operator="lessThan">
      <formula>0</formula>
    </cfRule>
  </conditionalFormatting>
  <conditionalFormatting sqref="Q6:R10">
    <cfRule type="cellIs" dxfId="13" priority="2" stopIfTrue="1" operator="lessThan">
      <formula>0</formula>
    </cfRule>
  </conditionalFormatting>
  <conditionalFormatting sqref="Q1:R5">
    <cfRule type="cellIs" dxfId="12" priority="1" stopIfTrue="1" operator="lessThan">
      <formula>0</formula>
    </cfRule>
  </conditionalFormatting>
  <printOptions horizontalCentered="1"/>
  <pageMargins left="0" right="0.5" top="0.61" bottom="0.5" header="0.44" footer="0.3"/>
  <pageSetup scale="57"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P72"/>
  <sheetViews>
    <sheetView zoomScale="89" zoomScaleNormal="89" workbookViewId="0">
      <pane xSplit="1" ySplit="3" topLeftCell="B4" activePane="bottomRight" state="frozen"/>
      <selection pane="topRight" activeCell="B1" sqref="B1"/>
      <selection pane="bottomLeft" activeCell="A4" sqref="A4"/>
      <selection pane="bottomRight" activeCell="AK1" sqref="AK1"/>
    </sheetView>
  </sheetViews>
  <sheetFormatPr defaultRowHeight="20.25" customHeight="1" outlineLevelRow="1" outlineLevelCol="1" x14ac:dyDescent="0.35"/>
  <cols>
    <col min="1" max="1" width="31.88671875" customWidth="1"/>
    <col min="2" max="2" width="11.109375" style="383" customWidth="1" collapsed="1"/>
    <col min="3" max="3" width="11.109375" style="383" customWidth="1"/>
    <col min="4" max="4" width="12.44140625" style="405" hidden="1" customWidth="1" outlineLevel="1"/>
    <col min="5" max="5" width="9.6640625" style="382" hidden="1" customWidth="1" outlineLevel="1"/>
    <col min="6" max="6" width="11.109375" style="383" customWidth="1" collapsed="1"/>
    <col min="7" max="7" width="11.33203125" hidden="1" customWidth="1" outlineLevel="1"/>
    <col min="8" max="8" width="9.88671875" hidden="1" customWidth="1" outlineLevel="1"/>
    <col min="9" max="9" width="11.109375" style="383" customWidth="1" collapsed="1"/>
    <col min="10" max="10" width="13" hidden="1" customWidth="1" outlineLevel="1"/>
    <col min="11" max="11" width="9.88671875" hidden="1" customWidth="1" outlineLevel="1"/>
    <col min="12" max="12" width="11.109375" style="383" customWidth="1" collapsed="1"/>
    <col min="13" max="13" width="13" hidden="1" customWidth="1" outlineLevel="1"/>
    <col min="14" max="14" width="9.88671875" hidden="1" customWidth="1" outlineLevel="1"/>
    <col min="15" max="15" width="11.109375" style="383" customWidth="1" collapsed="1"/>
    <col min="16" max="16" width="13" hidden="1" customWidth="1" outlineLevel="1"/>
    <col min="17" max="17" width="9.88671875" hidden="1" customWidth="1" outlineLevel="1"/>
    <col min="18" max="18" width="3.88671875" style="585" hidden="1" customWidth="1" outlineLevel="1"/>
    <col min="19" max="19" width="11.109375" style="383" customWidth="1" collapsed="1"/>
    <col min="20" max="20" width="12.44140625" hidden="1" customWidth="1" outlineLevel="1"/>
    <col min="21" max="21" width="9.88671875" hidden="1" customWidth="1" outlineLevel="1"/>
    <col min="22" max="22" width="11.109375" style="383" customWidth="1" collapsed="1"/>
    <col min="23" max="23" width="11.109375" hidden="1" customWidth="1" outlineLevel="1"/>
    <col min="24" max="24" width="9.88671875" hidden="1" customWidth="1" outlineLevel="1"/>
    <col min="25" max="25" width="4.44140625" style="585" hidden="1" customWidth="1" outlineLevel="1"/>
    <col min="26" max="26" width="11.109375" style="383" customWidth="1" collapsed="1"/>
    <col min="27" max="27" width="10.88671875" hidden="1" customWidth="1" outlineLevel="1"/>
    <col min="28" max="28" width="9.88671875" hidden="1" customWidth="1" outlineLevel="1"/>
    <col min="29" max="29" width="4.6640625" style="585" hidden="1" customWidth="1" outlineLevel="1"/>
    <col min="30" max="30" width="11.109375" style="383" customWidth="1" collapsed="1"/>
    <col min="31" max="31" width="10.88671875" hidden="1" customWidth="1" outlineLevel="1"/>
    <col min="32" max="32" width="9.88671875" hidden="1" customWidth="1" outlineLevel="1"/>
    <col min="33" max="33" width="6.44140625" style="585" hidden="1" customWidth="1" outlineLevel="1"/>
    <col min="34" max="34" width="10.88671875" style="383" customWidth="1" collapsed="1"/>
    <col min="35" max="35" width="10.88671875" customWidth="1"/>
    <col min="36" max="36" width="9.88671875" customWidth="1"/>
    <col min="37" max="37" width="6.44140625" style="585" customWidth="1"/>
    <col min="38" max="38" width="10.88671875" style="383" hidden="1" customWidth="1" outlineLevel="1"/>
    <col min="39" max="39" width="10.88671875" hidden="1" customWidth="1" outlineLevel="1"/>
    <col min="40" max="40" width="9.88671875" hidden="1" customWidth="1" outlineLevel="1"/>
    <col min="41" max="41" width="6.44140625" style="585" hidden="1" customWidth="1" outlineLevel="1"/>
    <col min="42" max="42" width="8.88671875" collapsed="1"/>
  </cols>
  <sheetData>
    <row r="1" spans="1:41" ht="12.75" customHeight="1" thickBot="1" x14ac:dyDescent="0.4">
      <c r="B1" s="381"/>
      <c r="C1" s="381"/>
      <c r="F1" s="381"/>
      <c r="I1" s="381"/>
      <c r="L1" s="381"/>
      <c r="O1" s="381"/>
      <c r="S1" s="381"/>
      <c r="V1" s="381"/>
      <c r="Z1" s="381"/>
      <c r="AD1" s="381"/>
      <c r="AH1" s="381"/>
      <c r="AL1" s="381"/>
    </row>
    <row r="2" spans="1:41" ht="20.25" customHeight="1" x14ac:dyDescent="0.35">
      <c r="A2" s="648"/>
      <c r="B2" s="649"/>
      <c r="C2" s="649"/>
      <c r="D2" s="650"/>
      <c r="E2" s="651"/>
      <c r="F2" s="652"/>
      <c r="G2" s="1307" t="s">
        <v>159</v>
      </c>
      <c r="H2" s="1305"/>
      <c r="I2" s="649"/>
      <c r="J2" s="1307" t="s">
        <v>172</v>
      </c>
      <c r="K2" s="1306"/>
      <c r="L2" s="652"/>
      <c r="M2" s="1308" t="s">
        <v>197</v>
      </c>
      <c r="N2" s="1305"/>
      <c r="O2" s="649"/>
      <c r="P2" s="1305" t="s">
        <v>238</v>
      </c>
      <c r="Q2" s="1306"/>
      <c r="S2" s="649"/>
      <c r="T2" s="1305" t="s">
        <v>252</v>
      </c>
      <c r="U2" s="1306"/>
      <c r="V2" s="649"/>
      <c r="W2" s="1307" t="s">
        <v>284</v>
      </c>
      <c r="X2" s="1306"/>
      <c r="Z2" s="649"/>
      <c r="AA2" s="1305" t="s">
        <v>286</v>
      </c>
      <c r="AB2" s="1306"/>
      <c r="AD2" s="649"/>
      <c r="AE2" s="1305" t="s">
        <v>292</v>
      </c>
      <c r="AF2" s="1306"/>
      <c r="AH2" s="649"/>
      <c r="AI2" s="1305" t="s">
        <v>315</v>
      </c>
      <c r="AJ2" s="1306"/>
      <c r="AL2" s="649"/>
      <c r="AM2" s="1305" t="s">
        <v>352</v>
      </c>
      <c r="AN2" s="1306"/>
    </row>
    <row r="3" spans="1:41" ht="20.25" customHeight="1" thickBot="1" x14ac:dyDescent="0.4">
      <c r="A3" s="653" t="s">
        <v>160</v>
      </c>
      <c r="B3" s="654" t="s">
        <v>129</v>
      </c>
      <c r="C3" s="654" t="s">
        <v>128</v>
      </c>
      <c r="D3" s="655" t="s">
        <v>131</v>
      </c>
      <c r="E3" s="656" t="s">
        <v>132</v>
      </c>
      <c r="F3" s="657" t="s">
        <v>158</v>
      </c>
      <c r="G3" s="658" t="s">
        <v>131</v>
      </c>
      <c r="H3" s="656" t="s">
        <v>132</v>
      </c>
      <c r="I3" s="654" t="s">
        <v>171</v>
      </c>
      <c r="J3" s="658" t="s">
        <v>131</v>
      </c>
      <c r="K3" s="659" t="s">
        <v>132</v>
      </c>
      <c r="L3" s="657" t="s">
        <v>196</v>
      </c>
      <c r="M3" s="741" t="s">
        <v>131</v>
      </c>
      <c r="N3" s="893" t="s">
        <v>132</v>
      </c>
      <c r="O3" s="654" t="s">
        <v>237</v>
      </c>
      <c r="P3" s="657" t="s">
        <v>131</v>
      </c>
      <c r="Q3" s="738" t="s">
        <v>132</v>
      </c>
      <c r="S3" s="654" t="s">
        <v>251</v>
      </c>
      <c r="T3" s="657" t="s">
        <v>131</v>
      </c>
      <c r="U3" s="738" t="s">
        <v>132</v>
      </c>
      <c r="V3" s="654" t="s">
        <v>271</v>
      </c>
      <c r="W3" s="657" t="s">
        <v>131</v>
      </c>
      <c r="X3" s="738" t="s">
        <v>132</v>
      </c>
      <c r="Z3" s="654" t="s">
        <v>285</v>
      </c>
      <c r="AA3" s="657" t="s">
        <v>131</v>
      </c>
      <c r="AB3" s="738" t="s">
        <v>132</v>
      </c>
      <c r="AD3" s="654" t="s">
        <v>291</v>
      </c>
      <c r="AE3" s="657" t="s">
        <v>131</v>
      </c>
      <c r="AF3" s="738" t="s">
        <v>132</v>
      </c>
      <c r="AH3" s="654" t="s">
        <v>314</v>
      </c>
      <c r="AI3" s="657" t="s">
        <v>131</v>
      </c>
      <c r="AJ3" s="738" t="s">
        <v>132</v>
      </c>
      <c r="AL3" s="654" t="s">
        <v>351</v>
      </c>
      <c r="AM3" s="657" t="s">
        <v>131</v>
      </c>
      <c r="AN3" s="738" t="s">
        <v>132</v>
      </c>
    </row>
    <row r="4" spans="1:41" ht="23.1" customHeight="1" x14ac:dyDescent="0.35">
      <c r="A4" s="431" t="str">
        <f>'Summary Data'!B5</f>
        <v>Number Off Cycle PR Processed</v>
      </c>
      <c r="B4" s="444">
        <v>576</v>
      </c>
      <c r="C4" s="444">
        <v>685</v>
      </c>
      <c r="D4" s="392">
        <f>C4-B4</f>
        <v>109</v>
      </c>
      <c r="E4" s="392">
        <f>D4/B4</f>
        <v>0.1892361111111111</v>
      </c>
      <c r="F4" s="392">
        <v>776</v>
      </c>
      <c r="G4" s="458">
        <f t="shared" ref="G4:G63" si="0">F4-C4</f>
        <v>91</v>
      </c>
      <c r="H4" s="382">
        <f t="shared" ref="H4:H35" si="1">G4/C4</f>
        <v>0.13284671532846715</v>
      </c>
      <c r="I4" s="444">
        <v>248</v>
      </c>
      <c r="J4" s="458">
        <f t="shared" ref="J4:J69" si="2">I4-F4</f>
        <v>-528</v>
      </c>
      <c r="K4" s="432">
        <f t="shared" ref="K4:K69" si="3">J4/F4</f>
        <v>-0.68041237113402064</v>
      </c>
      <c r="L4" s="392">
        <v>431</v>
      </c>
      <c r="M4" s="742">
        <v>183</v>
      </c>
      <c r="N4" s="894">
        <v>0.73790322580645162</v>
      </c>
      <c r="O4" s="444">
        <v>609</v>
      </c>
      <c r="P4" s="896">
        <f t="shared" ref="P4:P69" si="4">O4-L4</f>
        <v>178</v>
      </c>
      <c r="Q4" s="739">
        <f t="shared" ref="Q4:Q69" si="5">P4/L4</f>
        <v>0.41299303944315546</v>
      </c>
      <c r="R4" s="585" t="str">
        <f>IF(P4&gt;0,"-","+")</f>
        <v>-</v>
      </c>
      <c r="S4" s="444">
        <f>'Summary Data'!CL5</f>
        <v>541</v>
      </c>
      <c r="T4" s="896">
        <f t="shared" ref="T4:T35" si="6">S4-O4</f>
        <v>-68</v>
      </c>
      <c r="U4" s="739">
        <f t="shared" ref="U4:U35" si="7">T4/O4</f>
        <v>-0.1116584564860427</v>
      </c>
      <c r="V4" s="444">
        <f>'Summary Data'!CZ5</f>
        <v>521</v>
      </c>
      <c r="W4" s="896">
        <f t="shared" ref="W4:W35" si="8">V4-S4</f>
        <v>-20</v>
      </c>
      <c r="X4" s="739">
        <f t="shared" ref="X4:X35" si="9">W4/S4</f>
        <v>-3.6968576709796676E-2</v>
      </c>
      <c r="Y4" s="585" t="str">
        <f>IF(W4&gt;0,"-","+")</f>
        <v>+</v>
      </c>
      <c r="Z4" s="444">
        <f>'Summary Data'!DN5</f>
        <v>471</v>
      </c>
      <c r="AA4" s="896">
        <f t="shared" ref="AA4:AA35" si="10">Z4-V4</f>
        <v>-50</v>
      </c>
      <c r="AB4" s="739">
        <f t="shared" ref="AB4:AB35" si="11">AA4/V4</f>
        <v>-9.5969289827255277E-2</v>
      </c>
      <c r="AC4" s="585" t="str">
        <f>IF(AA4&gt;0,"-","+")</f>
        <v>+</v>
      </c>
      <c r="AD4" s="444">
        <f>'Summary Data'!EB5</f>
        <v>566</v>
      </c>
      <c r="AE4" s="896">
        <f t="shared" ref="AE4:AE68" si="12">AD4-Z4</f>
        <v>95</v>
      </c>
      <c r="AF4" s="739">
        <f t="shared" ref="AF4:AF68" si="13">AE4/Z4</f>
        <v>0.20169851380042464</v>
      </c>
      <c r="AG4" s="585" t="str">
        <f>IF(AE4&gt;0,"-","+")</f>
        <v>-</v>
      </c>
      <c r="AH4" s="444">
        <f>'Summary Data'!EP5</f>
        <v>451</v>
      </c>
      <c r="AI4" s="896">
        <f t="shared" ref="AI4:AI68" si="14">AH4-AD4</f>
        <v>-115</v>
      </c>
      <c r="AJ4" s="739">
        <f t="shared" ref="AJ4:AJ68" si="15">AI4/AD4</f>
        <v>-0.20318021201413428</v>
      </c>
      <c r="AK4" s="585" t="str">
        <f>IF(AI4&gt;0,"-","+")</f>
        <v>+</v>
      </c>
      <c r="AL4" s="444">
        <f>'Summary Data'!FD5</f>
        <v>275</v>
      </c>
      <c r="AM4" s="896">
        <f>AL4-AH4</f>
        <v>-176</v>
      </c>
      <c r="AN4" s="739">
        <f t="shared" ref="AN4:AN51" si="16">AM4/AH4</f>
        <v>-0.3902439024390244</v>
      </c>
      <c r="AO4" s="585" t="str">
        <f>IF(AM4&gt;0,"-","+")</f>
        <v>+</v>
      </c>
    </row>
    <row r="5" spans="1:41" ht="23.1" customHeight="1" x14ac:dyDescent="0.35">
      <c r="A5" s="431" t="str">
        <f>'Summary Data'!B6</f>
        <v>Number Calls Resolved on First Call</v>
      </c>
      <c r="B5" s="444">
        <v>37465</v>
      </c>
      <c r="C5" s="444">
        <v>32612</v>
      </c>
      <c r="D5" s="392">
        <f t="shared" ref="D5:D69" si="17">C5-B5</f>
        <v>-4853</v>
      </c>
      <c r="E5" s="392">
        <f>D5/B5</f>
        <v>-0.12953423194981983</v>
      </c>
      <c r="F5" s="392">
        <v>30193</v>
      </c>
      <c r="G5" s="456">
        <f t="shared" si="0"/>
        <v>-2419</v>
      </c>
      <c r="H5" s="382">
        <f t="shared" si="1"/>
        <v>-7.4175150251441183E-2</v>
      </c>
      <c r="I5" s="444">
        <v>34348</v>
      </c>
      <c r="J5" s="456">
        <f t="shared" si="2"/>
        <v>4155</v>
      </c>
      <c r="K5" s="432">
        <f t="shared" si="3"/>
        <v>0.13761467889908258</v>
      </c>
      <c r="L5" s="392">
        <v>42357</v>
      </c>
      <c r="M5" s="743">
        <v>8009</v>
      </c>
      <c r="N5" s="894">
        <v>0.23317223710259694</v>
      </c>
      <c r="O5" s="444">
        <v>41441</v>
      </c>
      <c r="P5" s="897">
        <f t="shared" si="4"/>
        <v>-916</v>
      </c>
      <c r="Q5" s="739">
        <f t="shared" si="5"/>
        <v>-2.1625705314351817E-2</v>
      </c>
      <c r="R5" s="585" t="str">
        <f>IF(P5&gt;0,"+","-")</f>
        <v>-</v>
      </c>
      <c r="S5" s="444">
        <f>'Summary Data'!CL6</f>
        <v>30052</v>
      </c>
      <c r="T5" s="897">
        <f t="shared" si="6"/>
        <v>-11389</v>
      </c>
      <c r="U5" s="739">
        <f t="shared" si="7"/>
        <v>-0.27482444921695903</v>
      </c>
      <c r="V5" s="444">
        <f>'Summary Data'!CZ6</f>
        <v>27679</v>
      </c>
      <c r="W5" s="897">
        <f t="shared" si="8"/>
        <v>-2373</v>
      </c>
      <c r="X5" s="739">
        <f t="shared" si="9"/>
        <v>-7.8963130573672297E-2</v>
      </c>
      <c r="Y5" s="586"/>
      <c r="Z5" s="444">
        <f>'Summary Data'!DN6</f>
        <v>21507</v>
      </c>
      <c r="AA5" s="897">
        <f t="shared" si="10"/>
        <v>-6172</v>
      </c>
      <c r="AB5" s="739">
        <f t="shared" si="11"/>
        <v>-0.22298493442682177</v>
      </c>
      <c r="AC5" s="585" t="str">
        <f>IF(AA5&gt;0,"+","-")</f>
        <v>-</v>
      </c>
      <c r="AD5" s="444">
        <f>'Summary Data'!EB6</f>
        <v>22283</v>
      </c>
      <c r="AE5" s="897">
        <f t="shared" si="12"/>
        <v>776</v>
      </c>
      <c r="AF5" s="739">
        <f t="shared" si="13"/>
        <v>3.6081275863672289E-2</v>
      </c>
      <c r="AG5" s="585" t="str">
        <f>IF(AE5&gt;0,"+","-")</f>
        <v>+</v>
      </c>
      <c r="AH5" s="444">
        <f>'Summary Data'!EP6</f>
        <v>21953</v>
      </c>
      <c r="AI5" s="897">
        <f t="shared" si="14"/>
        <v>-330</v>
      </c>
      <c r="AJ5" s="739">
        <f t="shared" si="15"/>
        <v>-1.4809496028362429E-2</v>
      </c>
      <c r="AK5" s="585" t="str">
        <f>IF(AI5&gt;0,"+","-")</f>
        <v>-</v>
      </c>
      <c r="AL5" s="444">
        <f>'Summary Data'!FD6</f>
        <v>13579</v>
      </c>
      <c r="AM5" s="897">
        <f t="shared" ref="AM5:AM68" si="18">AL5-AH5</f>
        <v>-8374</v>
      </c>
      <c r="AN5" s="739">
        <f t="shared" si="16"/>
        <v>-0.38145128228488134</v>
      </c>
      <c r="AO5" s="585" t="str">
        <f>IF(AM5&gt;0,"+","-")</f>
        <v>-</v>
      </c>
    </row>
    <row r="6" spans="1:41" ht="23.1" customHeight="1" x14ac:dyDescent="0.35">
      <c r="A6" s="431" t="str">
        <f>'Summary Data'!B7</f>
        <v>Number Call Abandoned</v>
      </c>
      <c r="B6" s="444">
        <v>1096</v>
      </c>
      <c r="C6" s="444">
        <v>834</v>
      </c>
      <c r="D6" s="392">
        <f t="shared" si="17"/>
        <v>-262</v>
      </c>
      <c r="E6" s="392">
        <f>D6/B6</f>
        <v>-0.23905109489051096</v>
      </c>
      <c r="F6" s="392">
        <v>601</v>
      </c>
      <c r="G6" s="456">
        <f t="shared" si="0"/>
        <v>-233</v>
      </c>
      <c r="H6" s="382">
        <f t="shared" si="1"/>
        <v>-0.27937649880095922</v>
      </c>
      <c r="I6" s="444">
        <v>1432</v>
      </c>
      <c r="J6" s="456">
        <f t="shared" si="2"/>
        <v>831</v>
      </c>
      <c r="K6" s="432">
        <f t="shared" si="3"/>
        <v>1.3826955074875209</v>
      </c>
      <c r="L6" s="392">
        <v>6739</v>
      </c>
      <c r="M6" s="743">
        <v>5307</v>
      </c>
      <c r="N6" s="894">
        <v>3.7060055865921786</v>
      </c>
      <c r="O6" s="444">
        <v>5834</v>
      </c>
      <c r="P6" s="897">
        <f t="shared" si="4"/>
        <v>-905</v>
      </c>
      <c r="Q6" s="739">
        <f t="shared" si="5"/>
        <v>-0.13429292179848643</v>
      </c>
      <c r="R6" s="585" t="str">
        <f>IF(P6&gt;0,"-","+")</f>
        <v>+</v>
      </c>
      <c r="S6" s="444">
        <f>'Summary Data'!CL7</f>
        <v>1937</v>
      </c>
      <c r="T6" s="897">
        <f t="shared" si="6"/>
        <v>-3897</v>
      </c>
      <c r="U6" s="739">
        <f t="shared" si="7"/>
        <v>-0.66798080219403499</v>
      </c>
      <c r="V6" s="444">
        <f>'Summary Data'!CZ7</f>
        <v>984</v>
      </c>
      <c r="W6" s="897">
        <f t="shared" si="8"/>
        <v>-953</v>
      </c>
      <c r="X6" s="739">
        <f t="shared" si="9"/>
        <v>-0.49199793495095506</v>
      </c>
      <c r="Y6" s="585" t="str">
        <f>IF(W6&gt;0,"-","+")</f>
        <v>+</v>
      </c>
      <c r="Z6" s="444">
        <f>'Summary Data'!DN7</f>
        <v>493</v>
      </c>
      <c r="AA6" s="897">
        <f t="shared" si="10"/>
        <v>-491</v>
      </c>
      <c r="AB6" s="739">
        <f t="shared" si="11"/>
        <v>-0.49898373983739835</v>
      </c>
      <c r="AC6" s="585" t="str">
        <f>IF(AA6&gt;0,"-","+")</f>
        <v>+</v>
      </c>
      <c r="AD6" s="444">
        <f>'Summary Data'!EB7</f>
        <v>1467</v>
      </c>
      <c r="AE6" s="897">
        <f t="shared" si="12"/>
        <v>974</v>
      </c>
      <c r="AF6" s="739">
        <f t="shared" si="13"/>
        <v>1.975659229208925</v>
      </c>
      <c r="AG6" s="585" t="str">
        <f>IF(AE6&gt;0,"-","+")</f>
        <v>-</v>
      </c>
      <c r="AH6" s="444">
        <f>'Summary Data'!EP7</f>
        <v>1237</v>
      </c>
      <c r="AI6" s="897">
        <f t="shared" si="14"/>
        <v>-230</v>
      </c>
      <c r="AJ6" s="739">
        <f t="shared" si="15"/>
        <v>-0.15678254942058623</v>
      </c>
      <c r="AK6" s="585" t="str">
        <f>IF(AI6&gt;0,"-","+")</f>
        <v>+</v>
      </c>
      <c r="AL6" s="444">
        <f>'Summary Data'!FD7</f>
        <v>706</v>
      </c>
      <c r="AM6" s="897">
        <f t="shared" si="18"/>
        <v>-531</v>
      </c>
      <c r="AN6" s="739">
        <f t="shared" si="16"/>
        <v>-0.42926434923201295</v>
      </c>
      <c r="AO6" s="585" t="str">
        <f>IF(AM6&gt;0,"-","+")</f>
        <v>+</v>
      </c>
    </row>
    <row r="7" spans="1:41" ht="21.75" hidden="1" customHeight="1" outlineLevel="1" x14ac:dyDescent="0.35">
      <c r="A7" s="431" t="s">
        <v>14</v>
      </c>
      <c r="B7" s="439">
        <v>94733314</v>
      </c>
      <c r="C7" s="439">
        <v>94733314</v>
      </c>
      <c r="D7" s="406">
        <f t="shared" si="17"/>
        <v>0</v>
      </c>
      <c r="E7" s="385">
        <f>D7/B7</f>
        <v>0</v>
      </c>
      <c r="F7" s="384">
        <v>94733314</v>
      </c>
      <c r="G7" s="456">
        <f t="shared" si="0"/>
        <v>0</v>
      </c>
      <c r="H7" s="382">
        <f t="shared" si="1"/>
        <v>0</v>
      </c>
      <c r="I7" s="439">
        <v>94733314</v>
      </c>
      <c r="J7" s="456">
        <f t="shared" si="2"/>
        <v>0</v>
      </c>
      <c r="K7" s="432">
        <f t="shared" si="3"/>
        <v>0</v>
      </c>
      <c r="L7" s="384">
        <v>94733314</v>
      </c>
      <c r="M7" s="743">
        <v>0</v>
      </c>
      <c r="N7" s="894">
        <v>0</v>
      </c>
      <c r="O7" s="439">
        <v>94733314</v>
      </c>
      <c r="P7" s="897">
        <f t="shared" si="4"/>
        <v>0</v>
      </c>
      <c r="Q7" s="739">
        <f t="shared" si="5"/>
        <v>0</v>
      </c>
      <c r="R7" s="585" t="str">
        <f>IF(P7&gt;0,"-","+")</f>
        <v>+</v>
      </c>
      <c r="S7" s="439">
        <f>'Summary Data'!CL8</f>
        <v>94733314</v>
      </c>
      <c r="T7" s="897">
        <f t="shared" si="6"/>
        <v>0</v>
      </c>
      <c r="U7" s="739">
        <f t="shared" si="7"/>
        <v>0</v>
      </c>
      <c r="V7" s="439">
        <f>'Summary Data'!CZ8</f>
        <v>94733314</v>
      </c>
      <c r="W7" s="897">
        <f t="shared" si="8"/>
        <v>0</v>
      </c>
      <c r="X7" s="739">
        <f t="shared" si="9"/>
        <v>0</v>
      </c>
      <c r="Y7" s="585" t="str">
        <f>IF(W7&gt;0,"-","+")</f>
        <v>+</v>
      </c>
      <c r="Z7" s="439">
        <f>'Summary Data'!DN8</f>
        <v>94733314</v>
      </c>
      <c r="AA7" s="897">
        <f t="shared" si="10"/>
        <v>0</v>
      </c>
      <c r="AB7" s="739">
        <f t="shared" si="11"/>
        <v>0</v>
      </c>
      <c r="AC7" s="585" t="str">
        <f>IF(AA7&gt;0,"-","+")</f>
        <v>+</v>
      </c>
      <c r="AD7" s="439">
        <f>'Summary Data'!EB8</f>
        <v>94733314</v>
      </c>
      <c r="AE7" s="897">
        <f t="shared" si="12"/>
        <v>0</v>
      </c>
      <c r="AF7" s="739">
        <f t="shared" si="13"/>
        <v>0</v>
      </c>
      <c r="AG7" s="585" t="str">
        <f>IF(AE7&gt;0,"-","+")</f>
        <v>+</v>
      </c>
      <c r="AH7" s="439">
        <f>'Summary Data'!EP8</f>
        <v>94733314</v>
      </c>
      <c r="AI7" s="897">
        <f t="shared" si="14"/>
        <v>0</v>
      </c>
      <c r="AJ7" s="739">
        <f t="shared" si="15"/>
        <v>0</v>
      </c>
      <c r="AK7" s="585" t="str">
        <f>IF(AI7&gt;0,"-","+")</f>
        <v>+</v>
      </c>
      <c r="AL7" s="439">
        <f>'Summary Data'!FD8</f>
        <v>94733314</v>
      </c>
      <c r="AM7" s="897">
        <f t="shared" si="18"/>
        <v>0</v>
      </c>
      <c r="AN7" s="739">
        <f t="shared" si="16"/>
        <v>0</v>
      </c>
      <c r="AO7" s="585" t="str">
        <f>IF(AM7&gt;0,"-","+")</f>
        <v>+</v>
      </c>
    </row>
    <row r="8" spans="1:41" ht="21.75" hidden="1" customHeight="1" outlineLevel="1" x14ac:dyDescent="0.35">
      <c r="A8" s="431" t="s">
        <v>67</v>
      </c>
      <c r="B8" s="440">
        <v>0</v>
      </c>
      <c r="C8" s="440">
        <v>0</v>
      </c>
      <c r="D8" s="407">
        <f t="shared" si="17"/>
        <v>0</v>
      </c>
      <c r="E8" s="387"/>
      <c r="F8" s="386">
        <v>0</v>
      </c>
      <c r="G8" s="456">
        <f t="shared" si="0"/>
        <v>0</v>
      </c>
      <c r="H8" s="382" t="e">
        <f t="shared" si="1"/>
        <v>#DIV/0!</v>
      </c>
      <c r="I8" s="440">
        <v>0</v>
      </c>
      <c r="J8" s="456">
        <f t="shared" si="2"/>
        <v>0</v>
      </c>
      <c r="K8" s="432" t="e">
        <f t="shared" si="3"/>
        <v>#DIV/0!</v>
      </c>
      <c r="L8" s="386">
        <v>0</v>
      </c>
      <c r="M8" s="743">
        <v>0</v>
      </c>
      <c r="N8" s="894" t="e">
        <v>#DIV/0!</v>
      </c>
      <c r="O8" s="440">
        <v>0</v>
      </c>
      <c r="P8" s="897">
        <f t="shared" si="4"/>
        <v>0</v>
      </c>
      <c r="Q8" s="739" t="e">
        <f t="shared" si="5"/>
        <v>#DIV/0!</v>
      </c>
      <c r="R8" s="585" t="str">
        <f>IF(P8&gt;0,"-","+")</f>
        <v>+</v>
      </c>
      <c r="S8" s="440">
        <f>'Summary Data'!CL9</f>
        <v>0</v>
      </c>
      <c r="T8" s="897">
        <f t="shared" si="6"/>
        <v>0</v>
      </c>
      <c r="U8" s="739" t="e">
        <f t="shared" si="7"/>
        <v>#DIV/0!</v>
      </c>
      <c r="V8" s="440">
        <f>'Summary Data'!CZ9</f>
        <v>0</v>
      </c>
      <c r="W8" s="897">
        <f t="shared" si="8"/>
        <v>0</v>
      </c>
      <c r="X8" s="739" t="e">
        <f t="shared" si="9"/>
        <v>#DIV/0!</v>
      </c>
      <c r="Y8" s="585" t="str">
        <f>IF(W8&gt;0,"-","+")</f>
        <v>+</v>
      </c>
      <c r="Z8" s="440">
        <f>'Summary Data'!DN9</f>
        <v>0</v>
      </c>
      <c r="AA8" s="897">
        <f t="shared" si="10"/>
        <v>0</v>
      </c>
      <c r="AB8" s="739" t="e">
        <f t="shared" si="11"/>
        <v>#DIV/0!</v>
      </c>
      <c r="AC8" s="585" t="str">
        <f>IF(AA8&gt;0,"-","+")</f>
        <v>+</v>
      </c>
      <c r="AD8" s="440">
        <f>'Summary Data'!EB9</f>
        <v>0</v>
      </c>
      <c r="AE8" s="897">
        <f t="shared" si="12"/>
        <v>0</v>
      </c>
      <c r="AF8" s="739" t="e">
        <f t="shared" si="13"/>
        <v>#DIV/0!</v>
      </c>
      <c r="AG8" s="585" t="str">
        <f>IF(AE8&gt;0,"-","+")</f>
        <v>+</v>
      </c>
      <c r="AH8" s="440">
        <f>'Summary Data'!EP9</f>
        <v>0</v>
      </c>
      <c r="AI8" s="897">
        <f t="shared" si="14"/>
        <v>0</v>
      </c>
      <c r="AJ8" s="739" t="e">
        <f t="shared" si="15"/>
        <v>#DIV/0!</v>
      </c>
      <c r="AK8" s="585" t="str">
        <f>IF(AI8&gt;0,"-","+")</f>
        <v>+</v>
      </c>
      <c r="AL8" s="440">
        <f>'Summary Data'!FD9</f>
        <v>0</v>
      </c>
      <c r="AM8" s="897">
        <f t="shared" si="18"/>
        <v>0</v>
      </c>
      <c r="AN8" s="739" t="e">
        <f t="shared" si="16"/>
        <v>#DIV/0!</v>
      </c>
      <c r="AO8" s="585" t="str">
        <f>IF(AM8&gt;0,"-","+")</f>
        <v>+</v>
      </c>
    </row>
    <row r="9" spans="1:41" ht="21.75" hidden="1" customHeight="1" outlineLevel="1" x14ac:dyDescent="0.35">
      <c r="A9" s="431" t="s">
        <v>130</v>
      </c>
      <c r="B9" s="441" t="s">
        <v>17</v>
      </c>
      <c r="C9" s="441" t="s">
        <v>151</v>
      </c>
      <c r="D9" s="408" t="e">
        <f t="shared" si="17"/>
        <v>#VALUE!</v>
      </c>
      <c r="E9" s="389" t="e">
        <f t="shared" ref="E9:E69" si="19">D9/B9</f>
        <v>#VALUE!</v>
      </c>
      <c r="F9" s="388" t="s">
        <v>173</v>
      </c>
      <c r="G9" s="456" t="e">
        <f t="shared" si="0"/>
        <v>#VALUE!</v>
      </c>
      <c r="H9" s="382" t="e">
        <f t="shared" si="1"/>
        <v>#VALUE!</v>
      </c>
      <c r="I9" s="441" t="s">
        <v>154</v>
      </c>
      <c r="J9" s="456" t="e">
        <f t="shared" si="2"/>
        <v>#VALUE!</v>
      </c>
      <c r="K9" s="432" t="e">
        <f t="shared" si="3"/>
        <v>#VALUE!</v>
      </c>
      <c r="L9" s="388" t="s">
        <v>187</v>
      </c>
      <c r="M9" s="743" t="e">
        <v>#VALUE!</v>
      </c>
      <c r="N9" s="894" t="e">
        <v>#VALUE!</v>
      </c>
      <c r="O9" s="441" t="s">
        <v>211</v>
      </c>
      <c r="P9" s="897" t="e">
        <f t="shared" si="4"/>
        <v>#VALUE!</v>
      </c>
      <c r="Q9" s="739" t="e">
        <f t="shared" si="5"/>
        <v>#VALUE!</v>
      </c>
      <c r="R9" s="585" t="e">
        <f>IF(P9&gt;0,"-","+")</f>
        <v>#VALUE!</v>
      </c>
      <c r="S9" s="441" t="str">
        <f>'Summary Data'!CL10</f>
        <v>1516 YTD Total</v>
      </c>
      <c r="T9" s="897" t="e">
        <f t="shared" si="6"/>
        <v>#VALUE!</v>
      </c>
      <c r="U9" s="739" t="e">
        <f t="shared" si="7"/>
        <v>#VALUE!</v>
      </c>
      <c r="V9" s="441" t="str">
        <f>'Summary Data'!CZ10</f>
        <v>1617 YTD Total</v>
      </c>
      <c r="W9" s="897" t="e">
        <f t="shared" si="8"/>
        <v>#VALUE!</v>
      </c>
      <c r="X9" s="739" t="e">
        <f t="shared" si="9"/>
        <v>#VALUE!</v>
      </c>
      <c r="Y9" s="585" t="e">
        <f>IF(W9&gt;0,"-","+")</f>
        <v>#VALUE!</v>
      </c>
      <c r="Z9" s="441" t="str">
        <f>'Summary Data'!DN10</f>
        <v>1718 YTD Total</v>
      </c>
      <c r="AA9" s="897" t="e">
        <f t="shared" si="10"/>
        <v>#VALUE!</v>
      </c>
      <c r="AB9" s="739" t="e">
        <f t="shared" si="11"/>
        <v>#VALUE!</v>
      </c>
      <c r="AC9" s="585" t="e">
        <f>IF(AA9&gt;0,"-","+")</f>
        <v>#VALUE!</v>
      </c>
      <c r="AD9" s="441" t="str">
        <f>'Summary Data'!EB10</f>
        <v>1819 YTD Total</v>
      </c>
      <c r="AE9" s="897" t="e">
        <f t="shared" si="12"/>
        <v>#VALUE!</v>
      </c>
      <c r="AF9" s="739" t="e">
        <f t="shared" si="13"/>
        <v>#VALUE!</v>
      </c>
      <c r="AG9" s="585" t="e">
        <f>IF(AE9&gt;0,"-","+")</f>
        <v>#VALUE!</v>
      </c>
      <c r="AH9" s="441" t="str">
        <f>'Summary Data'!EP10</f>
        <v>1920 YTD Total</v>
      </c>
      <c r="AI9" s="897" t="e">
        <f t="shared" si="14"/>
        <v>#VALUE!</v>
      </c>
      <c r="AJ9" s="739" t="e">
        <f t="shared" si="15"/>
        <v>#VALUE!</v>
      </c>
      <c r="AK9" s="585" t="e">
        <f>IF(AI9&gt;0,"-","+")</f>
        <v>#VALUE!</v>
      </c>
      <c r="AL9" s="441" t="str">
        <f>'Summary Data'!FD10</f>
        <v>2021 YTD Total</v>
      </c>
      <c r="AM9" s="897" t="e">
        <f t="shared" si="18"/>
        <v>#VALUE!</v>
      </c>
      <c r="AN9" s="739" t="e">
        <f t="shared" si="16"/>
        <v>#VALUE!</v>
      </c>
      <c r="AO9" s="585" t="e">
        <f>IF(AM9&gt;0,"-","+")</f>
        <v>#VALUE!</v>
      </c>
    </row>
    <row r="10" spans="1:41" ht="23.1" customHeight="1" collapsed="1" x14ac:dyDescent="0.35">
      <c r="A10" s="431" t="str">
        <f>'Summary Data'!B11</f>
        <v>Number of Employee Payrolls</v>
      </c>
      <c r="B10" s="442">
        <v>1463697.3333333333</v>
      </c>
      <c r="C10" s="442">
        <v>1547316</v>
      </c>
      <c r="D10" s="394">
        <f t="shared" si="17"/>
        <v>83618.666666666744</v>
      </c>
      <c r="E10" s="382">
        <f t="shared" si="19"/>
        <v>5.7128386287511226E-2</v>
      </c>
      <c r="F10" s="390">
        <v>1536331</v>
      </c>
      <c r="G10" s="456">
        <f t="shared" si="0"/>
        <v>-10985</v>
      </c>
      <c r="H10" s="382">
        <f t="shared" si="1"/>
        <v>-7.099390169816637E-3</v>
      </c>
      <c r="I10" s="442">
        <v>1381525</v>
      </c>
      <c r="J10" s="456">
        <f t="shared" si="2"/>
        <v>-154806</v>
      </c>
      <c r="K10" s="432">
        <f t="shared" si="3"/>
        <v>-0.10076344225300407</v>
      </c>
      <c r="L10" s="390">
        <v>1388066</v>
      </c>
      <c r="M10" s="743">
        <v>6541</v>
      </c>
      <c r="N10" s="894">
        <v>4.7346229709922007E-3</v>
      </c>
      <c r="O10" s="442">
        <v>1433529</v>
      </c>
      <c r="P10" s="897">
        <f t="shared" si="4"/>
        <v>45463</v>
      </c>
      <c r="Q10" s="739">
        <f t="shared" si="5"/>
        <v>3.2752765358419554E-2</v>
      </c>
      <c r="R10" s="586"/>
      <c r="S10" s="442">
        <f>'Summary Data'!CL11</f>
        <v>1494596</v>
      </c>
      <c r="T10" s="897">
        <f t="shared" si="6"/>
        <v>61067</v>
      </c>
      <c r="U10" s="739">
        <f t="shared" si="7"/>
        <v>4.2599068452748426E-2</v>
      </c>
      <c r="V10" s="442">
        <f>'Summary Data'!CZ11</f>
        <v>1496955</v>
      </c>
      <c r="W10" s="897">
        <f t="shared" si="8"/>
        <v>2359</v>
      </c>
      <c r="X10" s="739">
        <f t="shared" si="9"/>
        <v>1.5783529462142277E-3</v>
      </c>
      <c r="Y10" s="586"/>
      <c r="Z10" s="442">
        <f>'Summary Data'!DN11</f>
        <v>1525672</v>
      </c>
      <c r="AA10" s="897">
        <f t="shared" si="10"/>
        <v>28717</v>
      </c>
      <c r="AB10" s="739">
        <f t="shared" si="11"/>
        <v>1.9183609393735951E-2</v>
      </c>
      <c r="AC10" s="586"/>
      <c r="AD10" s="442">
        <f>'Summary Data'!EB11</f>
        <v>1537993</v>
      </c>
      <c r="AE10" s="897">
        <f t="shared" si="12"/>
        <v>12321</v>
      </c>
      <c r="AF10" s="739">
        <f t="shared" si="13"/>
        <v>8.0757856210247024E-3</v>
      </c>
      <c r="AG10" s="586"/>
      <c r="AH10" s="442">
        <f>'Summary Data'!EP11</f>
        <v>1547623</v>
      </c>
      <c r="AI10" s="897">
        <f t="shared" si="14"/>
        <v>9630</v>
      </c>
      <c r="AJ10" s="739">
        <f t="shared" si="15"/>
        <v>6.2614069114748901E-3</v>
      </c>
      <c r="AK10" s="586"/>
      <c r="AL10" s="442">
        <f>'Summary Data'!FD11</f>
        <v>896769</v>
      </c>
      <c r="AM10" s="897">
        <f t="shared" si="18"/>
        <v>-650854</v>
      </c>
      <c r="AN10" s="739">
        <f t="shared" si="16"/>
        <v>-0.42055074136272208</v>
      </c>
      <c r="AO10" s="586"/>
    </row>
    <row r="11" spans="1:41" ht="21.75" hidden="1" customHeight="1" outlineLevel="1" x14ac:dyDescent="0.35">
      <c r="A11" s="431" t="s">
        <v>90</v>
      </c>
      <c r="B11" s="443">
        <v>0</v>
      </c>
      <c r="C11" s="443">
        <v>0</v>
      </c>
      <c r="D11" s="405">
        <f t="shared" si="17"/>
        <v>0</v>
      </c>
      <c r="E11" s="382" t="e">
        <f t="shared" si="19"/>
        <v>#DIV/0!</v>
      </c>
      <c r="F11" s="391">
        <v>0</v>
      </c>
      <c r="G11" s="456">
        <f t="shared" si="0"/>
        <v>0</v>
      </c>
      <c r="H11" s="382" t="e">
        <f t="shared" si="1"/>
        <v>#DIV/0!</v>
      </c>
      <c r="I11" s="443">
        <v>0</v>
      </c>
      <c r="J11" s="456">
        <f t="shared" si="2"/>
        <v>0</v>
      </c>
      <c r="K11" s="432" t="e">
        <f t="shared" si="3"/>
        <v>#DIV/0!</v>
      </c>
      <c r="L11" s="391">
        <v>0</v>
      </c>
      <c r="M11" s="743">
        <v>0</v>
      </c>
      <c r="N11" s="894" t="e">
        <v>#DIV/0!</v>
      </c>
      <c r="O11" s="443">
        <v>0</v>
      </c>
      <c r="P11" s="897">
        <f t="shared" si="4"/>
        <v>0</v>
      </c>
      <c r="Q11" s="739" t="e">
        <f t="shared" si="5"/>
        <v>#DIV/0!</v>
      </c>
      <c r="R11" s="586" t="str">
        <f>IF(P11&gt;0,"-","+")</f>
        <v>+</v>
      </c>
      <c r="S11" s="443">
        <f>'Summary Data'!CL12</f>
        <v>0</v>
      </c>
      <c r="T11" s="897">
        <f t="shared" si="6"/>
        <v>0</v>
      </c>
      <c r="U11" s="739" t="e">
        <f t="shared" si="7"/>
        <v>#DIV/0!</v>
      </c>
      <c r="V11" s="443">
        <f>'Summary Data'!CZ12</f>
        <v>0</v>
      </c>
      <c r="W11" s="897">
        <f t="shared" si="8"/>
        <v>0</v>
      </c>
      <c r="X11" s="739" t="e">
        <f t="shared" si="9"/>
        <v>#DIV/0!</v>
      </c>
      <c r="Y11" s="586" t="str">
        <f>IF(W11&gt;0,"-","+")</f>
        <v>+</v>
      </c>
      <c r="Z11" s="443">
        <f>'Summary Data'!DN12</f>
        <v>0</v>
      </c>
      <c r="AA11" s="897">
        <f t="shared" si="10"/>
        <v>0</v>
      </c>
      <c r="AB11" s="739" t="e">
        <f t="shared" si="11"/>
        <v>#DIV/0!</v>
      </c>
      <c r="AC11" s="586" t="str">
        <f>IF(AA11&gt;0,"-","+")</f>
        <v>+</v>
      </c>
      <c r="AD11" s="443">
        <f>'Summary Data'!EB12</f>
        <v>0</v>
      </c>
      <c r="AE11" s="897">
        <f t="shared" si="12"/>
        <v>0</v>
      </c>
      <c r="AF11" s="739" t="e">
        <f t="shared" si="13"/>
        <v>#DIV/0!</v>
      </c>
      <c r="AG11" s="586" t="str">
        <f>IF(AE11&gt;0,"-","+")</f>
        <v>+</v>
      </c>
      <c r="AH11" s="443">
        <f>'Summary Data'!EP12</f>
        <v>0</v>
      </c>
      <c r="AI11" s="897">
        <f t="shared" si="14"/>
        <v>0</v>
      </c>
      <c r="AJ11" s="739" t="e">
        <f t="shared" si="15"/>
        <v>#DIV/0!</v>
      </c>
      <c r="AK11" s="586" t="str">
        <f>IF(AI11&gt;0,"-","+")</f>
        <v>+</v>
      </c>
      <c r="AL11" s="443">
        <f>'Summary Data'!FD12</f>
        <v>0</v>
      </c>
      <c r="AM11" s="897">
        <f t="shared" si="18"/>
        <v>0</v>
      </c>
      <c r="AN11" s="739" t="e">
        <f t="shared" si="16"/>
        <v>#DIV/0!</v>
      </c>
      <c r="AO11" s="586" t="str">
        <f>IF(AM11&gt;0,"-","+")</f>
        <v>+</v>
      </c>
    </row>
    <row r="12" spans="1:41" ht="23.1" customHeight="1" collapsed="1" x14ac:dyDescent="0.35">
      <c r="A12" s="431" t="str">
        <f>'Summary Data'!E13</f>
        <v>Number of Calls</v>
      </c>
      <c r="B12" s="444">
        <v>61608</v>
      </c>
      <c r="C12" s="444">
        <v>53225</v>
      </c>
      <c r="D12" s="394">
        <f t="shared" si="17"/>
        <v>-8383</v>
      </c>
      <c r="E12" s="382">
        <f t="shared" si="19"/>
        <v>-0.13606999091027139</v>
      </c>
      <c r="F12" s="392">
        <v>45878</v>
      </c>
      <c r="G12" s="456">
        <f t="shared" si="0"/>
        <v>-7347</v>
      </c>
      <c r="H12" s="382">
        <f t="shared" si="1"/>
        <v>-0.13803663691874118</v>
      </c>
      <c r="I12" s="444">
        <v>49656</v>
      </c>
      <c r="J12" s="456">
        <f t="shared" si="2"/>
        <v>3778</v>
      </c>
      <c r="K12" s="432">
        <f t="shared" si="3"/>
        <v>8.234883822311348E-2</v>
      </c>
      <c r="L12" s="392">
        <v>65970</v>
      </c>
      <c r="M12" s="743">
        <v>16314</v>
      </c>
      <c r="N12" s="894">
        <v>0.32854035766070566</v>
      </c>
      <c r="O12" s="444">
        <v>56364</v>
      </c>
      <c r="P12" s="897">
        <f t="shared" si="4"/>
        <v>-9606</v>
      </c>
      <c r="Q12" s="739">
        <f t="shared" si="5"/>
        <v>-0.14561164165529786</v>
      </c>
      <c r="R12" s="586"/>
      <c r="S12" s="444">
        <f>'Summary Data'!CL13</f>
        <v>41865</v>
      </c>
      <c r="T12" s="897">
        <f t="shared" si="6"/>
        <v>-14499</v>
      </c>
      <c r="U12" s="739">
        <f t="shared" si="7"/>
        <v>-0.25723866297636788</v>
      </c>
      <c r="V12" s="444">
        <f>'Summary Data'!CZ13</f>
        <v>36685</v>
      </c>
      <c r="W12" s="897">
        <f t="shared" si="8"/>
        <v>-5180</v>
      </c>
      <c r="X12" s="739">
        <f t="shared" si="9"/>
        <v>-0.12373104024841754</v>
      </c>
      <c r="Y12" s="586"/>
      <c r="Z12" s="444">
        <f>'Summary Data'!DN13</f>
        <v>28572</v>
      </c>
      <c r="AA12" s="897">
        <f t="shared" si="10"/>
        <v>-8113</v>
      </c>
      <c r="AB12" s="739">
        <f t="shared" si="11"/>
        <v>-0.2211530598337195</v>
      </c>
      <c r="AC12" s="586"/>
      <c r="AD12" s="444">
        <f>'Summary Data'!EB13</f>
        <v>30169</v>
      </c>
      <c r="AE12" s="897">
        <f t="shared" si="12"/>
        <v>1597</v>
      </c>
      <c r="AF12" s="739">
        <f t="shared" si="13"/>
        <v>5.5893882122357554E-2</v>
      </c>
      <c r="AG12" s="586"/>
      <c r="AH12" s="444">
        <f>'Summary Data'!EP13</f>
        <v>28834</v>
      </c>
      <c r="AI12" s="897">
        <f t="shared" si="14"/>
        <v>-1335</v>
      </c>
      <c r="AJ12" s="739">
        <f t="shared" si="15"/>
        <v>-4.4250720938711921E-2</v>
      </c>
      <c r="AK12" s="586"/>
      <c r="AL12" s="444">
        <f>'Summary Data'!FD13</f>
        <v>19873</v>
      </c>
      <c r="AM12" s="897">
        <f t="shared" si="18"/>
        <v>-8961</v>
      </c>
      <c r="AN12" s="739">
        <f t="shared" si="16"/>
        <v>-0.31077894152736352</v>
      </c>
      <c r="AO12" s="586"/>
    </row>
    <row r="13" spans="1:41" ht="21.75" hidden="1" customHeight="1" outlineLevel="1" x14ac:dyDescent="0.35">
      <c r="A13" s="431" t="s">
        <v>32</v>
      </c>
      <c r="B13" s="444" t="s">
        <v>29</v>
      </c>
      <c r="C13" s="444" t="s">
        <v>29</v>
      </c>
      <c r="D13" s="394" t="e">
        <f t="shared" si="17"/>
        <v>#VALUE!</v>
      </c>
      <c r="E13" s="382" t="e">
        <f t="shared" si="19"/>
        <v>#VALUE!</v>
      </c>
      <c r="F13" s="392" t="s">
        <v>29</v>
      </c>
      <c r="G13" s="454" t="e">
        <f t="shared" si="0"/>
        <v>#VALUE!</v>
      </c>
      <c r="H13" s="382" t="e">
        <f t="shared" si="1"/>
        <v>#VALUE!</v>
      </c>
      <c r="I13" s="444" t="s">
        <v>29</v>
      </c>
      <c r="J13" s="454" t="e">
        <f t="shared" si="2"/>
        <v>#VALUE!</v>
      </c>
      <c r="K13" s="432" t="e">
        <f t="shared" si="3"/>
        <v>#VALUE!</v>
      </c>
      <c r="L13" s="392" t="s">
        <v>29</v>
      </c>
      <c r="M13" s="744" t="e">
        <v>#VALUE!</v>
      </c>
      <c r="N13" s="894" t="e">
        <v>#VALUE!</v>
      </c>
      <c r="O13" s="444" t="s">
        <v>29</v>
      </c>
      <c r="P13" s="405" t="e">
        <f t="shared" si="4"/>
        <v>#VALUE!</v>
      </c>
      <c r="Q13" s="739" t="e">
        <f t="shared" si="5"/>
        <v>#VALUE!</v>
      </c>
      <c r="R13" s="585" t="e">
        <f>IF(P13&gt;0,"-","+")</f>
        <v>#VALUE!</v>
      </c>
      <c r="S13" s="444" t="str">
        <f>'Summary Data'!CL14</f>
        <v>-</v>
      </c>
      <c r="T13" s="405" t="e">
        <f t="shared" si="6"/>
        <v>#VALUE!</v>
      </c>
      <c r="U13" s="739" t="e">
        <f t="shared" si="7"/>
        <v>#VALUE!</v>
      </c>
      <c r="V13" s="444" t="str">
        <f>'Summary Data'!CZ14</f>
        <v>-</v>
      </c>
      <c r="W13" s="405" t="e">
        <f t="shared" si="8"/>
        <v>#VALUE!</v>
      </c>
      <c r="X13" s="739" t="e">
        <f t="shared" si="9"/>
        <v>#VALUE!</v>
      </c>
      <c r="Y13" s="585" t="e">
        <f>IF(W13&gt;0,"-","+")</f>
        <v>#VALUE!</v>
      </c>
      <c r="Z13" s="444" t="str">
        <f>'Summary Data'!DN14</f>
        <v>-</v>
      </c>
      <c r="AA13" s="405" t="e">
        <f t="shared" si="10"/>
        <v>#VALUE!</v>
      </c>
      <c r="AB13" s="739" t="e">
        <f t="shared" si="11"/>
        <v>#VALUE!</v>
      </c>
      <c r="AC13" s="585" t="e">
        <f>IF(AA13&gt;0,"-","+")</f>
        <v>#VALUE!</v>
      </c>
      <c r="AD13" s="444" t="str">
        <f>'Summary Data'!EB14</f>
        <v>-</v>
      </c>
      <c r="AE13" s="405" t="e">
        <f t="shared" si="12"/>
        <v>#VALUE!</v>
      </c>
      <c r="AF13" s="739" t="e">
        <f t="shared" si="13"/>
        <v>#VALUE!</v>
      </c>
      <c r="AG13" s="585" t="e">
        <f>IF(AE13&gt;0,"-","+")</f>
        <v>#VALUE!</v>
      </c>
      <c r="AH13" s="444" t="str">
        <f>'Summary Data'!EP14</f>
        <v>-</v>
      </c>
      <c r="AI13" s="405" t="e">
        <f t="shared" si="14"/>
        <v>#VALUE!</v>
      </c>
      <c r="AJ13" s="739" t="e">
        <f t="shared" si="15"/>
        <v>#VALUE!</v>
      </c>
      <c r="AK13" s="585" t="e">
        <f>IF(AI13&gt;0,"-","+")</f>
        <v>#VALUE!</v>
      </c>
      <c r="AL13" s="444" t="str">
        <f>'Summary Data'!FD14</f>
        <v>-</v>
      </c>
      <c r="AM13" s="405" t="e">
        <f t="shared" si="18"/>
        <v>#VALUE!</v>
      </c>
      <c r="AN13" s="739" t="e">
        <f t="shared" si="16"/>
        <v>#VALUE!</v>
      </c>
      <c r="AO13" s="585" t="e">
        <f>IF(AM13&gt;0,"-","+")</f>
        <v>#VALUE!</v>
      </c>
    </row>
    <row r="14" spans="1:41" ht="21.75" hidden="1" customHeight="1" outlineLevel="1" x14ac:dyDescent="0.35">
      <c r="A14" s="431" t="s">
        <v>30</v>
      </c>
      <c r="B14" s="442" t="s">
        <v>29</v>
      </c>
      <c r="C14" s="442" t="s">
        <v>29</v>
      </c>
      <c r="D14" s="394" t="e">
        <f t="shared" si="17"/>
        <v>#VALUE!</v>
      </c>
      <c r="E14" s="382" t="e">
        <f t="shared" si="19"/>
        <v>#VALUE!</v>
      </c>
      <c r="F14" s="390" t="s">
        <v>29</v>
      </c>
      <c r="G14" s="454" t="e">
        <f t="shared" si="0"/>
        <v>#VALUE!</v>
      </c>
      <c r="H14" s="382" t="e">
        <f t="shared" si="1"/>
        <v>#VALUE!</v>
      </c>
      <c r="I14" s="442" t="s">
        <v>29</v>
      </c>
      <c r="J14" s="454" t="e">
        <f t="shared" si="2"/>
        <v>#VALUE!</v>
      </c>
      <c r="K14" s="432" t="e">
        <f t="shared" si="3"/>
        <v>#VALUE!</v>
      </c>
      <c r="L14" s="390" t="s">
        <v>29</v>
      </c>
      <c r="M14" s="744" t="e">
        <v>#VALUE!</v>
      </c>
      <c r="N14" s="894" t="e">
        <v>#VALUE!</v>
      </c>
      <c r="O14" s="442" t="s">
        <v>29</v>
      </c>
      <c r="P14" s="405" t="e">
        <f t="shared" si="4"/>
        <v>#VALUE!</v>
      </c>
      <c r="Q14" s="739" t="e">
        <f t="shared" si="5"/>
        <v>#VALUE!</v>
      </c>
      <c r="R14" s="585" t="e">
        <f>IF(P14&gt;0,"-","+")</f>
        <v>#VALUE!</v>
      </c>
      <c r="S14" s="442" t="str">
        <f>'Summary Data'!CL15</f>
        <v>-</v>
      </c>
      <c r="T14" s="405" t="e">
        <f t="shared" si="6"/>
        <v>#VALUE!</v>
      </c>
      <c r="U14" s="739" t="e">
        <f t="shared" si="7"/>
        <v>#VALUE!</v>
      </c>
      <c r="V14" s="442" t="str">
        <f>'Summary Data'!CZ15</f>
        <v>-</v>
      </c>
      <c r="W14" s="405" t="e">
        <f t="shared" si="8"/>
        <v>#VALUE!</v>
      </c>
      <c r="X14" s="739" t="e">
        <f t="shared" si="9"/>
        <v>#VALUE!</v>
      </c>
      <c r="Y14" s="585" t="e">
        <f>IF(W14&gt;0,"-","+")</f>
        <v>#VALUE!</v>
      </c>
      <c r="Z14" s="442" t="str">
        <f>'Summary Data'!DN15</f>
        <v>-</v>
      </c>
      <c r="AA14" s="405" t="e">
        <f t="shared" si="10"/>
        <v>#VALUE!</v>
      </c>
      <c r="AB14" s="739" t="e">
        <f t="shared" si="11"/>
        <v>#VALUE!</v>
      </c>
      <c r="AC14" s="585" t="e">
        <f>IF(AA14&gt;0,"-","+")</f>
        <v>#VALUE!</v>
      </c>
      <c r="AD14" s="442" t="str">
        <f>'Summary Data'!EB15</f>
        <v>-</v>
      </c>
      <c r="AE14" s="405" t="e">
        <f t="shared" si="12"/>
        <v>#VALUE!</v>
      </c>
      <c r="AF14" s="739" t="e">
        <f t="shared" si="13"/>
        <v>#VALUE!</v>
      </c>
      <c r="AG14" s="585" t="e">
        <f>IF(AE14&gt;0,"-","+")</f>
        <v>#VALUE!</v>
      </c>
      <c r="AH14" s="442" t="str">
        <f>'Summary Data'!EP15</f>
        <v>-</v>
      </c>
      <c r="AI14" s="405" t="e">
        <f t="shared" si="14"/>
        <v>#VALUE!</v>
      </c>
      <c r="AJ14" s="739" t="e">
        <f t="shared" si="15"/>
        <v>#VALUE!</v>
      </c>
      <c r="AK14" s="585" t="e">
        <f>IF(AI14&gt;0,"-","+")</f>
        <v>#VALUE!</v>
      </c>
      <c r="AL14" s="442" t="str">
        <f>'Summary Data'!FD15</f>
        <v>-</v>
      </c>
      <c r="AM14" s="405" t="e">
        <f t="shared" si="18"/>
        <v>#VALUE!</v>
      </c>
      <c r="AN14" s="739" t="e">
        <f t="shared" si="16"/>
        <v>#VALUE!</v>
      </c>
      <c r="AO14" s="585" t="e">
        <f>IF(AM14&gt;0,"-","+")</f>
        <v>#VALUE!</v>
      </c>
    </row>
    <row r="15" spans="1:41" ht="21.75" hidden="1" customHeight="1" outlineLevel="1" x14ac:dyDescent="0.35">
      <c r="A15" s="431" t="s">
        <v>31</v>
      </c>
      <c r="B15" s="442" t="s">
        <v>29</v>
      </c>
      <c r="C15" s="442" t="s">
        <v>29</v>
      </c>
      <c r="D15" s="394" t="e">
        <f t="shared" si="17"/>
        <v>#VALUE!</v>
      </c>
      <c r="E15" s="382" t="e">
        <f t="shared" si="19"/>
        <v>#VALUE!</v>
      </c>
      <c r="F15" s="390" t="s">
        <v>29</v>
      </c>
      <c r="G15" s="454" t="e">
        <f t="shared" si="0"/>
        <v>#VALUE!</v>
      </c>
      <c r="H15" s="382" t="e">
        <f t="shared" si="1"/>
        <v>#VALUE!</v>
      </c>
      <c r="I15" s="442" t="s">
        <v>29</v>
      </c>
      <c r="J15" s="454" t="e">
        <f t="shared" si="2"/>
        <v>#VALUE!</v>
      </c>
      <c r="K15" s="432" t="e">
        <f t="shared" si="3"/>
        <v>#VALUE!</v>
      </c>
      <c r="L15" s="390" t="s">
        <v>29</v>
      </c>
      <c r="M15" s="744" t="e">
        <v>#VALUE!</v>
      </c>
      <c r="N15" s="894" t="e">
        <v>#VALUE!</v>
      </c>
      <c r="O15" s="442" t="s">
        <v>29</v>
      </c>
      <c r="P15" s="405" t="e">
        <f t="shared" si="4"/>
        <v>#VALUE!</v>
      </c>
      <c r="Q15" s="739" t="e">
        <f t="shared" si="5"/>
        <v>#VALUE!</v>
      </c>
      <c r="R15" s="585" t="e">
        <f>IF(P15&gt;0,"-","+")</f>
        <v>#VALUE!</v>
      </c>
      <c r="S15" s="442" t="str">
        <f>'Summary Data'!CL16</f>
        <v>-</v>
      </c>
      <c r="T15" s="405" t="e">
        <f t="shared" si="6"/>
        <v>#VALUE!</v>
      </c>
      <c r="U15" s="739" t="e">
        <f t="shared" si="7"/>
        <v>#VALUE!</v>
      </c>
      <c r="V15" s="442" t="str">
        <f>'Summary Data'!CZ16</f>
        <v>-</v>
      </c>
      <c r="W15" s="405" t="e">
        <f t="shared" si="8"/>
        <v>#VALUE!</v>
      </c>
      <c r="X15" s="739" t="e">
        <f t="shared" si="9"/>
        <v>#VALUE!</v>
      </c>
      <c r="Y15" s="585" t="e">
        <f>IF(W15&gt;0,"-","+")</f>
        <v>#VALUE!</v>
      </c>
      <c r="Z15" s="442" t="str">
        <f>'Summary Data'!DN16</f>
        <v>-</v>
      </c>
      <c r="AA15" s="405" t="e">
        <f t="shared" si="10"/>
        <v>#VALUE!</v>
      </c>
      <c r="AB15" s="739" t="e">
        <f t="shared" si="11"/>
        <v>#VALUE!</v>
      </c>
      <c r="AC15" s="585" t="e">
        <f>IF(AA15&gt;0,"-","+")</f>
        <v>#VALUE!</v>
      </c>
      <c r="AD15" s="442" t="str">
        <f>'Summary Data'!EB16</f>
        <v>-</v>
      </c>
      <c r="AE15" s="405" t="e">
        <f t="shared" si="12"/>
        <v>#VALUE!</v>
      </c>
      <c r="AF15" s="739" t="e">
        <f t="shared" si="13"/>
        <v>#VALUE!</v>
      </c>
      <c r="AG15" s="585" t="e">
        <f>IF(AE15&gt;0,"-","+")</f>
        <v>#VALUE!</v>
      </c>
      <c r="AH15" s="442" t="str">
        <f>'Summary Data'!EP16</f>
        <v>-</v>
      </c>
      <c r="AI15" s="405" t="e">
        <f t="shared" si="14"/>
        <v>#VALUE!</v>
      </c>
      <c r="AJ15" s="739" t="e">
        <f t="shared" si="15"/>
        <v>#VALUE!</v>
      </c>
      <c r="AK15" s="585" t="e">
        <f>IF(AI15&gt;0,"-","+")</f>
        <v>#VALUE!</v>
      </c>
      <c r="AL15" s="442" t="str">
        <f>'Summary Data'!FD16</f>
        <v>-</v>
      </c>
      <c r="AM15" s="405" t="e">
        <f t="shared" si="18"/>
        <v>#VALUE!</v>
      </c>
      <c r="AN15" s="739" t="e">
        <f t="shared" si="16"/>
        <v>#VALUE!</v>
      </c>
      <c r="AO15" s="585" t="e">
        <f>IF(AM15&gt;0,"-","+")</f>
        <v>#VALUE!</v>
      </c>
    </row>
    <row r="16" spans="1:41" ht="21.75" hidden="1" customHeight="1" outlineLevel="1" x14ac:dyDescent="0.35">
      <c r="A16" s="431" t="s">
        <v>3</v>
      </c>
      <c r="B16" s="445" t="s">
        <v>29</v>
      </c>
      <c r="C16" s="445" t="s">
        <v>29</v>
      </c>
      <c r="D16" s="394" t="e">
        <f t="shared" si="17"/>
        <v>#VALUE!</v>
      </c>
      <c r="E16" s="382" t="e">
        <f t="shared" si="19"/>
        <v>#VALUE!</v>
      </c>
      <c r="F16" s="393" t="s">
        <v>29</v>
      </c>
      <c r="G16" s="454" t="e">
        <f t="shared" si="0"/>
        <v>#VALUE!</v>
      </c>
      <c r="H16" s="382" t="e">
        <f t="shared" si="1"/>
        <v>#VALUE!</v>
      </c>
      <c r="I16" s="445" t="s">
        <v>29</v>
      </c>
      <c r="J16" s="454" t="e">
        <f t="shared" si="2"/>
        <v>#VALUE!</v>
      </c>
      <c r="K16" s="432" t="e">
        <f t="shared" si="3"/>
        <v>#VALUE!</v>
      </c>
      <c r="L16" s="393" t="s">
        <v>29</v>
      </c>
      <c r="M16" s="744" t="e">
        <v>#VALUE!</v>
      </c>
      <c r="N16" s="894" t="e">
        <v>#VALUE!</v>
      </c>
      <c r="O16" s="445" t="s">
        <v>29</v>
      </c>
      <c r="P16" s="405" t="e">
        <f t="shared" si="4"/>
        <v>#VALUE!</v>
      </c>
      <c r="Q16" s="739" t="e">
        <f t="shared" si="5"/>
        <v>#VALUE!</v>
      </c>
      <c r="R16" s="585" t="e">
        <f>IF(P16&gt;0,"-","+")</f>
        <v>#VALUE!</v>
      </c>
      <c r="S16" s="445" t="str">
        <f>'Summary Data'!CL17</f>
        <v>-</v>
      </c>
      <c r="T16" s="405" t="e">
        <f t="shared" si="6"/>
        <v>#VALUE!</v>
      </c>
      <c r="U16" s="739" t="e">
        <f t="shared" si="7"/>
        <v>#VALUE!</v>
      </c>
      <c r="V16" s="445" t="str">
        <f>'Summary Data'!CZ17</f>
        <v>-</v>
      </c>
      <c r="W16" s="405" t="e">
        <f t="shared" si="8"/>
        <v>#VALUE!</v>
      </c>
      <c r="X16" s="739" t="e">
        <f t="shared" si="9"/>
        <v>#VALUE!</v>
      </c>
      <c r="Y16" s="585" t="e">
        <f>IF(W16&gt;0,"-","+")</f>
        <v>#VALUE!</v>
      </c>
      <c r="Z16" s="445" t="str">
        <f>'Summary Data'!DN17</f>
        <v>-</v>
      </c>
      <c r="AA16" s="405" t="e">
        <f t="shared" si="10"/>
        <v>#VALUE!</v>
      </c>
      <c r="AB16" s="739" t="e">
        <f t="shared" si="11"/>
        <v>#VALUE!</v>
      </c>
      <c r="AC16" s="585" t="e">
        <f>IF(AA16&gt;0,"-","+")</f>
        <v>#VALUE!</v>
      </c>
      <c r="AD16" s="445" t="str">
        <f>'Summary Data'!EB17</f>
        <v>-</v>
      </c>
      <c r="AE16" s="405" t="e">
        <f t="shared" si="12"/>
        <v>#VALUE!</v>
      </c>
      <c r="AF16" s="739" t="e">
        <f t="shared" si="13"/>
        <v>#VALUE!</v>
      </c>
      <c r="AG16" s="585" t="e">
        <f>IF(AE16&gt;0,"-","+")</f>
        <v>#VALUE!</v>
      </c>
      <c r="AH16" s="445" t="str">
        <f>'Summary Data'!EP17</f>
        <v>-</v>
      </c>
      <c r="AI16" s="405" t="e">
        <f t="shared" si="14"/>
        <v>#VALUE!</v>
      </c>
      <c r="AJ16" s="739" t="e">
        <f t="shared" si="15"/>
        <v>#VALUE!</v>
      </c>
      <c r="AK16" s="585" t="e">
        <f>IF(AI16&gt;0,"-","+")</f>
        <v>#VALUE!</v>
      </c>
      <c r="AL16" s="445" t="str">
        <f>'Summary Data'!FD17</f>
        <v>-</v>
      </c>
      <c r="AM16" s="405" t="e">
        <f t="shared" si="18"/>
        <v>#VALUE!</v>
      </c>
      <c r="AN16" s="739" t="e">
        <f t="shared" si="16"/>
        <v>#VALUE!</v>
      </c>
      <c r="AO16" s="585" t="e">
        <f>IF(AM16&gt;0,"-","+")</f>
        <v>#VALUE!</v>
      </c>
    </row>
    <row r="17" spans="1:41" ht="23.1" customHeight="1" collapsed="1" x14ac:dyDescent="0.35">
      <c r="A17" s="431" t="str">
        <f>'Summary Data'!E18</f>
        <v xml:space="preserve">First Call Resolution </v>
      </c>
      <c r="B17" s="446">
        <v>0.71085686095931999</v>
      </c>
      <c r="C17" s="446">
        <v>0.72160021241757755</v>
      </c>
      <c r="D17" s="409">
        <f>C17-B17</f>
        <v>1.0743351458257555E-2</v>
      </c>
      <c r="E17" s="382">
        <f>D17/B17</f>
        <v>1.5113241565621412E-2</v>
      </c>
      <c r="F17" s="397">
        <v>0.75797057789827782</v>
      </c>
      <c r="G17" s="455">
        <f t="shared" si="0"/>
        <v>3.6370365480700273E-2</v>
      </c>
      <c r="H17" s="382">
        <f t="shared" si="1"/>
        <v>5.0402376350262727E-2</v>
      </c>
      <c r="I17" s="446">
        <v>0.75769875584576019</v>
      </c>
      <c r="J17" s="455">
        <f t="shared" si="2"/>
        <v>-2.7182205251763403E-4</v>
      </c>
      <c r="K17" s="432">
        <f t="shared" si="3"/>
        <v>-3.5861821084315685E-4</v>
      </c>
      <c r="L17" s="397">
        <v>0.79294980998558506</v>
      </c>
      <c r="M17" s="745">
        <v>3.5251054139824878E-2</v>
      </c>
      <c r="N17" s="894">
        <v>4.652383796047925E-2</v>
      </c>
      <c r="O17" s="446">
        <v>0.80871533672891904</v>
      </c>
      <c r="P17" s="397">
        <f t="shared" si="4"/>
        <v>1.576552674333398E-2</v>
      </c>
      <c r="Q17" s="739">
        <f t="shared" si="5"/>
        <v>1.9882124372563478E-2</v>
      </c>
      <c r="R17" s="585" t="str">
        <f>IF(P17&gt;0,"+","-")</f>
        <v>+</v>
      </c>
      <c r="S17" s="446">
        <f>S5/S22</f>
        <v>0.79732562150115416</v>
      </c>
      <c r="T17" s="397">
        <f t="shared" si="6"/>
        <v>-1.1389715227764885E-2</v>
      </c>
      <c r="U17" s="739">
        <f t="shared" si="7"/>
        <v>-1.4083713651127049E-2</v>
      </c>
      <c r="V17" s="446">
        <f>V5/V22</f>
        <v>0.81567159780750864</v>
      </c>
      <c r="W17" s="397">
        <f t="shared" si="8"/>
        <v>1.8345976306354483E-2</v>
      </c>
      <c r="X17" s="739">
        <f t="shared" si="9"/>
        <v>2.3009390155823466E-2</v>
      </c>
      <c r="Y17" s="585" t="str">
        <f>IF(W17&gt;0,"+","-")</f>
        <v>+</v>
      </c>
      <c r="Z17" s="446">
        <f>Z5/Z22</f>
        <v>0.80439091895126602</v>
      </c>
      <c r="AA17" s="397">
        <f t="shared" si="10"/>
        <v>-1.1280678856242621E-2</v>
      </c>
      <c r="AB17" s="739">
        <f t="shared" si="11"/>
        <v>-1.3829927248373753E-2</v>
      </c>
      <c r="AC17" s="585" t="str">
        <f>IF(AA17&gt;0,"+","-")</f>
        <v>-</v>
      </c>
      <c r="AD17" s="446">
        <f>AD5/AD22</f>
        <v>0.78079119800974106</v>
      </c>
      <c r="AE17" s="397">
        <f t="shared" si="12"/>
        <v>-2.359972094152496E-2</v>
      </c>
      <c r="AF17" s="739">
        <f t="shared" si="13"/>
        <v>-2.9338621788885147E-2</v>
      </c>
      <c r="AG17" s="585" t="str">
        <f>IF(AE17&gt;0,"+","-")</f>
        <v>-</v>
      </c>
      <c r="AH17" s="446">
        <f>AH5/AH22</f>
        <v>0.81923349628689779</v>
      </c>
      <c r="AI17" s="397">
        <f t="shared" si="14"/>
        <v>3.8442298277156728E-2</v>
      </c>
      <c r="AJ17" s="739">
        <f t="shared" si="15"/>
        <v>4.9235055896054203E-2</v>
      </c>
      <c r="AK17" s="585" t="str">
        <f>IF(AI17&gt;0,"+","-")</f>
        <v>+</v>
      </c>
      <c r="AL17" s="446">
        <f>AL5/AL22</f>
        <v>0.86314518179506738</v>
      </c>
      <c r="AM17" s="397">
        <f t="shared" si="18"/>
        <v>4.3911685508169596E-2</v>
      </c>
      <c r="AN17" s="739">
        <f t="shared" si="16"/>
        <v>5.3600940033818642E-2</v>
      </c>
      <c r="AO17" s="585" t="str">
        <f>IF(AM17&gt;0,"+","-")</f>
        <v>+</v>
      </c>
    </row>
    <row r="18" spans="1:41" ht="21.75" hidden="1" customHeight="1" outlineLevel="1" x14ac:dyDescent="0.35">
      <c r="A18" s="431" t="str">
        <f>'Summary Data'!E19</f>
        <v xml:space="preserve">Calls Abandoned </v>
      </c>
      <c r="B18" s="442" t="s">
        <v>29</v>
      </c>
      <c r="C18" s="442" t="s">
        <v>29</v>
      </c>
      <c r="D18" s="394" t="e">
        <f t="shared" si="17"/>
        <v>#VALUE!</v>
      </c>
      <c r="E18" s="382" t="e">
        <f t="shared" si="19"/>
        <v>#VALUE!</v>
      </c>
      <c r="F18" s="390" t="s">
        <v>29</v>
      </c>
      <c r="G18" s="454" t="e">
        <f t="shared" si="0"/>
        <v>#VALUE!</v>
      </c>
      <c r="H18" s="382" t="e">
        <f t="shared" si="1"/>
        <v>#VALUE!</v>
      </c>
      <c r="I18" s="442" t="s">
        <v>29</v>
      </c>
      <c r="J18" s="454" t="e">
        <f t="shared" si="2"/>
        <v>#VALUE!</v>
      </c>
      <c r="K18" s="432" t="e">
        <f t="shared" si="3"/>
        <v>#VALUE!</v>
      </c>
      <c r="L18" s="390" t="s">
        <v>29</v>
      </c>
      <c r="M18" s="744" t="e">
        <v>#VALUE!</v>
      </c>
      <c r="N18" s="894" t="e">
        <v>#VALUE!</v>
      </c>
      <c r="O18" s="442" t="s">
        <v>29</v>
      </c>
      <c r="P18" s="405" t="e">
        <f t="shared" si="4"/>
        <v>#VALUE!</v>
      </c>
      <c r="Q18" s="739" t="e">
        <f t="shared" si="5"/>
        <v>#VALUE!</v>
      </c>
      <c r="R18" s="585" t="e">
        <f>IF(P18&gt;0,"+","-")</f>
        <v>#VALUE!</v>
      </c>
      <c r="S18" s="442" t="str">
        <f>'Summary Data'!CL19</f>
        <v>-</v>
      </c>
      <c r="T18" s="405" t="e">
        <f t="shared" si="6"/>
        <v>#VALUE!</v>
      </c>
      <c r="U18" s="739" t="e">
        <f t="shared" si="7"/>
        <v>#VALUE!</v>
      </c>
      <c r="V18" s="442" t="str">
        <f>'Summary Data'!CZ19</f>
        <v>-</v>
      </c>
      <c r="W18" s="405" t="e">
        <f t="shared" si="8"/>
        <v>#VALUE!</v>
      </c>
      <c r="X18" s="739" t="e">
        <f t="shared" si="9"/>
        <v>#VALUE!</v>
      </c>
      <c r="Y18" s="585" t="e">
        <f>IF(W18&gt;0,"+","-")</f>
        <v>#VALUE!</v>
      </c>
      <c r="Z18" s="442" t="str">
        <f>'Summary Data'!DN19</f>
        <v>-</v>
      </c>
      <c r="AA18" s="405" t="e">
        <f t="shared" si="10"/>
        <v>#VALUE!</v>
      </c>
      <c r="AB18" s="739" t="e">
        <f t="shared" si="11"/>
        <v>#VALUE!</v>
      </c>
      <c r="AC18" s="585" t="e">
        <f>IF(AA18&gt;0,"+","-")</f>
        <v>#VALUE!</v>
      </c>
      <c r="AD18" s="442" t="str">
        <f>'Summary Data'!EB19</f>
        <v>-</v>
      </c>
      <c r="AE18" s="405" t="e">
        <f t="shared" si="12"/>
        <v>#VALUE!</v>
      </c>
      <c r="AF18" s="739" t="e">
        <f t="shared" si="13"/>
        <v>#VALUE!</v>
      </c>
      <c r="AG18" s="585" t="e">
        <f>IF(AE18&gt;0,"+","-")</f>
        <v>#VALUE!</v>
      </c>
      <c r="AH18" s="442" t="str">
        <f>'Summary Data'!EP19</f>
        <v>-</v>
      </c>
      <c r="AI18" s="405" t="e">
        <f t="shared" si="14"/>
        <v>#VALUE!</v>
      </c>
      <c r="AJ18" s="739" t="e">
        <f t="shared" si="15"/>
        <v>#VALUE!</v>
      </c>
      <c r="AK18" s="585" t="e">
        <f>IF(AI18&gt;0,"+","-")</f>
        <v>#VALUE!</v>
      </c>
      <c r="AL18" s="442" t="str">
        <f>'Summary Data'!FD19</f>
        <v>-</v>
      </c>
      <c r="AM18" s="405" t="e">
        <f t="shared" si="18"/>
        <v>#VALUE!</v>
      </c>
      <c r="AN18" s="739" t="e">
        <f t="shared" si="16"/>
        <v>#VALUE!</v>
      </c>
      <c r="AO18" s="585" t="e">
        <f>IF(AM18&gt;0,"+","-")</f>
        <v>#VALUE!</v>
      </c>
    </row>
    <row r="19" spans="1:41" ht="21.75" hidden="1" customHeight="1" outlineLevel="1" x14ac:dyDescent="0.35">
      <c r="A19" s="431" t="s">
        <v>168</v>
      </c>
      <c r="B19" s="447" t="s">
        <v>29</v>
      </c>
      <c r="C19" s="447" t="s">
        <v>29</v>
      </c>
      <c r="D19" s="394" t="e">
        <f t="shared" si="17"/>
        <v>#VALUE!</v>
      </c>
      <c r="E19" s="382" t="e">
        <f t="shared" si="19"/>
        <v>#VALUE!</v>
      </c>
      <c r="F19" s="394" t="s">
        <v>29</v>
      </c>
      <c r="G19" s="454" t="e">
        <f t="shared" si="0"/>
        <v>#VALUE!</v>
      </c>
      <c r="H19" s="382" t="e">
        <f t="shared" si="1"/>
        <v>#VALUE!</v>
      </c>
      <c r="I19" s="447" t="s">
        <v>29</v>
      </c>
      <c r="J19" s="454" t="e">
        <f t="shared" si="2"/>
        <v>#VALUE!</v>
      </c>
      <c r="K19" s="432" t="e">
        <f t="shared" si="3"/>
        <v>#VALUE!</v>
      </c>
      <c r="L19" s="394" t="s">
        <v>29</v>
      </c>
      <c r="M19" s="744" t="e">
        <v>#VALUE!</v>
      </c>
      <c r="N19" s="894" t="e">
        <v>#VALUE!</v>
      </c>
      <c r="O19" s="447" t="s">
        <v>29</v>
      </c>
      <c r="P19" s="405" t="e">
        <f t="shared" si="4"/>
        <v>#VALUE!</v>
      </c>
      <c r="Q19" s="739" t="e">
        <f t="shared" si="5"/>
        <v>#VALUE!</v>
      </c>
      <c r="R19" s="585" t="e">
        <f>IF(P19&gt;0,"+","-")</f>
        <v>#VALUE!</v>
      </c>
      <c r="S19" s="447" t="str">
        <f>'Summary Data'!CL20</f>
        <v>-</v>
      </c>
      <c r="T19" s="405" t="e">
        <f t="shared" si="6"/>
        <v>#VALUE!</v>
      </c>
      <c r="U19" s="739" t="e">
        <f t="shared" si="7"/>
        <v>#VALUE!</v>
      </c>
      <c r="V19" s="447" t="str">
        <f>'Summary Data'!CZ20</f>
        <v>-</v>
      </c>
      <c r="W19" s="405" t="e">
        <f t="shared" si="8"/>
        <v>#VALUE!</v>
      </c>
      <c r="X19" s="739" t="e">
        <f t="shared" si="9"/>
        <v>#VALUE!</v>
      </c>
      <c r="Y19" s="585" t="e">
        <f>IF(W19&gt;0,"+","-")</f>
        <v>#VALUE!</v>
      </c>
      <c r="Z19" s="447" t="str">
        <f>'Summary Data'!DN20</f>
        <v>-</v>
      </c>
      <c r="AA19" s="405" t="e">
        <f t="shared" si="10"/>
        <v>#VALUE!</v>
      </c>
      <c r="AB19" s="739" t="e">
        <f t="shared" si="11"/>
        <v>#VALUE!</v>
      </c>
      <c r="AC19" s="585" t="e">
        <f>IF(AA19&gt;0,"+","-")</f>
        <v>#VALUE!</v>
      </c>
      <c r="AD19" s="447" t="str">
        <f>'Summary Data'!EB20</f>
        <v>-</v>
      </c>
      <c r="AE19" s="405" t="e">
        <f t="shared" si="12"/>
        <v>#VALUE!</v>
      </c>
      <c r="AF19" s="739" t="e">
        <f t="shared" si="13"/>
        <v>#VALUE!</v>
      </c>
      <c r="AG19" s="585" t="e">
        <f>IF(AE19&gt;0,"+","-")</f>
        <v>#VALUE!</v>
      </c>
      <c r="AH19" s="447" t="str">
        <f>'Summary Data'!EP20</f>
        <v>-</v>
      </c>
      <c r="AI19" s="405" t="e">
        <f t="shared" si="14"/>
        <v>#VALUE!</v>
      </c>
      <c r="AJ19" s="739" t="e">
        <f t="shared" si="15"/>
        <v>#VALUE!</v>
      </c>
      <c r="AK19" s="585" t="e">
        <f>IF(AI19&gt;0,"+","-")</f>
        <v>#VALUE!</v>
      </c>
      <c r="AL19" s="447" t="str">
        <f>'Summary Data'!FD20</f>
        <v>-</v>
      </c>
      <c r="AM19" s="405" t="e">
        <f t="shared" si="18"/>
        <v>#VALUE!</v>
      </c>
      <c r="AN19" s="739" t="e">
        <f t="shared" si="16"/>
        <v>#VALUE!</v>
      </c>
      <c r="AO19" s="585" t="e">
        <f>IF(AM19&gt;0,"+","-")</f>
        <v>#VALUE!</v>
      </c>
    </row>
    <row r="20" spans="1:41" ht="21.75" hidden="1" customHeight="1" outlineLevel="1" x14ac:dyDescent="0.35">
      <c r="A20" s="431" t="s">
        <v>91</v>
      </c>
      <c r="B20" s="443">
        <v>0</v>
      </c>
      <c r="C20" s="443">
        <v>0</v>
      </c>
      <c r="D20" s="405">
        <f t="shared" si="17"/>
        <v>0</v>
      </c>
      <c r="E20" s="382" t="e">
        <f t="shared" si="19"/>
        <v>#DIV/0!</v>
      </c>
      <c r="F20" s="391">
        <v>0</v>
      </c>
      <c r="G20" s="454">
        <f t="shared" si="0"/>
        <v>0</v>
      </c>
      <c r="H20" s="382" t="e">
        <f t="shared" si="1"/>
        <v>#DIV/0!</v>
      </c>
      <c r="I20" s="443">
        <v>0</v>
      </c>
      <c r="J20" s="454">
        <f t="shared" si="2"/>
        <v>0</v>
      </c>
      <c r="K20" s="432" t="e">
        <f t="shared" si="3"/>
        <v>#DIV/0!</v>
      </c>
      <c r="L20" s="391">
        <v>0</v>
      </c>
      <c r="M20" s="744">
        <v>0</v>
      </c>
      <c r="N20" s="894" t="e">
        <v>#DIV/0!</v>
      </c>
      <c r="O20" s="443">
        <v>0</v>
      </c>
      <c r="P20" s="405">
        <f t="shared" si="4"/>
        <v>0</v>
      </c>
      <c r="Q20" s="739" t="e">
        <f t="shared" si="5"/>
        <v>#DIV/0!</v>
      </c>
      <c r="R20" s="585" t="str">
        <f>IF(P20&gt;0,"+","-")</f>
        <v>-</v>
      </c>
      <c r="S20" s="443">
        <f>'Summary Data'!CL21</f>
        <v>0</v>
      </c>
      <c r="T20" s="405">
        <f t="shared" si="6"/>
        <v>0</v>
      </c>
      <c r="U20" s="739" t="e">
        <f t="shared" si="7"/>
        <v>#DIV/0!</v>
      </c>
      <c r="V20" s="443">
        <f>'Summary Data'!CZ21</f>
        <v>0</v>
      </c>
      <c r="W20" s="405">
        <f t="shared" si="8"/>
        <v>0</v>
      </c>
      <c r="X20" s="739" t="e">
        <f t="shared" si="9"/>
        <v>#DIV/0!</v>
      </c>
      <c r="Y20" s="585" t="str">
        <f>IF(W20&gt;0,"+","-")</f>
        <v>-</v>
      </c>
      <c r="Z20" s="443">
        <f>'Summary Data'!DN21</f>
        <v>0</v>
      </c>
      <c r="AA20" s="405">
        <f t="shared" si="10"/>
        <v>0</v>
      </c>
      <c r="AB20" s="739" t="e">
        <f t="shared" si="11"/>
        <v>#DIV/0!</v>
      </c>
      <c r="AC20" s="585" t="str">
        <f>IF(AA20&gt;0,"+","-")</f>
        <v>-</v>
      </c>
      <c r="AD20" s="443">
        <f>'Summary Data'!EB21</f>
        <v>0</v>
      </c>
      <c r="AE20" s="405">
        <f t="shared" si="12"/>
        <v>0</v>
      </c>
      <c r="AF20" s="739" t="e">
        <f t="shared" si="13"/>
        <v>#DIV/0!</v>
      </c>
      <c r="AG20" s="585" t="str">
        <f>IF(AE20&gt;0,"+","-")</f>
        <v>-</v>
      </c>
      <c r="AH20" s="443">
        <f>'Summary Data'!EP21</f>
        <v>0</v>
      </c>
      <c r="AI20" s="405">
        <f t="shared" si="14"/>
        <v>0</v>
      </c>
      <c r="AJ20" s="739" t="e">
        <f t="shared" si="15"/>
        <v>#DIV/0!</v>
      </c>
      <c r="AK20" s="585" t="str">
        <f>IF(AI20&gt;0,"+","-")</f>
        <v>-</v>
      </c>
      <c r="AL20" s="443">
        <f>'Summary Data'!FD21</f>
        <v>0</v>
      </c>
      <c r="AM20" s="405">
        <f t="shared" si="18"/>
        <v>0</v>
      </c>
      <c r="AN20" s="739" t="e">
        <f t="shared" si="16"/>
        <v>#DIV/0!</v>
      </c>
      <c r="AO20" s="585" t="str">
        <f>IF(AM20&gt;0,"+","-")</f>
        <v>-</v>
      </c>
    </row>
    <row r="21" spans="1:41" ht="23.1" customHeight="1" collapsed="1" x14ac:dyDescent="0.35">
      <c r="A21" s="431" t="str">
        <f>'Summary Data'!E22</f>
        <v xml:space="preserve">Number of New Tickets </v>
      </c>
      <c r="B21" s="444">
        <v>130386</v>
      </c>
      <c r="C21" s="444">
        <v>90700</v>
      </c>
      <c r="D21" s="394">
        <f t="shared" si="17"/>
        <v>-39686</v>
      </c>
      <c r="E21" s="382">
        <f t="shared" si="19"/>
        <v>-0.30437316889850136</v>
      </c>
      <c r="F21" s="392">
        <v>77529</v>
      </c>
      <c r="G21" s="456">
        <f t="shared" si="0"/>
        <v>-13171</v>
      </c>
      <c r="H21" s="382">
        <f t="shared" si="1"/>
        <v>-0.14521499448732084</v>
      </c>
      <c r="I21" s="444">
        <v>81542</v>
      </c>
      <c r="J21" s="456">
        <f t="shared" si="2"/>
        <v>4013</v>
      </c>
      <c r="K21" s="432">
        <f t="shared" si="3"/>
        <v>5.1761276425595582E-2</v>
      </c>
      <c r="L21" s="392">
        <v>94090</v>
      </c>
      <c r="M21" s="743">
        <v>12548</v>
      </c>
      <c r="N21" s="894">
        <v>0.15388388805768807</v>
      </c>
      <c r="O21" s="444">
        <v>96396</v>
      </c>
      <c r="P21" s="897">
        <f t="shared" si="4"/>
        <v>2306</v>
      </c>
      <c r="Q21" s="739">
        <f t="shared" si="5"/>
        <v>2.450844935699862E-2</v>
      </c>
      <c r="R21" s="586"/>
      <c r="S21" s="444">
        <f>'Summary Data'!CL22</f>
        <v>83223</v>
      </c>
      <c r="T21" s="897">
        <f t="shared" si="6"/>
        <v>-13173</v>
      </c>
      <c r="U21" s="739">
        <f t="shared" si="7"/>
        <v>-0.13665504792729988</v>
      </c>
      <c r="V21" s="444">
        <f>'Summary Data'!CZ22</f>
        <v>75535</v>
      </c>
      <c r="W21" s="897">
        <f t="shared" si="8"/>
        <v>-7688</v>
      </c>
      <c r="X21" s="739">
        <f t="shared" si="9"/>
        <v>-9.2378308880958396E-2</v>
      </c>
      <c r="Y21" s="586"/>
      <c r="Z21" s="444">
        <f>'Summary Data'!DN22</f>
        <v>68374</v>
      </c>
      <c r="AA21" s="897">
        <f t="shared" si="10"/>
        <v>-7161</v>
      </c>
      <c r="AB21" s="739">
        <f t="shared" si="11"/>
        <v>-9.4803733368637053E-2</v>
      </c>
      <c r="AC21" s="586"/>
      <c r="AD21" s="444">
        <f>'Summary Data'!EB22</f>
        <v>70707</v>
      </c>
      <c r="AE21" s="897">
        <f t="shared" si="12"/>
        <v>2333</v>
      </c>
      <c r="AF21" s="739">
        <f t="shared" si="13"/>
        <v>3.4121157165004239E-2</v>
      </c>
      <c r="AG21" s="586"/>
      <c r="AH21" s="444">
        <f>'Summary Data'!EP22</f>
        <v>71905</v>
      </c>
      <c r="AI21" s="897">
        <f t="shared" si="14"/>
        <v>1198</v>
      </c>
      <c r="AJ21" s="739">
        <f t="shared" si="15"/>
        <v>1.6943159800302657E-2</v>
      </c>
      <c r="AK21" s="586"/>
      <c r="AL21" s="444">
        <f>'Summary Data'!FD22</f>
        <v>49330</v>
      </c>
      <c r="AM21" s="897">
        <f t="shared" si="18"/>
        <v>-22575</v>
      </c>
      <c r="AN21" s="739">
        <f t="shared" si="16"/>
        <v>-0.31395591405326473</v>
      </c>
      <c r="AO21" s="586"/>
    </row>
    <row r="22" spans="1:41" ht="23.1" customHeight="1" x14ac:dyDescent="0.35">
      <c r="A22" s="433" t="str">
        <f>'Summary Data'!E23</f>
        <v>Reported Source - Telephone</v>
      </c>
      <c r="B22" s="444">
        <v>52704</v>
      </c>
      <c r="C22" s="444">
        <v>45194</v>
      </c>
      <c r="D22" s="394">
        <f t="shared" si="17"/>
        <v>-7510</v>
      </c>
      <c r="E22" s="382">
        <f t="shared" si="19"/>
        <v>-0.1424939283545841</v>
      </c>
      <c r="F22" s="392">
        <v>39834</v>
      </c>
      <c r="G22" s="456">
        <f t="shared" si="0"/>
        <v>-5360</v>
      </c>
      <c r="H22" s="382">
        <f t="shared" si="1"/>
        <v>-0.11859981413461965</v>
      </c>
      <c r="I22" s="444">
        <v>45332</v>
      </c>
      <c r="J22" s="456">
        <f t="shared" si="2"/>
        <v>5498</v>
      </c>
      <c r="K22" s="432">
        <f t="shared" si="3"/>
        <v>0.13802279459757996</v>
      </c>
      <c r="L22" s="392">
        <v>53417</v>
      </c>
      <c r="M22" s="743">
        <v>8085</v>
      </c>
      <c r="N22" s="894">
        <v>0.17835083384805436</v>
      </c>
      <c r="O22" s="444">
        <v>51243</v>
      </c>
      <c r="P22" s="897">
        <f t="shared" si="4"/>
        <v>-2174</v>
      </c>
      <c r="Q22" s="739">
        <f t="shared" si="5"/>
        <v>-4.0698653986558586E-2</v>
      </c>
      <c r="R22" s="586"/>
      <c r="S22" s="444">
        <f>'Summary Data'!CL23</f>
        <v>37691</v>
      </c>
      <c r="T22" s="897">
        <f t="shared" si="6"/>
        <v>-13552</v>
      </c>
      <c r="U22" s="739">
        <f t="shared" si="7"/>
        <v>-0.26446539039478562</v>
      </c>
      <c r="V22" s="444">
        <f>'Summary Data'!CZ23</f>
        <v>33934</v>
      </c>
      <c r="W22" s="897">
        <f t="shared" si="8"/>
        <v>-3757</v>
      </c>
      <c r="X22" s="739">
        <f t="shared" si="9"/>
        <v>-9.9678968454007588E-2</v>
      </c>
      <c r="Y22" s="586"/>
      <c r="Z22" s="444">
        <f>'Summary Data'!DN23</f>
        <v>26737</v>
      </c>
      <c r="AA22" s="897">
        <f t="shared" si="10"/>
        <v>-7197</v>
      </c>
      <c r="AB22" s="739">
        <f t="shared" si="11"/>
        <v>-0.21208817115577297</v>
      </c>
      <c r="AC22" s="586"/>
      <c r="AD22" s="444">
        <f>'Summary Data'!EB23</f>
        <v>28539</v>
      </c>
      <c r="AE22" s="897">
        <f t="shared" si="12"/>
        <v>1802</v>
      </c>
      <c r="AF22" s="739">
        <f t="shared" si="13"/>
        <v>6.739723978008004E-2</v>
      </c>
      <c r="AG22" s="586"/>
      <c r="AH22" s="444">
        <f>'Summary Data'!EP23</f>
        <v>26797</v>
      </c>
      <c r="AI22" s="897">
        <f t="shared" si="14"/>
        <v>-1742</v>
      </c>
      <c r="AJ22" s="739">
        <f t="shared" si="15"/>
        <v>-6.1039279582325939E-2</v>
      </c>
      <c r="AK22" s="586"/>
      <c r="AL22" s="444">
        <f>'Summary Data'!FD23</f>
        <v>15732</v>
      </c>
      <c r="AM22" s="897">
        <f t="shared" si="18"/>
        <v>-11065</v>
      </c>
      <c r="AN22" s="739">
        <f t="shared" si="16"/>
        <v>-0.41291935664440049</v>
      </c>
      <c r="AO22" s="586"/>
    </row>
    <row r="23" spans="1:41" ht="23.1" customHeight="1" x14ac:dyDescent="0.35">
      <c r="A23" s="433" t="str">
        <f>'Summary Data'!E24</f>
        <v>Reported Source - Email</v>
      </c>
      <c r="B23" s="444">
        <v>20186</v>
      </c>
      <c r="C23" s="444">
        <v>19497</v>
      </c>
      <c r="D23" s="394">
        <f t="shared" si="17"/>
        <v>-689</v>
      </c>
      <c r="E23" s="382">
        <f t="shared" si="19"/>
        <v>-3.4132567125730706E-2</v>
      </c>
      <c r="F23" s="392">
        <v>20842</v>
      </c>
      <c r="G23" s="456">
        <f t="shared" si="0"/>
        <v>1345</v>
      </c>
      <c r="H23" s="382">
        <f t="shared" si="1"/>
        <v>6.8984972046981591E-2</v>
      </c>
      <c r="I23" s="444">
        <v>21669</v>
      </c>
      <c r="J23" s="456">
        <f t="shared" si="2"/>
        <v>827</v>
      </c>
      <c r="K23" s="432">
        <f t="shared" si="3"/>
        <v>3.9679493330774397E-2</v>
      </c>
      <c r="L23" s="392">
        <v>27865</v>
      </c>
      <c r="M23" s="743">
        <v>6196</v>
      </c>
      <c r="N23" s="894">
        <v>0.28593843739904934</v>
      </c>
      <c r="O23" s="444">
        <v>35165</v>
      </c>
      <c r="P23" s="897">
        <f t="shared" si="4"/>
        <v>7300</v>
      </c>
      <c r="Q23" s="739">
        <f t="shared" si="5"/>
        <v>0.26197739099228423</v>
      </c>
      <c r="R23" s="586"/>
      <c r="S23" s="444">
        <f>'Summary Data'!CL24</f>
        <v>35100</v>
      </c>
      <c r="T23" s="897">
        <f t="shared" si="6"/>
        <v>-65</v>
      </c>
      <c r="U23" s="739">
        <f t="shared" si="7"/>
        <v>-1.8484288354898336E-3</v>
      </c>
      <c r="V23" s="444">
        <f>'Summary Data'!CZ24</f>
        <v>31703</v>
      </c>
      <c r="W23" s="897">
        <f t="shared" si="8"/>
        <v>-3397</v>
      </c>
      <c r="X23" s="739">
        <f t="shared" si="9"/>
        <v>-9.678062678062678E-2</v>
      </c>
      <c r="Y23" s="586"/>
      <c r="Z23" s="444">
        <f>'Summary Data'!DN24</f>
        <v>31605</v>
      </c>
      <c r="AA23" s="897">
        <f t="shared" si="10"/>
        <v>-98</v>
      </c>
      <c r="AB23" s="739">
        <f t="shared" si="11"/>
        <v>-3.0911901081916537E-3</v>
      </c>
      <c r="AC23" s="586"/>
      <c r="AD23" s="444">
        <f>'Summary Data'!EB24</f>
        <v>31924</v>
      </c>
      <c r="AE23" s="897">
        <f t="shared" si="12"/>
        <v>319</v>
      </c>
      <c r="AF23" s="739">
        <f t="shared" si="13"/>
        <v>1.0093339661445974E-2</v>
      </c>
      <c r="AG23" s="586"/>
      <c r="AH23" s="444">
        <f>'Summary Data'!EP24</f>
        <v>32957</v>
      </c>
      <c r="AI23" s="897">
        <f t="shared" si="14"/>
        <v>1033</v>
      </c>
      <c r="AJ23" s="739">
        <f t="shared" si="15"/>
        <v>3.2358100488660571E-2</v>
      </c>
      <c r="AK23" s="586"/>
      <c r="AL23" s="444">
        <f>'Summary Data'!FD24</f>
        <v>21782</v>
      </c>
      <c r="AM23" s="897">
        <f t="shared" si="18"/>
        <v>-11175</v>
      </c>
      <c r="AN23" s="739">
        <f t="shared" si="16"/>
        <v>-0.33907819279667445</v>
      </c>
      <c r="AO23" s="586"/>
    </row>
    <row r="24" spans="1:41" ht="23.1" customHeight="1" x14ac:dyDescent="0.35">
      <c r="A24" s="433" t="str">
        <f>'Summary Data'!E25</f>
        <v>Reported Source - Fax</v>
      </c>
      <c r="B24" s="444">
        <v>33004</v>
      </c>
      <c r="C24" s="444">
        <v>14957</v>
      </c>
      <c r="D24" s="394">
        <f t="shared" si="17"/>
        <v>-18047</v>
      </c>
      <c r="E24" s="382">
        <f t="shared" si="19"/>
        <v>-0.54681250757483946</v>
      </c>
      <c r="F24" s="392">
        <v>6759</v>
      </c>
      <c r="G24" s="456">
        <f t="shared" si="0"/>
        <v>-8198</v>
      </c>
      <c r="H24" s="382">
        <f t="shared" si="1"/>
        <v>-0.54810456642374805</v>
      </c>
      <c r="I24" s="444">
        <v>7143</v>
      </c>
      <c r="J24" s="456">
        <f t="shared" si="2"/>
        <v>384</v>
      </c>
      <c r="K24" s="432">
        <f t="shared" si="3"/>
        <v>5.6813138038171326E-2</v>
      </c>
      <c r="L24" s="392">
        <v>5134</v>
      </c>
      <c r="M24" s="743">
        <v>-2009</v>
      </c>
      <c r="N24" s="894">
        <v>-0.28125437491250177</v>
      </c>
      <c r="O24" s="444">
        <v>3931</v>
      </c>
      <c r="P24" s="897">
        <f t="shared" si="4"/>
        <v>-1203</v>
      </c>
      <c r="Q24" s="739">
        <f t="shared" si="5"/>
        <v>-0.23432021815348655</v>
      </c>
      <c r="R24" s="586"/>
      <c r="S24" s="444">
        <f>'Summary Data'!CL25</f>
        <v>5282</v>
      </c>
      <c r="T24" s="897">
        <f t="shared" si="6"/>
        <v>1351</v>
      </c>
      <c r="U24" s="739">
        <f t="shared" si="7"/>
        <v>0.34367845331976599</v>
      </c>
      <c r="V24" s="444">
        <f>'Summary Data'!CZ25</f>
        <v>4635</v>
      </c>
      <c r="W24" s="897">
        <f t="shared" si="8"/>
        <v>-647</v>
      </c>
      <c r="X24" s="739">
        <f t="shared" si="9"/>
        <v>-0.12249148049981068</v>
      </c>
      <c r="Y24" s="586"/>
      <c r="Z24" s="444">
        <f>'Summary Data'!DN25</f>
        <v>4683</v>
      </c>
      <c r="AA24" s="897">
        <f t="shared" si="10"/>
        <v>48</v>
      </c>
      <c r="AB24" s="739">
        <f t="shared" si="11"/>
        <v>1.0355987055016181E-2</v>
      </c>
      <c r="AC24" s="586"/>
      <c r="AD24" s="444">
        <f>'Summary Data'!EB25</f>
        <v>4890</v>
      </c>
      <c r="AE24" s="897">
        <f t="shared" si="12"/>
        <v>207</v>
      </c>
      <c r="AF24" s="739">
        <f t="shared" si="13"/>
        <v>4.4202434336963484E-2</v>
      </c>
      <c r="AG24" s="586"/>
      <c r="AH24" s="444">
        <f>'Summary Data'!EP25</f>
        <v>4932</v>
      </c>
      <c r="AI24" s="897">
        <f t="shared" si="14"/>
        <v>42</v>
      </c>
      <c r="AJ24" s="739">
        <f t="shared" si="15"/>
        <v>8.5889570552147246E-3</v>
      </c>
      <c r="AK24" s="586"/>
      <c r="AL24" s="444">
        <f>'Summary Data'!FD25</f>
        <v>2811</v>
      </c>
      <c r="AM24" s="897">
        <f t="shared" si="18"/>
        <v>-2121</v>
      </c>
      <c r="AN24" s="739">
        <f t="shared" si="16"/>
        <v>-0.43004866180048662</v>
      </c>
      <c r="AO24" s="586"/>
    </row>
    <row r="25" spans="1:41" ht="23.1" customHeight="1" x14ac:dyDescent="0.35">
      <c r="A25" s="433" t="str">
        <f>'Summary Data'!E26</f>
        <v>Reported Source - US Mail</v>
      </c>
      <c r="B25" s="444">
        <v>23565</v>
      </c>
      <c r="C25" s="444">
        <v>10327</v>
      </c>
      <c r="D25" s="394">
        <f t="shared" si="17"/>
        <v>-13238</v>
      </c>
      <c r="E25" s="382">
        <f t="shared" si="19"/>
        <v>-0.56176532993846806</v>
      </c>
      <c r="F25" s="392">
        <v>9661</v>
      </c>
      <c r="G25" s="456">
        <f t="shared" si="0"/>
        <v>-666</v>
      </c>
      <c r="H25" s="382">
        <f t="shared" si="1"/>
        <v>-6.4491139730802755E-2</v>
      </c>
      <c r="I25" s="444">
        <v>7250</v>
      </c>
      <c r="J25" s="456">
        <f t="shared" si="2"/>
        <v>-2411</v>
      </c>
      <c r="K25" s="432">
        <f t="shared" si="3"/>
        <v>-0.24956008694752096</v>
      </c>
      <c r="L25" s="392">
        <v>7399</v>
      </c>
      <c r="M25" s="743">
        <v>149</v>
      </c>
      <c r="N25" s="894">
        <v>2.0551724137931035E-2</v>
      </c>
      <c r="O25" s="444">
        <v>5868</v>
      </c>
      <c r="P25" s="897">
        <f t="shared" si="4"/>
        <v>-1531</v>
      </c>
      <c r="Q25" s="739">
        <f t="shared" si="5"/>
        <v>-0.20691985403432897</v>
      </c>
      <c r="R25" s="586"/>
      <c r="S25" s="444">
        <f>'Summary Data'!CL26</f>
        <v>4804</v>
      </c>
      <c r="T25" s="897">
        <f t="shared" si="6"/>
        <v>-1064</v>
      </c>
      <c r="U25" s="739">
        <f t="shared" si="7"/>
        <v>-0.18132242672119972</v>
      </c>
      <c r="V25" s="444">
        <f>'Summary Data'!CZ26</f>
        <v>4923</v>
      </c>
      <c r="W25" s="897">
        <f t="shared" si="8"/>
        <v>119</v>
      </c>
      <c r="X25" s="739">
        <f t="shared" si="9"/>
        <v>2.4771024146544546E-2</v>
      </c>
      <c r="Y25" s="586"/>
      <c r="Z25" s="444">
        <f>'Summary Data'!DN26</f>
        <v>5097</v>
      </c>
      <c r="AA25" s="897">
        <f t="shared" si="10"/>
        <v>174</v>
      </c>
      <c r="AB25" s="739">
        <f t="shared" si="11"/>
        <v>3.534430225472273E-2</v>
      </c>
      <c r="AC25" s="586"/>
      <c r="AD25" s="444">
        <f>'Summary Data'!EB26</f>
        <v>5316</v>
      </c>
      <c r="AE25" s="897">
        <f t="shared" si="12"/>
        <v>219</v>
      </c>
      <c r="AF25" s="739">
        <f t="shared" si="13"/>
        <v>4.2966450853443201E-2</v>
      </c>
      <c r="AG25" s="586"/>
      <c r="AH25" s="444">
        <f>'Summary Data'!EP26</f>
        <v>7191</v>
      </c>
      <c r="AI25" s="897">
        <f t="shared" si="14"/>
        <v>1875</v>
      </c>
      <c r="AJ25" s="739">
        <f t="shared" si="15"/>
        <v>0.35270880361173818</v>
      </c>
      <c r="AK25" s="586"/>
      <c r="AL25" s="444">
        <f>'Summary Data'!FD26</f>
        <v>9002</v>
      </c>
      <c r="AM25" s="897">
        <f t="shared" si="18"/>
        <v>1811</v>
      </c>
      <c r="AN25" s="739">
        <f t="shared" si="16"/>
        <v>0.25184258100403284</v>
      </c>
      <c r="AO25" s="586"/>
    </row>
    <row r="26" spans="1:41" ht="23.1" customHeight="1" x14ac:dyDescent="0.35">
      <c r="A26" s="433" t="str">
        <f>'Summary Data'!E27</f>
        <v>Reported Source - Other</v>
      </c>
      <c r="B26" s="444">
        <v>927</v>
      </c>
      <c r="C26" s="444">
        <v>725</v>
      </c>
      <c r="D26" s="394">
        <f t="shared" si="17"/>
        <v>-202</v>
      </c>
      <c r="E26" s="382">
        <f t="shared" si="19"/>
        <v>-0.21790722761596548</v>
      </c>
      <c r="F26" s="392">
        <v>433</v>
      </c>
      <c r="G26" s="456">
        <f t="shared" si="0"/>
        <v>-292</v>
      </c>
      <c r="H26" s="382">
        <f t="shared" si="1"/>
        <v>-0.40275862068965518</v>
      </c>
      <c r="I26" s="444">
        <v>148</v>
      </c>
      <c r="J26" s="456">
        <f t="shared" si="2"/>
        <v>-285</v>
      </c>
      <c r="K26" s="432">
        <f t="shared" si="3"/>
        <v>-0.65819861431870674</v>
      </c>
      <c r="L26" s="392">
        <v>275</v>
      </c>
      <c r="M26" s="743">
        <v>127</v>
      </c>
      <c r="N26" s="894">
        <v>0.85810810810810811</v>
      </c>
      <c r="O26" s="444">
        <v>189</v>
      </c>
      <c r="P26" s="897">
        <f t="shared" si="4"/>
        <v>-86</v>
      </c>
      <c r="Q26" s="739">
        <f t="shared" si="5"/>
        <v>-0.31272727272727274</v>
      </c>
      <c r="R26" s="586"/>
      <c r="S26" s="444">
        <f>'Summary Data'!CL27</f>
        <v>346</v>
      </c>
      <c r="T26" s="897">
        <f t="shared" si="6"/>
        <v>157</v>
      </c>
      <c r="U26" s="739">
        <f t="shared" si="7"/>
        <v>0.8306878306878307</v>
      </c>
      <c r="V26" s="444">
        <f>'Summary Data'!CZ27</f>
        <v>340</v>
      </c>
      <c r="W26" s="897">
        <f t="shared" si="8"/>
        <v>-6</v>
      </c>
      <c r="X26" s="739">
        <f t="shared" si="9"/>
        <v>-1.7341040462427744E-2</v>
      </c>
      <c r="Y26" s="586"/>
      <c r="Z26" s="444">
        <f>'Summary Data'!DN27</f>
        <v>252</v>
      </c>
      <c r="AA26" s="897">
        <f t="shared" si="10"/>
        <v>-88</v>
      </c>
      <c r="AB26" s="739">
        <f t="shared" si="11"/>
        <v>-0.25882352941176473</v>
      </c>
      <c r="AC26" s="586"/>
      <c r="AD26" s="444">
        <f>'Summary Data'!EB27</f>
        <v>38</v>
      </c>
      <c r="AE26" s="897">
        <f t="shared" si="12"/>
        <v>-214</v>
      </c>
      <c r="AF26" s="739">
        <f t="shared" si="13"/>
        <v>-0.84920634920634919</v>
      </c>
      <c r="AG26" s="586"/>
      <c r="AH26" s="444">
        <f>'Summary Data'!EP27</f>
        <v>28</v>
      </c>
      <c r="AI26" s="897">
        <f t="shared" si="14"/>
        <v>-10</v>
      </c>
      <c r="AJ26" s="739">
        <f t="shared" si="15"/>
        <v>-0.26315789473684209</v>
      </c>
      <c r="AK26" s="586"/>
      <c r="AL26" s="444">
        <f>'Summary Data'!FD27</f>
        <v>3</v>
      </c>
      <c r="AM26" s="897">
        <f t="shared" si="18"/>
        <v>-25</v>
      </c>
      <c r="AN26" s="739">
        <f t="shared" si="16"/>
        <v>-0.8928571428571429</v>
      </c>
      <c r="AO26" s="586"/>
    </row>
    <row r="27" spans="1:41" ht="23.1" customHeight="1" x14ac:dyDescent="0.35">
      <c r="A27" s="431" t="str">
        <f>'Summary Data'!E28</f>
        <v>Resolved Tickets</v>
      </c>
      <c r="B27" s="444">
        <v>142029</v>
      </c>
      <c r="C27" s="444">
        <v>91957</v>
      </c>
      <c r="D27" s="394">
        <f t="shared" si="17"/>
        <v>-50072</v>
      </c>
      <c r="E27" s="382">
        <f t="shared" si="19"/>
        <v>-0.35254771912778377</v>
      </c>
      <c r="F27" s="392">
        <v>76984</v>
      </c>
      <c r="G27" s="456">
        <f t="shared" si="0"/>
        <v>-14973</v>
      </c>
      <c r="H27" s="382">
        <f t="shared" si="1"/>
        <v>-0.16282610350489904</v>
      </c>
      <c r="I27" s="444">
        <v>82222</v>
      </c>
      <c r="J27" s="456">
        <f t="shared" si="2"/>
        <v>5238</v>
      </c>
      <c r="K27" s="432">
        <f t="shared" si="3"/>
        <v>6.8040112231112962E-2</v>
      </c>
      <c r="L27" s="392">
        <v>94891</v>
      </c>
      <c r="M27" s="743">
        <v>12669</v>
      </c>
      <c r="N27" s="894">
        <v>0.15408284887256452</v>
      </c>
      <c r="O27" s="444">
        <v>97104</v>
      </c>
      <c r="P27" s="897">
        <f t="shared" si="4"/>
        <v>2213</v>
      </c>
      <c r="Q27" s="739">
        <f t="shared" si="5"/>
        <v>2.3321495189217101E-2</v>
      </c>
      <c r="R27" s="586"/>
      <c r="S27" s="444">
        <f>'Summary Data'!CL28</f>
        <v>83950</v>
      </c>
      <c r="T27" s="897">
        <f t="shared" si="6"/>
        <v>-13154</v>
      </c>
      <c r="U27" s="739">
        <f t="shared" si="7"/>
        <v>-0.13546300873290493</v>
      </c>
      <c r="V27" s="444">
        <f>'Summary Data'!CZ28</f>
        <v>76305</v>
      </c>
      <c r="W27" s="897">
        <f t="shared" si="8"/>
        <v>-7645</v>
      </c>
      <c r="X27" s="739">
        <f t="shared" si="9"/>
        <v>-9.106611078022632E-2</v>
      </c>
      <c r="Y27" s="586"/>
      <c r="Z27" s="444">
        <f>'Summary Data'!DN28</f>
        <v>69227</v>
      </c>
      <c r="AA27" s="897">
        <f t="shared" si="10"/>
        <v>-7078</v>
      </c>
      <c r="AB27" s="739">
        <f t="shared" si="11"/>
        <v>-9.275932114540332E-2</v>
      </c>
      <c r="AC27" s="586"/>
      <c r="AD27" s="444">
        <f>'Summary Data'!EB28</f>
        <v>71071</v>
      </c>
      <c r="AE27" s="897">
        <f t="shared" si="12"/>
        <v>1844</v>
      </c>
      <c r="AF27" s="739">
        <f t="shared" si="13"/>
        <v>2.6637005792537593E-2</v>
      </c>
      <c r="AG27" s="586"/>
      <c r="AH27" s="444">
        <f>'Summary Data'!EP28</f>
        <v>68277</v>
      </c>
      <c r="AI27" s="897">
        <f t="shared" si="14"/>
        <v>-2794</v>
      </c>
      <c r="AJ27" s="739">
        <f t="shared" si="15"/>
        <v>-3.9312799876180159E-2</v>
      </c>
      <c r="AK27" s="586"/>
      <c r="AL27" s="444">
        <f>'Summary Data'!FD28</f>
        <v>41919</v>
      </c>
      <c r="AM27" s="897">
        <f t="shared" si="18"/>
        <v>-26358</v>
      </c>
      <c r="AN27" s="739">
        <f t="shared" si="16"/>
        <v>-0.38604508106683072</v>
      </c>
      <c r="AO27" s="586"/>
    </row>
    <row r="28" spans="1:41" ht="20.25" hidden="1" customHeight="1" outlineLevel="1" x14ac:dyDescent="0.35">
      <c r="A28" s="431" t="s">
        <v>44</v>
      </c>
      <c r="B28" s="448">
        <v>0</v>
      </c>
      <c r="C28" s="448">
        <v>0</v>
      </c>
      <c r="D28" s="394">
        <f t="shared" si="17"/>
        <v>0</v>
      </c>
      <c r="E28" s="382" t="e">
        <f t="shared" si="19"/>
        <v>#DIV/0!</v>
      </c>
      <c r="F28" s="395">
        <v>0</v>
      </c>
      <c r="G28" s="456">
        <f t="shared" si="0"/>
        <v>0</v>
      </c>
      <c r="H28" s="382" t="e">
        <f t="shared" si="1"/>
        <v>#DIV/0!</v>
      </c>
      <c r="I28" s="448">
        <v>0</v>
      </c>
      <c r="J28" s="456">
        <f t="shared" si="2"/>
        <v>0</v>
      </c>
      <c r="K28" s="432" t="e">
        <f t="shared" si="3"/>
        <v>#DIV/0!</v>
      </c>
      <c r="L28" s="395">
        <v>0</v>
      </c>
      <c r="M28" s="743">
        <v>0</v>
      </c>
      <c r="N28" s="894" t="e">
        <v>#DIV/0!</v>
      </c>
      <c r="O28" s="448">
        <v>0</v>
      </c>
      <c r="P28" s="897">
        <f t="shared" si="4"/>
        <v>0</v>
      </c>
      <c r="Q28" s="739" t="e">
        <f t="shared" si="5"/>
        <v>#DIV/0!</v>
      </c>
      <c r="R28" s="586" t="str">
        <f t="shared" ref="R28:R34" si="20">IF(P28&gt;0,"-","+")</f>
        <v>+</v>
      </c>
      <c r="S28" s="448">
        <f>'Summary Data'!CL29</f>
        <v>0</v>
      </c>
      <c r="T28" s="897">
        <f t="shared" si="6"/>
        <v>0</v>
      </c>
      <c r="U28" s="739" t="e">
        <f t="shared" si="7"/>
        <v>#DIV/0!</v>
      </c>
      <c r="V28" s="448">
        <f>'Summary Data'!CZ29</f>
        <v>0</v>
      </c>
      <c r="W28" s="897">
        <f t="shared" si="8"/>
        <v>0</v>
      </c>
      <c r="X28" s="739" t="e">
        <f t="shared" si="9"/>
        <v>#DIV/0!</v>
      </c>
      <c r="Y28" s="586" t="str">
        <f t="shared" ref="Y28:Y34" si="21">IF(W28&gt;0,"-","+")</f>
        <v>+</v>
      </c>
      <c r="Z28" s="448">
        <f>'Summary Data'!DN29</f>
        <v>0</v>
      </c>
      <c r="AA28" s="897">
        <f t="shared" si="10"/>
        <v>0</v>
      </c>
      <c r="AB28" s="739" t="e">
        <f t="shared" si="11"/>
        <v>#DIV/0!</v>
      </c>
      <c r="AC28" s="586" t="str">
        <f t="shared" ref="AC28:AC34" si="22">IF(AA28&gt;0,"-","+")</f>
        <v>+</v>
      </c>
      <c r="AD28" s="448">
        <f>'Summary Data'!EB29</f>
        <v>0</v>
      </c>
      <c r="AE28" s="897">
        <f t="shared" si="12"/>
        <v>0</v>
      </c>
      <c r="AF28" s="739" t="e">
        <f t="shared" si="13"/>
        <v>#DIV/0!</v>
      </c>
      <c r="AG28" s="586" t="str">
        <f t="shared" ref="AG28:AG34" si="23">IF(AE28&gt;0,"-","+")</f>
        <v>+</v>
      </c>
      <c r="AH28" s="448">
        <f>'Summary Data'!EP29</f>
        <v>0</v>
      </c>
      <c r="AI28" s="897">
        <f t="shared" si="14"/>
        <v>0</v>
      </c>
      <c r="AJ28" s="739" t="e">
        <f t="shared" si="15"/>
        <v>#DIV/0!</v>
      </c>
      <c r="AK28" s="586" t="str">
        <f t="shared" ref="AK28:AK34" si="24">IF(AI28&gt;0,"-","+")</f>
        <v>+</v>
      </c>
      <c r="AL28" s="448">
        <f>'Summary Data'!FD29</f>
        <v>0</v>
      </c>
      <c r="AM28" s="897">
        <f t="shared" si="18"/>
        <v>0</v>
      </c>
      <c r="AN28" s="739" t="e">
        <f t="shared" si="16"/>
        <v>#DIV/0!</v>
      </c>
      <c r="AO28" s="586" t="str">
        <f t="shared" ref="AO28:AO34" si="25">IF(AM28&gt;0,"-","+")</f>
        <v>+</v>
      </c>
    </row>
    <row r="29" spans="1:41" ht="20.25" hidden="1" customHeight="1" outlineLevel="1" x14ac:dyDescent="0.35">
      <c r="A29" s="431" t="s">
        <v>45</v>
      </c>
      <c r="B29" s="444">
        <v>0</v>
      </c>
      <c r="C29" s="444">
        <v>0</v>
      </c>
      <c r="D29" s="394">
        <f t="shared" si="17"/>
        <v>0</v>
      </c>
      <c r="E29" s="382" t="e">
        <f t="shared" si="19"/>
        <v>#DIV/0!</v>
      </c>
      <c r="F29" s="392">
        <v>0</v>
      </c>
      <c r="G29" s="456">
        <f t="shared" si="0"/>
        <v>0</v>
      </c>
      <c r="H29" s="382" t="e">
        <f t="shared" si="1"/>
        <v>#DIV/0!</v>
      </c>
      <c r="I29" s="444">
        <v>0</v>
      </c>
      <c r="J29" s="456">
        <f t="shared" si="2"/>
        <v>0</v>
      </c>
      <c r="K29" s="432" t="e">
        <f t="shared" si="3"/>
        <v>#DIV/0!</v>
      </c>
      <c r="L29" s="392">
        <v>0</v>
      </c>
      <c r="M29" s="743">
        <v>0</v>
      </c>
      <c r="N29" s="894" t="e">
        <v>#DIV/0!</v>
      </c>
      <c r="O29" s="444">
        <v>0</v>
      </c>
      <c r="P29" s="897">
        <f t="shared" si="4"/>
        <v>0</v>
      </c>
      <c r="Q29" s="739" t="e">
        <f t="shared" si="5"/>
        <v>#DIV/0!</v>
      </c>
      <c r="R29" s="586" t="str">
        <f t="shared" si="20"/>
        <v>+</v>
      </c>
      <c r="S29" s="444">
        <f>'Summary Data'!CL30</f>
        <v>0</v>
      </c>
      <c r="T29" s="897">
        <f t="shared" si="6"/>
        <v>0</v>
      </c>
      <c r="U29" s="739" t="e">
        <f t="shared" si="7"/>
        <v>#DIV/0!</v>
      </c>
      <c r="V29" s="444">
        <f>'Summary Data'!CZ30</f>
        <v>0</v>
      </c>
      <c r="W29" s="897">
        <f t="shared" si="8"/>
        <v>0</v>
      </c>
      <c r="X29" s="739" t="e">
        <f t="shared" si="9"/>
        <v>#DIV/0!</v>
      </c>
      <c r="Y29" s="586" t="str">
        <f t="shared" si="21"/>
        <v>+</v>
      </c>
      <c r="Z29" s="444">
        <f>'Summary Data'!DN30</f>
        <v>0</v>
      </c>
      <c r="AA29" s="897">
        <f t="shared" si="10"/>
        <v>0</v>
      </c>
      <c r="AB29" s="739" t="e">
        <f t="shared" si="11"/>
        <v>#DIV/0!</v>
      </c>
      <c r="AC29" s="586" t="str">
        <f t="shared" si="22"/>
        <v>+</v>
      </c>
      <c r="AD29" s="444">
        <f>'Summary Data'!EB30</f>
        <v>0</v>
      </c>
      <c r="AE29" s="897">
        <f t="shared" si="12"/>
        <v>0</v>
      </c>
      <c r="AF29" s="739" t="e">
        <f t="shared" si="13"/>
        <v>#DIV/0!</v>
      </c>
      <c r="AG29" s="586" t="str">
        <f t="shared" si="23"/>
        <v>+</v>
      </c>
      <c r="AH29" s="444">
        <f>'Summary Data'!EP30</f>
        <v>0</v>
      </c>
      <c r="AI29" s="897">
        <f t="shared" si="14"/>
        <v>0</v>
      </c>
      <c r="AJ29" s="739" t="e">
        <f t="shared" si="15"/>
        <v>#DIV/0!</v>
      </c>
      <c r="AK29" s="586" t="str">
        <f t="shared" si="24"/>
        <v>+</v>
      </c>
      <c r="AL29" s="444">
        <f>'Summary Data'!FD30</f>
        <v>0</v>
      </c>
      <c r="AM29" s="897">
        <f t="shared" si="18"/>
        <v>0</v>
      </c>
      <c r="AN29" s="739" t="e">
        <f t="shared" si="16"/>
        <v>#DIV/0!</v>
      </c>
      <c r="AO29" s="586" t="str">
        <f t="shared" si="25"/>
        <v>+</v>
      </c>
    </row>
    <row r="30" spans="1:41" ht="20.25" hidden="1" customHeight="1" outlineLevel="1" x14ac:dyDescent="0.35">
      <c r="A30" s="431" t="s">
        <v>80</v>
      </c>
      <c r="B30" s="442">
        <v>0</v>
      </c>
      <c r="C30" s="442">
        <v>0</v>
      </c>
      <c r="D30" s="394">
        <f t="shared" si="17"/>
        <v>0</v>
      </c>
      <c r="E30" s="382" t="e">
        <f t="shared" si="19"/>
        <v>#DIV/0!</v>
      </c>
      <c r="F30" s="390">
        <v>0</v>
      </c>
      <c r="G30" s="456">
        <f t="shared" si="0"/>
        <v>0</v>
      </c>
      <c r="H30" s="382" t="e">
        <f t="shared" si="1"/>
        <v>#DIV/0!</v>
      </c>
      <c r="I30" s="442">
        <v>0</v>
      </c>
      <c r="J30" s="456">
        <f t="shared" si="2"/>
        <v>0</v>
      </c>
      <c r="K30" s="432" t="e">
        <f t="shared" si="3"/>
        <v>#DIV/0!</v>
      </c>
      <c r="L30" s="390">
        <v>0</v>
      </c>
      <c r="M30" s="743">
        <v>0</v>
      </c>
      <c r="N30" s="894" t="e">
        <v>#DIV/0!</v>
      </c>
      <c r="O30" s="442">
        <v>0</v>
      </c>
      <c r="P30" s="897">
        <f t="shared" si="4"/>
        <v>0</v>
      </c>
      <c r="Q30" s="739" t="e">
        <f t="shared" si="5"/>
        <v>#DIV/0!</v>
      </c>
      <c r="R30" s="586" t="str">
        <f t="shared" si="20"/>
        <v>+</v>
      </c>
      <c r="S30" s="442">
        <f>'Summary Data'!CL31</f>
        <v>0</v>
      </c>
      <c r="T30" s="897">
        <f t="shared" si="6"/>
        <v>0</v>
      </c>
      <c r="U30" s="739" t="e">
        <f t="shared" si="7"/>
        <v>#DIV/0!</v>
      </c>
      <c r="V30" s="442">
        <f>'Summary Data'!CZ31</f>
        <v>0</v>
      </c>
      <c r="W30" s="897">
        <f t="shared" si="8"/>
        <v>0</v>
      </c>
      <c r="X30" s="739" t="e">
        <f t="shared" si="9"/>
        <v>#DIV/0!</v>
      </c>
      <c r="Y30" s="586" t="str">
        <f t="shared" si="21"/>
        <v>+</v>
      </c>
      <c r="Z30" s="442">
        <f>'Summary Data'!DN31</f>
        <v>0</v>
      </c>
      <c r="AA30" s="897">
        <f t="shared" si="10"/>
        <v>0</v>
      </c>
      <c r="AB30" s="739" t="e">
        <f t="shared" si="11"/>
        <v>#DIV/0!</v>
      </c>
      <c r="AC30" s="586" t="str">
        <f t="shared" si="22"/>
        <v>+</v>
      </c>
      <c r="AD30" s="442">
        <f>'Summary Data'!EB31</f>
        <v>0</v>
      </c>
      <c r="AE30" s="897">
        <f t="shared" si="12"/>
        <v>0</v>
      </c>
      <c r="AF30" s="739" t="e">
        <f t="shared" si="13"/>
        <v>#DIV/0!</v>
      </c>
      <c r="AG30" s="586" t="str">
        <f t="shared" si="23"/>
        <v>+</v>
      </c>
      <c r="AH30" s="442">
        <f>'Summary Data'!EP31</f>
        <v>0</v>
      </c>
      <c r="AI30" s="897">
        <f t="shared" si="14"/>
        <v>0</v>
      </c>
      <c r="AJ30" s="739" t="e">
        <f t="shared" si="15"/>
        <v>#DIV/0!</v>
      </c>
      <c r="AK30" s="586" t="str">
        <f t="shared" si="24"/>
        <v>+</v>
      </c>
      <c r="AL30" s="442">
        <f>'Summary Data'!FD31</f>
        <v>0</v>
      </c>
      <c r="AM30" s="897">
        <f t="shared" si="18"/>
        <v>0</v>
      </c>
      <c r="AN30" s="739" t="e">
        <f t="shared" si="16"/>
        <v>#DIV/0!</v>
      </c>
      <c r="AO30" s="586" t="str">
        <f t="shared" si="25"/>
        <v>+</v>
      </c>
    </row>
    <row r="31" spans="1:41" ht="20.25" hidden="1" customHeight="1" outlineLevel="1" x14ac:dyDescent="0.35">
      <c r="A31" s="431" t="s">
        <v>81</v>
      </c>
      <c r="B31" s="442" t="s">
        <v>29</v>
      </c>
      <c r="C31" s="442" t="s">
        <v>29</v>
      </c>
      <c r="D31" s="394" t="e">
        <f t="shared" si="17"/>
        <v>#VALUE!</v>
      </c>
      <c r="E31" s="382" t="e">
        <f t="shared" si="19"/>
        <v>#VALUE!</v>
      </c>
      <c r="F31" s="390" t="s">
        <v>29</v>
      </c>
      <c r="G31" s="456" t="e">
        <f t="shared" si="0"/>
        <v>#VALUE!</v>
      </c>
      <c r="H31" s="382" t="e">
        <f t="shared" si="1"/>
        <v>#VALUE!</v>
      </c>
      <c r="I31" s="442" t="s">
        <v>29</v>
      </c>
      <c r="J31" s="456" t="e">
        <f t="shared" si="2"/>
        <v>#VALUE!</v>
      </c>
      <c r="K31" s="432" t="e">
        <f t="shared" si="3"/>
        <v>#VALUE!</v>
      </c>
      <c r="L31" s="390" t="s">
        <v>29</v>
      </c>
      <c r="M31" s="743" t="e">
        <v>#VALUE!</v>
      </c>
      <c r="N31" s="894" t="e">
        <v>#VALUE!</v>
      </c>
      <c r="O31" s="442" t="s">
        <v>29</v>
      </c>
      <c r="P31" s="897" t="e">
        <f t="shared" si="4"/>
        <v>#VALUE!</v>
      </c>
      <c r="Q31" s="739" t="e">
        <f t="shared" si="5"/>
        <v>#VALUE!</v>
      </c>
      <c r="R31" s="586" t="e">
        <f t="shared" si="20"/>
        <v>#VALUE!</v>
      </c>
      <c r="S31" s="442" t="str">
        <f>'Summary Data'!CL32</f>
        <v>-</v>
      </c>
      <c r="T31" s="897" t="e">
        <f t="shared" si="6"/>
        <v>#VALUE!</v>
      </c>
      <c r="U31" s="739" t="e">
        <f t="shared" si="7"/>
        <v>#VALUE!</v>
      </c>
      <c r="V31" s="442" t="str">
        <f>'Summary Data'!CZ32</f>
        <v>-</v>
      </c>
      <c r="W31" s="897" t="e">
        <f t="shared" si="8"/>
        <v>#VALUE!</v>
      </c>
      <c r="X31" s="739" t="e">
        <f t="shared" si="9"/>
        <v>#VALUE!</v>
      </c>
      <c r="Y31" s="586" t="e">
        <f t="shared" si="21"/>
        <v>#VALUE!</v>
      </c>
      <c r="Z31" s="442" t="str">
        <f>'Summary Data'!DN32</f>
        <v>-</v>
      </c>
      <c r="AA31" s="897" t="e">
        <f t="shared" si="10"/>
        <v>#VALUE!</v>
      </c>
      <c r="AB31" s="739" t="e">
        <f t="shared" si="11"/>
        <v>#VALUE!</v>
      </c>
      <c r="AC31" s="586" t="e">
        <f t="shared" si="22"/>
        <v>#VALUE!</v>
      </c>
      <c r="AD31" s="442" t="str">
        <f>'Summary Data'!EB32</f>
        <v>-</v>
      </c>
      <c r="AE31" s="897" t="e">
        <f t="shared" si="12"/>
        <v>#VALUE!</v>
      </c>
      <c r="AF31" s="739" t="e">
        <f t="shared" si="13"/>
        <v>#VALUE!</v>
      </c>
      <c r="AG31" s="586" t="e">
        <f t="shared" si="23"/>
        <v>#VALUE!</v>
      </c>
      <c r="AH31" s="442" t="str">
        <f>'Summary Data'!EP32</f>
        <v>-</v>
      </c>
      <c r="AI31" s="897" t="e">
        <f t="shared" si="14"/>
        <v>#VALUE!</v>
      </c>
      <c r="AJ31" s="739" t="e">
        <f t="shared" si="15"/>
        <v>#VALUE!</v>
      </c>
      <c r="AK31" s="586" t="e">
        <f t="shared" si="24"/>
        <v>#VALUE!</v>
      </c>
      <c r="AL31" s="442" t="str">
        <f>'Summary Data'!FD32</f>
        <v>-</v>
      </c>
      <c r="AM31" s="897" t="e">
        <f t="shared" si="18"/>
        <v>#VALUE!</v>
      </c>
      <c r="AN31" s="739" t="e">
        <f t="shared" si="16"/>
        <v>#VALUE!</v>
      </c>
      <c r="AO31" s="586" t="e">
        <f t="shared" si="25"/>
        <v>#VALUE!</v>
      </c>
    </row>
    <row r="32" spans="1:41" ht="20.25" hidden="1" customHeight="1" outlineLevel="1" x14ac:dyDescent="0.35">
      <c r="A32" s="431" t="s">
        <v>105</v>
      </c>
      <c r="B32" s="442" t="s">
        <v>29</v>
      </c>
      <c r="C32" s="442" t="s">
        <v>29</v>
      </c>
      <c r="D32" s="394" t="e">
        <f t="shared" si="17"/>
        <v>#VALUE!</v>
      </c>
      <c r="E32" s="382" t="e">
        <f t="shared" si="19"/>
        <v>#VALUE!</v>
      </c>
      <c r="F32" s="390" t="s">
        <v>29</v>
      </c>
      <c r="G32" s="456" t="e">
        <f t="shared" si="0"/>
        <v>#VALUE!</v>
      </c>
      <c r="H32" s="382" t="e">
        <f t="shared" si="1"/>
        <v>#VALUE!</v>
      </c>
      <c r="I32" s="442" t="s">
        <v>29</v>
      </c>
      <c r="J32" s="456" t="e">
        <f t="shared" si="2"/>
        <v>#VALUE!</v>
      </c>
      <c r="K32" s="432" t="e">
        <f t="shared" si="3"/>
        <v>#VALUE!</v>
      </c>
      <c r="L32" s="390" t="s">
        <v>29</v>
      </c>
      <c r="M32" s="743" t="e">
        <v>#VALUE!</v>
      </c>
      <c r="N32" s="894" t="e">
        <v>#VALUE!</v>
      </c>
      <c r="O32" s="442" t="s">
        <v>29</v>
      </c>
      <c r="P32" s="897" t="e">
        <f t="shared" si="4"/>
        <v>#VALUE!</v>
      </c>
      <c r="Q32" s="739" t="e">
        <f t="shared" si="5"/>
        <v>#VALUE!</v>
      </c>
      <c r="R32" s="586" t="e">
        <f t="shared" si="20"/>
        <v>#VALUE!</v>
      </c>
      <c r="S32" s="442" t="str">
        <f>'Summary Data'!CL34</f>
        <v>-</v>
      </c>
      <c r="T32" s="897" t="e">
        <f t="shared" si="6"/>
        <v>#VALUE!</v>
      </c>
      <c r="U32" s="739" t="e">
        <f t="shared" si="7"/>
        <v>#VALUE!</v>
      </c>
      <c r="V32" s="442" t="str">
        <f>'Summary Data'!CZ34</f>
        <v>-</v>
      </c>
      <c r="W32" s="897" t="e">
        <f t="shared" si="8"/>
        <v>#VALUE!</v>
      </c>
      <c r="X32" s="739" t="e">
        <f t="shared" si="9"/>
        <v>#VALUE!</v>
      </c>
      <c r="Y32" s="586" t="e">
        <f t="shared" si="21"/>
        <v>#VALUE!</v>
      </c>
      <c r="Z32" s="442" t="str">
        <f>'Summary Data'!DN34</f>
        <v>-</v>
      </c>
      <c r="AA32" s="897" t="e">
        <f t="shared" si="10"/>
        <v>#VALUE!</v>
      </c>
      <c r="AB32" s="739" t="e">
        <f t="shared" si="11"/>
        <v>#VALUE!</v>
      </c>
      <c r="AC32" s="586" t="e">
        <f t="shared" si="22"/>
        <v>#VALUE!</v>
      </c>
      <c r="AD32" s="442" t="str">
        <f>'Summary Data'!EB34</f>
        <v>-</v>
      </c>
      <c r="AE32" s="897" t="e">
        <f t="shared" si="12"/>
        <v>#VALUE!</v>
      </c>
      <c r="AF32" s="739" t="e">
        <f t="shared" si="13"/>
        <v>#VALUE!</v>
      </c>
      <c r="AG32" s="586" t="e">
        <f t="shared" si="23"/>
        <v>#VALUE!</v>
      </c>
      <c r="AH32" s="442" t="str">
        <f>'Summary Data'!EP34</f>
        <v>-</v>
      </c>
      <c r="AI32" s="897" t="e">
        <f t="shared" si="14"/>
        <v>#VALUE!</v>
      </c>
      <c r="AJ32" s="739" t="e">
        <f t="shared" si="15"/>
        <v>#VALUE!</v>
      </c>
      <c r="AK32" s="586" t="e">
        <f t="shared" si="24"/>
        <v>#VALUE!</v>
      </c>
      <c r="AL32" s="442" t="str">
        <f>'Summary Data'!FD34</f>
        <v>-</v>
      </c>
      <c r="AM32" s="897" t="e">
        <f t="shared" si="18"/>
        <v>#VALUE!</v>
      </c>
      <c r="AN32" s="739" t="e">
        <f t="shared" si="16"/>
        <v>#VALUE!</v>
      </c>
      <c r="AO32" s="586" t="e">
        <f t="shared" si="25"/>
        <v>#VALUE!</v>
      </c>
    </row>
    <row r="33" spans="1:41" ht="20.25" hidden="1" customHeight="1" outlineLevel="1" x14ac:dyDescent="0.35">
      <c r="A33" s="431" t="s">
        <v>104</v>
      </c>
      <c r="B33" s="445" t="s">
        <v>29</v>
      </c>
      <c r="C33" s="445" t="s">
        <v>29</v>
      </c>
      <c r="D33" s="394" t="e">
        <f t="shared" si="17"/>
        <v>#VALUE!</v>
      </c>
      <c r="E33" s="382" t="e">
        <f t="shared" si="19"/>
        <v>#VALUE!</v>
      </c>
      <c r="F33" s="393" t="s">
        <v>29</v>
      </c>
      <c r="G33" s="456" t="e">
        <f t="shared" si="0"/>
        <v>#VALUE!</v>
      </c>
      <c r="H33" s="382" t="e">
        <f t="shared" si="1"/>
        <v>#VALUE!</v>
      </c>
      <c r="I33" s="445" t="s">
        <v>29</v>
      </c>
      <c r="J33" s="456" t="e">
        <f t="shared" si="2"/>
        <v>#VALUE!</v>
      </c>
      <c r="K33" s="432" t="e">
        <f t="shared" si="3"/>
        <v>#VALUE!</v>
      </c>
      <c r="L33" s="393" t="s">
        <v>29</v>
      </c>
      <c r="M33" s="743" t="e">
        <v>#VALUE!</v>
      </c>
      <c r="N33" s="894" t="e">
        <v>#VALUE!</v>
      </c>
      <c r="O33" s="445" t="s">
        <v>29</v>
      </c>
      <c r="P33" s="897" t="e">
        <f t="shared" si="4"/>
        <v>#VALUE!</v>
      </c>
      <c r="Q33" s="739" t="e">
        <f t="shared" si="5"/>
        <v>#VALUE!</v>
      </c>
      <c r="R33" s="586" t="e">
        <f t="shared" si="20"/>
        <v>#VALUE!</v>
      </c>
      <c r="S33" s="445" t="str">
        <f>'Summary Data'!CL35</f>
        <v>-</v>
      </c>
      <c r="T33" s="897" t="e">
        <f t="shared" si="6"/>
        <v>#VALUE!</v>
      </c>
      <c r="U33" s="739" t="e">
        <f t="shared" si="7"/>
        <v>#VALUE!</v>
      </c>
      <c r="V33" s="445" t="str">
        <f>'Summary Data'!CZ35</f>
        <v>-</v>
      </c>
      <c r="W33" s="897" t="e">
        <f t="shared" si="8"/>
        <v>#VALUE!</v>
      </c>
      <c r="X33" s="739" t="e">
        <f t="shared" si="9"/>
        <v>#VALUE!</v>
      </c>
      <c r="Y33" s="586" t="e">
        <f t="shared" si="21"/>
        <v>#VALUE!</v>
      </c>
      <c r="Z33" s="445" t="str">
        <f>'Summary Data'!DN35</f>
        <v>-</v>
      </c>
      <c r="AA33" s="897" t="e">
        <f t="shared" si="10"/>
        <v>#VALUE!</v>
      </c>
      <c r="AB33" s="739" t="e">
        <f t="shared" si="11"/>
        <v>#VALUE!</v>
      </c>
      <c r="AC33" s="586" t="e">
        <f t="shared" si="22"/>
        <v>#VALUE!</v>
      </c>
      <c r="AD33" s="445" t="str">
        <f>'Summary Data'!EB35</f>
        <v>-</v>
      </c>
      <c r="AE33" s="897" t="e">
        <f t="shared" si="12"/>
        <v>#VALUE!</v>
      </c>
      <c r="AF33" s="739" t="e">
        <f t="shared" si="13"/>
        <v>#VALUE!</v>
      </c>
      <c r="AG33" s="586" t="e">
        <f t="shared" si="23"/>
        <v>#VALUE!</v>
      </c>
      <c r="AH33" s="445" t="str">
        <f>'Summary Data'!EP35</f>
        <v>-</v>
      </c>
      <c r="AI33" s="897" t="e">
        <f t="shared" si="14"/>
        <v>#VALUE!</v>
      </c>
      <c r="AJ33" s="739" t="e">
        <f t="shared" si="15"/>
        <v>#VALUE!</v>
      </c>
      <c r="AK33" s="586" t="e">
        <f t="shared" si="24"/>
        <v>#VALUE!</v>
      </c>
      <c r="AL33" s="445" t="str">
        <f>'Summary Data'!FD35</f>
        <v>-</v>
      </c>
      <c r="AM33" s="897" t="e">
        <f t="shared" si="18"/>
        <v>#VALUE!</v>
      </c>
      <c r="AN33" s="739" t="e">
        <f t="shared" si="16"/>
        <v>#VALUE!</v>
      </c>
      <c r="AO33" s="586" t="e">
        <f t="shared" si="25"/>
        <v>#VALUE!</v>
      </c>
    </row>
    <row r="34" spans="1:41" ht="20.25" hidden="1" customHeight="1" outlineLevel="1" x14ac:dyDescent="0.35">
      <c r="A34" s="431" t="s">
        <v>161</v>
      </c>
      <c r="B34" s="443">
        <v>0</v>
      </c>
      <c r="C34" s="443">
        <v>0</v>
      </c>
      <c r="D34" s="405">
        <f t="shared" si="17"/>
        <v>0</v>
      </c>
      <c r="E34" s="382" t="e">
        <f t="shared" si="19"/>
        <v>#DIV/0!</v>
      </c>
      <c r="F34" s="391">
        <v>0</v>
      </c>
      <c r="G34" s="456">
        <f t="shared" si="0"/>
        <v>0</v>
      </c>
      <c r="H34" s="382" t="e">
        <f t="shared" si="1"/>
        <v>#DIV/0!</v>
      </c>
      <c r="I34" s="443">
        <v>0</v>
      </c>
      <c r="J34" s="456">
        <f t="shared" si="2"/>
        <v>0</v>
      </c>
      <c r="K34" s="432" t="e">
        <f t="shared" si="3"/>
        <v>#DIV/0!</v>
      </c>
      <c r="L34" s="391">
        <v>0</v>
      </c>
      <c r="M34" s="743">
        <v>0</v>
      </c>
      <c r="N34" s="894" t="e">
        <v>#DIV/0!</v>
      </c>
      <c r="O34" s="443">
        <v>0</v>
      </c>
      <c r="P34" s="897">
        <f t="shared" si="4"/>
        <v>0</v>
      </c>
      <c r="Q34" s="739" t="e">
        <f t="shared" si="5"/>
        <v>#DIV/0!</v>
      </c>
      <c r="R34" s="586" t="str">
        <f t="shared" si="20"/>
        <v>+</v>
      </c>
      <c r="S34" s="443">
        <f>'Summary Data'!CL36</f>
        <v>0</v>
      </c>
      <c r="T34" s="897">
        <f t="shared" si="6"/>
        <v>0</v>
      </c>
      <c r="U34" s="739" t="e">
        <f t="shared" si="7"/>
        <v>#DIV/0!</v>
      </c>
      <c r="V34" s="443">
        <f>'Summary Data'!CZ36</f>
        <v>0</v>
      </c>
      <c r="W34" s="897">
        <f t="shared" si="8"/>
        <v>0</v>
      </c>
      <c r="X34" s="739" t="e">
        <f t="shared" si="9"/>
        <v>#DIV/0!</v>
      </c>
      <c r="Y34" s="586" t="str">
        <f t="shared" si="21"/>
        <v>+</v>
      </c>
      <c r="Z34" s="443">
        <f>'Summary Data'!DN36</f>
        <v>0</v>
      </c>
      <c r="AA34" s="897">
        <f t="shared" si="10"/>
        <v>0</v>
      </c>
      <c r="AB34" s="739" t="e">
        <f t="shared" si="11"/>
        <v>#DIV/0!</v>
      </c>
      <c r="AC34" s="586" t="str">
        <f t="shared" si="22"/>
        <v>+</v>
      </c>
      <c r="AD34" s="443">
        <f>'Summary Data'!EB36</f>
        <v>0</v>
      </c>
      <c r="AE34" s="897">
        <f t="shared" si="12"/>
        <v>0</v>
      </c>
      <c r="AF34" s="739" t="e">
        <f t="shared" si="13"/>
        <v>#DIV/0!</v>
      </c>
      <c r="AG34" s="586" t="str">
        <f t="shared" si="23"/>
        <v>+</v>
      </c>
      <c r="AH34" s="443">
        <f>'Summary Data'!EP36</f>
        <v>0</v>
      </c>
      <c r="AI34" s="897">
        <f t="shared" si="14"/>
        <v>0</v>
      </c>
      <c r="AJ34" s="739" t="e">
        <f t="shared" si="15"/>
        <v>#DIV/0!</v>
      </c>
      <c r="AK34" s="586" t="str">
        <f t="shared" si="24"/>
        <v>+</v>
      </c>
      <c r="AL34" s="443">
        <f>'Summary Data'!FD36</f>
        <v>0</v>
      </c>
      <c r="AM34" s="897">
        <f t="shared" si="18"/>
        <v>0</v>
      </c>
      <c r="AN34" s="739" t="e">
        <f t="shared" si="16"/>
        <v>#DIV/0!</v>
      </c>
      <c r="AO34" s="586" t="str">
        <f t="shared" si="25"/>
        <v>+</v>
      </c>
    </row>
    <row r="35" spans="1:41" ht="23.1" customHeight="1" collapsed="1" x14ac:dyDescent="0.35">
      <c r="A35" s="431" t="str">
        <f>'Summary Data'!E37</f>
        <v>Bi Weekly Payrolls</v>
      </c>
      <c r="B35" s="443">
        <v>751822</v>
      </c>
      <c r="C35" s="443">
        <v>745688</v>
      </c>
      <c r="D35" s="405">
        <f t="shared" si="17"/>
        <v>-6134</v>
      </c>
      <c r="E35" s="382">
        <f t="shared" si="19"/>
        <v>-8.1588461098504698E-3</v>
      </c>
      <c r="F35" s="391">
        <v>758621</v>
      </c>
      <c r="G35" s="456">
        <f t="shared" si="0"/>
        <v>12933</v>
      </c>
      <c r="H35" s="382">
        <f t="shared" si="1"/>
        <v>1.7343714797609724E-2</v>
      </c>
      <c r="I35" s="443">
        <v>574258</v>
      </c>
      <c r="J35" s="456">
        <f t="shared" si="2"/>
        <v>-184363</v>
      </c>
      <c r="K35" s="432">
        <f t="shared" si="3"/>
        <v>-0.24302385512660471</v>
      </c>
      <c r="L35" s="391">
        <v>586467</v>
      </c>
      <c r="M35" s="743">
        <v>12209</v>
      </c>
      <c r="N35" s="894">
        <v>2.126047873952126E-2</v>
      </c>
      <c r="O35" s="443">
        <v>634834</v>
      </c>
      <c r="P35" s="897">
        <f t="shared" si="4"/>
        <v>48367</v>
      </c>
      <c r="Q35" s="739">
        <f t="shared" si="5"/>
        <v>8.2471818533694133E-2</v>
      </c>
      <c r="R35" s="586"/>
      <c r="S35" s="443">
        <f>'Summary Data'!CL37</f>
        <v>688049</v>
      </c>
      <c r="T35" s="897">
        <f t="shared" si="6"/>
        <v>53215</v>
      </c>
      <c r="U35" s="739">
        <f t="shared" si="7"/>
        <v>8.3825062929836783E-2</v>
      </c>
      <c r="V35" s="443">
        <f>'Summary Data'!CZ37</f>
        <v>685884</v>
      </c>
      <c r="W35" s="897">
        <f t="shared" si="8"/>
        <v>-2165</v>
      </c>
      <c r="X35" s="739">
        <f t="shared" si="9"/>
        <v>-3.1465782233532787E-3</v>
      </c>
      <c r="Y35" s="586"/>
      <c r="Z35" s="443">
        <f>'Summary Data'!DN37</f>
        <v>706123</v>
      </c>
      <c r="AA35" s="897">
        <f t="shared" si="10"/>
        <v>20239</v>
      </c>
      <c r="AB35" s="739">
        <f t="shared" si="11"/>
        <v>2.9507905126814445E-2</v>
      </c>
      <c r="AC35" s="586"/>
      <c r="AD35" s="443">
        <f>'Summary Data'!EB37</f>
        <v>714508</v>
      </c>
      <c r="AE35" s="897">
        <f t="shared" si="12"/>
        <v>8385</v>
      </c>
      <c r="AF35" s="739">
        <f t="shared" si="13"/>
        <v>1.1874701716273228E-2</v>
      </c>
      <c r="AG35" s="586"/>
      <c r="AH35" s="443">
        <f>'Summary Data'!EP37</f>
        <v>710389</v>
      </c>
      <c r="AI35" s="897">
        <f t="shared" si="14"/>
        <v>-4119</v>
      </c>
      <c r="AJ35" s="739">
        <f t="shared" si="15"/>
        <v>-5.7648059923751729E-3</v>
      </c>
      <c r="AK35" s="586"/>
      <c r="AL35" s="443">
        <f>'Summary Data'!FD37</f>
        <v>402387</v>
      </c>
      <c r="AM35" s="897">
        <f t="shared" si="18"/>
        <v>-308002</v>
      </c>
      <c r="AN35" s="739">
        <f t="shared" si="16"/>
        <v>-0.43356808734369479</v>
      </c>
      <c r="AO35" s="586"/>
    </row>
    <row r="36" spans="1:41" ht="23.1" customHeight="1" x14ac:dyDescent="0.35">
      <c r="A36" s="734" t="str">
        <f>'Summary Data'!E38</f>
        <v>Monthly Payrolls</v>
      </c>
      <c r="B36" s="443">
        <v>799735</v>
      </c>
      <c r="C36" s="443">
        <v>801628</v>
      </c>
      <c r="D36" s="405">
        <f t="shared" si="17"/>
        <v>1893</v>
      </c>
      <c r="E36" s="382">
        <f t="shared" si="19"/>
        <v>2.3670340800390128E-3</v>
      </c>
      <c r="F36" s="391">
        <v>777710</v>
      </c>
      <c r="G36" s="456">
        <f t="shared" si="0"/>
        <v>-23918</v>
      </c>
      <c r="H36" s="382">
        <f t="shared" ref="H36:H69" si="26">G36/C36</f>
        <v>-2.9836782148328151E-2</v>
      </c>
      <c r="I36" s="443">
        <v>807267</v>
      </c>
      <c r="J36" s="456">
        <f t="shared" si="2"/>
        <v>29557</v>
      </c>
      <c r="K36" s="432">
        <f t="shared" si="3"/>
        <v>3.8005169021871905E-2</v>
      </c>
      <c r="L36" s="391">
        <v>801599</v>
      </c>
      <c r="M36" s="743">
        <v>-5668</v>
      </c>
      <c r="N36" s="894">
        <v>-7.021220983887611E-3</v>
      </c>
      <c r="O36" s="443">
        <v>798695</v>
      </c>
      <c r="P36" s="897">
        <f t="shared" si="4"/>
        <v>-2904</v>
      </c>
      <c r="Q36" s="739">
        <f t="shared" si="5"/>
        <v>-3.6227590104279074E-3</v>
      </c>
      <c r="R36" s="586"/>
      <c r="S36" s="443">
        <f>'Summary Data'!CL38</f>
        <v>806547</v>
      </c>
      <c r="T36" s="897">
        <f t="shared" ref="T36:T68" si="27">S36-O36</f>
        <v>7852</v>
      </c>
      <c r="U36" s="739">
        <f t="shared" ref="U36:U68" si="28">T36/O36</f>
        <v>9.8310368789087197E-3</v>
      </c>
      <c r="V36" s="443">
        <f>'Summary Data'!CZ38</f>
        <v>811071</v>
      </c>
      <c r="W36" s="897">
        <f t="shared" ref="W36:W68" si="29">V36-S36</f>
        <v>4524</v>
      </c>
      <c r="X36" s="739">
        <f t="shared" ref="X36:X68" si="30">W36/S36</f>
        <v>5.6090965560593497E-3</v>
      </c>
      <c r="Y36" s="586"/>
      <c r="Z36" s="443">
        <f>'Summary Data'!DN38</f>
        <v>819549</v>
      </c>
      <c r="AA36" s="897">
        <f t="shared" ref="AA36:AA68" si="31">Z36-V36</f>
        <v>8478</v>
      </c>
      <c r="AB36" s="739">
        <f t="shared" ref="AB36:AB68" si="32">AA36/V36</f>
        <v>1.0452845681820705E-2</v>
      </c>
      <c r="AC36" s="586"/>
      <c r="AD36" s="443">
        <f>'Summary Data'!EB38</f>
        <v>823485</v>
      </c>
      <c r="AE36" s="897">
        <f t="shared" si="12"/>
        <v>3936</v>
      </c>
      <c r="AF36" s="739">
        <f t="shared" si="13"/>
        <v>4.8026414527990394E-3</v>
      </c>
      <c r="AG36" s="586"/>
      <c r="AH36" s="443">
        <f>'Summary Data'!EP38</f>
        <v>837234</v>
      </c>
      <c r="AI36" s="897">
        <f t="shared" si="14"/>
        <v>13749</v>
      </c>
      <c r="AJ36" s="739">
        <f t="shared" si="15"/>
        <v>1.6696114683327566E-2</v>
      </c>
      <c r="AK36" s="586"/>
      <c r="AL36" s="443">
        <f>'Summary Data'!FD38</f>
        <v>494382</v>
      </c>
      <c r="AM36" s="897">
        <f t="shared" si="18"/>
        <v>-342852</v>
      </c>
      <c r="AN36" s="739">
        <f t="shared" si="16"/>
        <v>-0.40950558625187222</v>
      </c>
      <c r="AO36" s="586"/>
    </row>
    <row r="37" spans="1:41" ht="23.1" customHeight="1" x14ac:dyDescent="0.35">
      <c r="A37" s="433" t="str">
        <f>'Summary Data'!E39</f>
        <v>Total Payrolls Processed</v>
      </c>
      <c r="B37" s="449">
        <v>1551557</v>
      </c>
      <c r="C37" s="449">
        <v>1547316</v>
      </c>
      <c r="D37" s="394">
        <f t="shared" si="17"/>
        <v>-4241</v>
      </c>
      <c r="E37" s="382">
        <f t="shared" si="19"/>
        <v>-2.7333833046417244E-3</v>
      </c>
      <c r="F37" s="396">
        <v>1536331</v>
      </c>
      <c r="G37" s="456">
        <f t="shared" si="0"/>
        <v>-10985</v>
      </c>
      <c r="H37" s="382">
        <f t="shared" si="26"/>
        <v>-7.099390169816637E-3</v>
      </c>
      <c r="I37" s="449">
        <v>1381525</v>
      </c>
      <c r="J37" s="456">
        <f t="shared" si="2"/>
        <v>-154806</v>
      </c>
      <c r="K37" s="432">
        <f t="shared" si="3"/>
        <v>-0.10076344225300407</v>
      </c>
      <c r="L37" s="396">
        <v>1388066</v>
      </c>
      <c r="M37" s="743">
        <v>6541</v>
      </c>
      <c r="N37" s="894">
        <v>4.7346229709922007E-3</v>
      </c>
      <c r="O37" s="449">
        <v>1433529</v>
      </c>
      <c r="P37" s="897">
        <f t="shared" si="4"/>
        <v>45463</v>
      </c>
      <c r="Q37" s="739">
        <f t="shared" si="5"/>
        <v>3.2752765358419554E-2</v>
      </c>
      <c r="R37" s="586"/>
      <c r="S37" s="449">
        <f>'Summary Data'!CL39</f>
        <v>1494596</v>
      </c>
      <c r="T37" s="897">
        <f t="shared" si="27"/>
        <v>61067</v>
      </c>
      <c r="U37" s="739">
        <f t="shared" si="28"/>
        <v>4.2599068452748426E-2</v>
      </c>
      <c r="V37" s="449">
        <f>'Summary Data'!CZ39</f>
        <v>1496955</v>
      </c>
      <c r="W37" s="897">
        <f t="shared" si="29"/>
        <v>2359</v>
      </c>
      <c r="X37" s="739">
        <f t="shared" si="30"/>
        <v>1.5783529462142277E-3</v>
      </c>
      <c r="Y37" s="586"/>
      <c r="Z37" s="449">
        <f>'Summary Data'!DN39</f>
        <v>1525672</v>
      </c>
      <c r="AA37" s="897">
        <f t="shared" si="31"/>
        <v>28717</v>
      </c>
      <c r="AB37" s="739">
        <f t="shared" si="32"/>
        <v>1.9183609393735951E-2</v>
      </c>
      <c r="AC37" s="586"/>
      <c r="AD37" s="449">
        <f>'Summary Data'!EB39</f>
        <v>1537993</v>
      </c>
      <c r="AE37" s="897">
        <f t="shared" si="12"/>
        <v>12321</v>
      </c>
      <c r="AF37" s="739">
        <f t="shared" si="13"/>
        <v>8.0757856210247024E-3</v>
      </c>
      <c r="AG37" s="586"/>
      <c r="AH37" s="449">
        <f>'Summary Data'!EP39</f>
        <v>1547623</v>
      </c>
      <c r="AI37" s="897">
        <f t="shared" si="14"/>
        <v>9630</v>
      </c>
      <c r="AJ37" s="739">
        <f t="shared" si="15"/>
        <v>6.2614069114748901E-3</v>
      </c>
      <c r="AK37" s="586"/>
      <c r="AL37" s="449">
        <f>'Summary Data'!FD39</f>
        <v>896769</v>
      </c>
      <c r="AM37" s="897">
        <f t="shared" si="18"/>
        <v>-650854</v>
      </c>
      <c r="AN37" s="739">
        <f t="shared" si="16"/>
        <v>-0.42055074136272208</v>
      </c>
      <c r="AO37" s="586"/>
    </row>
    <row r="38" spans="1:41" ht="23.1" customHeight="1" x14ac:dyDescent="0.35">
      <c r="A38" s="431" t="str">
        <f>'Summary Data'!E40</f>
        <v>Payrolls Processed Off-Cycle %</v>
      </c>
      <c r="B38" s="446">
        <v>3.7123998667145324E-4</v>
      </c>
      <c r="C38" s="446">
        <v>4.4270207249197965E-4</v>
      </c>
      <c r="D38" s="409">
        <f t="shared" si="17"/>
        <v>7.1462085820526414E-5</v>
      </c>
      <c r="E38" s="382">
        <f t="shared" si="19"/>
        <v>0.19249565883583075</v>
      </c>
      <c r="F38" s="397">
        <v>5.0509948702460604E-4</v>
      </c>
      <c r="G38" s="455">
        <f t="shared" si="0"/>
        <v>6.2397414532626384E-5</v>
      </c>
      <c r="H38" s="382">
        <f t="shared" si="26"/>
        <v>0.1409467414087085</v>
      </c>
      <c r="I38" s="446">
        <v>1.7951177141202655E-4</v>
      </c>
      <c r="J38" s="455">
        <f t="shared" si="2"/>
        <v>-3.2558771561257951E-4</v>
      </c>
      <c r="K38" s="432">
        <f t="shared" si="3"/>
        <v>-0.64460116071493545</v>
      </c>
      <c r="L38" s="397">
        <v>3.105039673905996E-4</v>
      </c>
      <c r="M38" s="745">
        <v>1.3099219597857305E-4</v>
      </c>
      <c r="N38" s="894">
        <v>0.72971368366652478</v>
      </c>
      <c r="O38" s="446">
        <v>4.24825727278625E-4</v>
      </c>
      <c r="P38" s="397">
        <f t="shared" si="4"/>
        <v>1.1432175988802541E-4</v>
      </c>
      <c r="Q38" s="739">
        <f t="shared" si="5"/>
        <v>0.36818131777431989</v>
      </c>
      <c r="R38" s="585" t="str">
        <f t="shared" ref="R38:R47" si="33">IF(P38&gt;0,"-","+")</f>
        <v>-</v>
      </c>
      <c r="S38" s="446">
        <f>'Summary Data'!CL40</f>
        <v>3.6197072653747231E-4</v>
      </c>
      <c r="T38" s="397">
        <f t="shared" si="27"/>
        <v>-6.2855000741152698E-5</v>
      </c>
      <c r="U38" s="739">
        <f t="shared" si="28"/>
        <v>-0.14795478876430851</v>
      </c>
      <c r="V38" s="446">
        <f>'Summary Data'!CZ40</f>
        <v>3.4803985423743531E-4</v>
      </c>
      <c r="W38" s="397">
        <f t="shared" si="29"/>
        <v>-1.3930872300036996E-5</v>
      </c>
      <c r="X38" s="739">
        <f t="shared" si="30"/>
        <v>-3.8486184872728459E-2</v>
      </c>
      <c r="Y38" s="585" t="str">
        <f t="shared" ref="Y38:Y47" si="34">IF(W38&gt;0,"-","+")</f>
        <v>+</v>
      </c>
      <c r="Z38" s="446">
        <f>'Summary Data'!DN40</f>
        <v>3.0871642135400009E-4</v>
      </c>
      <c r="AA38" s="397">
        <f t="shared" si="31"/>
        <v>-3.9323432883435223E-5</v>
      </c>
      <c r="AB38" s="739">
        <f t="shared" si="32"/>
        <v>-0.11298543084841224</v>
      </c>
      <c r="AC38" s="585" t="str">
        <f t="shared" ref="AC38:AC47" si="35">IF(AA38&gt;0,"-","+")</f>
        <v>+</v>
      </c>
      <c r="AD38" s="446">
        <f>'Summary Data'!EB40</f>
        <v>3.6801207807837875E-4</v>
      </c>
      <c r="AE38" s="397">
        <f t="shared" si="12"/>
        <v>5.9295656724378662E-5</v>
      </c>
      <c r="AF38" s="739">
        <f t="shared" si="13"/>
        <v>0.19207159912101113</v>
      </c>
      <c r="AG38" s="585" t="str">
        <f t="shared" ref="AG38:AG47" si="36">IF(AE38&gt;0,"-","+")</f>
        <v>-</v>
      </c>
      <c r="AH38" s="446">
        <f>'Summary Data'!EP40</f>
        <v>2.9141464038722609E-4</v>
      </c>
      <c r="AI38" s="397">
        <f t="shared" si="14"/>
        <v>-7.6597437691152662E-5</v>
      </c>
      <c r="AJ38" s="739">
        <f t="shared" si="15"/>
        <v>-0.20813837983556355</v>
      </c>
      <c r="AK38" s="585" t="str">
        <f t="shared" ref="AK38:AK47" si="37">IF(AI38&gt;0,"-","+")</f>
        <v>+</v>
      </c>
      <c r="AL38" s="446">
        <f>'Summary Data'!FD40</f>
        <v>3.0665645221902182E-4</v>
      </c>
      <c r="AM38" s="397">
        <f t="shared" si="18"/>
        <v>1.524181183179573E-5</v>
      </c>
      <c r="AN38" s="739">
        <f t="shared" si="16"/>
        <v>5.2302834928069183E-2</v>
      </c>
      <c r="AO38" s="585" t="str">
        <f t="shared" ref="AO38:AO47" si="38">IF(AM38&gt;0,"-","+")</f>
        <v>-</v>
      </c>
    </row>
    <row r="39" spans="1:41" ht="20.25" hidden="1" customHeight="1" outlineLevel="1" x14ac:dyDescent="0.35">
      <c r="A39" s="431" t="s">
        <v>16</v>
      </c>
      <c r="B39" s="438">
        <v>0</v>
      </c>
      <c r="C39" s="438">
        <v>0</v>
      </c>
      <c r="D39" s="405">
        <f t="shared" si="17"/>
        <v>0</v>
      </c>
      <c r="E39" s="382" t="e">
        <f t="shared" si="19"/>
        <v>#DIV/0!</v>
      </c>
      <c r="F39" s="383">
        <v>0</v>
      </c>
      <c r="G39" s="454">
        <f t="shared" si="0"/>
        <v>0</v>
      </c>
      <c r="H39" s="382" t="e">
        <f t="shared" si="26"/>
        <v>#DIV/0!</v>
      </c>
      <c r="I39" s="438">
        <v>0</v>
      </c>
      <c r="J39" s="454">
        <f t="shared" si="2"/>
        <v>0</v>
      </c>
      <c r="K39" s="432" t="e">
        <f t="shared" si="3"/>
        <v>#DIV/0!</v>
      </c>
      <c r="L39" s="383">
        <v>0</v>
      </c>
      <c r="M39" s="744">
        <v>0</v>
      </c>
      <c r="N39" s="894" t="e">
        <v>#DIV/0!</v>
      </c>
      <c r="O39" s="438">
        <v>0</v>
      </c>
      <c r="P39" s="405">
        <f t="shared" si="4"/>
        <v>0</v>
      </c>
      <c r="Q39" s="739" t="e">
        <f t="shared" si="5"/>
        <v>#DIV/0!</v>
      </c>
      <c r="R39" s="585" t="str">
        <f t="shared" si="33"/>
        <v>+</v>
      </c>
      <c r="S39" s="438">
        <f>'Summary Data'!CL41</f>
        <v>0</v>
      </c>
      <c r="T39" s="405">
        <f t="shared" si="27"/>
        <v>0</v>
      </c>
      <c r="U39" s="739" t="e">
        <f t="shared" si="28"/>
        <v>#DIV/0!</v>
      </c>
      <c r="V39" s="438">
        <f>'Summary Data'!CZ41</f>
        <v>0</v>
      </c>
      <c r="W39" s="405">
        <f t="shared" si="29"/>
        <v>0</v>
      </c>
      <c r="X39" s="739" t="e">
        <f t="shared" si="30"/>
        <v>#DIV/0!</v>
      </c>
      <c r="Y39" s="585" t="str">
        <f t="shared" si="34"/>
        <v>+</v>
      </c>
      <c r="Z39" s="438">
        <f>'Summary Data'!DN41</f>
        <v>0</v>
      </c>
      <c r="AA39" s="405">
        <f t="shared" si="31"/>
        <v>0</v>
      </c>
      <c r="AB39" s="739" t="e">
        <f t="shared" si="32"/>
        <v>#DIV/0!</v>
      </c>
      <c r="AC39" s="585" t="str">
        <f t="shared" si="35"/>
        <v>+</v>
      </c>
      <c r="AD39" s="438">
        <f>'Summary Data'!EB41</f>
        <v>0</v>
      </c>
      <c r="AE39" s="405">
        <f t="shared" si="12"/>
        <v>0</v>
      </c>
      <c r="AF39" s="739" t="e">
        <f t="shared" si="13"/>
        <v>#DIV/0!</v>
      </c>
      <c r="AG39" s="585" t="str">
        <f t="shared" si="36"/>
        <v>+</v>
      </c>
      <c r="AH39" s="438">
        <f>'Summary Data'!EP41</f>
        <v>0</v>
      </c>
      <c r="AI39" s="405">
        <f t="shared" si="14"/>
        <v>0</v>
      </c>
      <c r="AJ39" s="739" t="e">
        <f t="shared" si="15"/>
        <v>#DIV/0!</v>
      </c>
      <c r="AK39" s="585" t="str">
        <f t="shared" si="37"/>
        <v>+</v>
      </c>
      <c r="AL39" s="438">
        <f>'Summary Data'!FD41</f>
        <v>0</v>
      </c>
      <c r="AM39" s="405">
        <f t="shared" si="18"/>
        <v>0</v>
      </c>
      <c r="AN39" s="739" t="e">
        <f t="shared" si="16"/>
        <v>#DIV/0!</v>
      </c>
      <c r="AO39" s="585" t="str">
        <f t="shared" si="38"/>
        <v>+</v>
      </c>
    </row>
    <row r="40" spans="1:41" ht="20.25" hidden="1" customHeight="1" outlineLevel="1" x14ac:dyDescent="0.35">
      <c r="A40" s="431" t="s">
        <v>15</v>
      </c>
      <c r="B40" s="442" t="s">
        <v>29</v>
      </c>
      <c r="C40" s="442" t="s">
        <v>29</v>
      </c>
      <c r="D40" s="394" t="e">
        <f t="shared" si="17"/>
        <v>#VALUE!</v>
      </c>
      <c r="E40" s="382" t="e">
        <f t="shared" si="19"/>
        <v>#VALUE!</v>
      </c>
      <c r="F40" s="390" t="s">
        <v>29</v>
      </c>
      <c r="G40" s="454" t="e">
        <f t="shared" si="0"/>
        <v>#VALUE!</v>
      </c>
      <c r="H40" s="382" t="e">
        <f t="shared" si="26"/>
        <v>#VALUE!</v>
      </c>
      <c r="I40" s="442" t="s">
        <v>29</v>
      </c>
      <c r="J40" s="454" t="e">
        <f t="shared" si="2"/>
        <v>#VALUE!</v>
      </c>
      <c r="K40" s="432" t="e">
        <f t="shared" si="3"/>
        <v>#VALUE!</v>
      </c>
      <c r="L40" s="390" t="s">
        <v>29</v>
      </c>
      <c r="M40" s="744" t="e">
        <v>#VALUE!</v>
      </c>
      <c r="N40" s="894" t="e">
        <v>#VALUE!</v>
      </c>
      <c r="O40" s="442" t="s">
        <v>29</v>
      </c>
      <c r="P40" s="405" t="e">
        <f t="shared" si="4"/>
        <v>#VALUE!</v>
      </c>
      <c r="Q40" s="739" t="e">
        <f t="shared" si="5"/>
        <v>#VALUE!</v>
      </c>
      <c r="R40" s="585" t="e">
        <f t="shared" si="33"/>
        <v>#VALUE!</v>
      </c>
      <c r="S40" s="442" t="str">
        <f>'Summary Data'!CL42</f>
        <v>-</v>
      </c>
      <c r="T40" s="405" t="e">
        <f t="shared" si="27"/>
        <v>#VALUE!</v>
      </c>
      <c r="U40" s="739" t="e">
        <f t="shared" si="28"/>
        <v>#VALUE!</v>
      </c>
      <c r="V40" s="442" t="str">
        <f>'Summary Data'!CZ42</f>
        <v>-</v>
      </c>
      <c r="W40" s="405" t="e">
        <f t="shared" si="29"/>
        <v>#VALUE!</v>
      </c>
      <c r="X40" s="739" t="e">
        <f t="shared" si="30"/>
        <v>#VALUE!</v>
      </c>
      <c r="Y40" s="585" t="e">
        <f t="shared" si="34"/>
        <v>#VALUE!</v>
      </c>
      <c r="Z40" s="442" t="str">
        <f>'Summary Data'!DN42</f>
        <v>-</v>
      </c>
      <c r="AA40" s="405" t="e">
        <f t="shared" si="31"/>
        <v>#VALUE!</v>
      </c>
      <c r="AB40" s="739" t="e">
        <f t="shared" si="32"/>
        <v>#VALUE!</v>
      </c>
      <c r="AC40" s="585" t="e">
        <f t="shared" si="35"/>
        <v>#VALUE!</v>
      </c>
      <c r="AD40" s="442" t="str">
        <f>'Summary Data'!EB42</f>
        <v>-</v>
      </c>
      <c r="AE40" s="405" t="e">
        <f t="shared" si="12"/>
        <v>#VALUE!</v>
      </c>
      <c r="AF40" s="739" t="e">
        <f t="shared" si="13"/>
        <v>#VALUE!</v>
      </c>
      <c r="AG40" s="585" t="e">
        <f t="shared" si="36"/>
        <v>#VALUE!</v>
      </c>
      <c r="AH40" s="442" t="str">
        <f>'Summary Data'!EP42</f>
        <v>-</v>
      </c>
      <c r="AI40" s="405" t="e">
        <f t="shared" si="14"/>
        <v>#VALUE!</v>
      </c>
      <c r="AJ40" s="739" t="e">
        <f t="shared" si="15"/>
        <v>#VALUE!</v>
      </c>
      <c r="AK40" s="585" t="e">
        <f t="shared" si="37"/>
        <v>#VALUE!</v>
      </c>
      <c r="AL40" s="442" t="str">
        <f>'Summary Data'!FD42</f>
        <v>-</v>
      </c>
      <c r="AM40" s="405" t="e">
        <f t="shared" si="18"/>
        <v>#VALUE!</v>
      </c>
      <c r="AN40" s="739" t="e">
        <f t="shared" si="16"/>
        <v>#VALUE!</v>
      </c>
      <c r="AO40" s="585" t="e">
        <f t="shared" si="38"/>
        <v>#VALUE!</v>
      </c>
    </row>
    <row r="41" spans="1:41" ht="20.25" hidden="1" customHeight="1" outlineLevel="1" x14ac:dyDescent="0.35">
      <c r="A41" s="431" t="s">
        <v>169</v>
      </c>
      <c r="B41" s="442" t="s">
        <v>29</v>
      </c>
      <c r="C41" s="442" t="s">
        <v>29</v>
      </c>
      <c r="D41" s="394" t="e">
        <f t="shared" si="17"/>
        <v>#VALUE!</v>
      </c>
      <c r="E41" s="382" t="e">
        <f t="shared" si="19"/>
        <v>#VALUE!</v>
      </c>
      <c r="F41" s="390" t="s">
        <v>29</v>
      </c>
      <c r="G41" s="454" t="e">
        <f t="shared" si="0"/>
        <v>#VALUE!</v>
      </c>
      <c r="H41" s="382" t="e">
        <f t="shared" si="26"/>
        <v>#VALUE!</v>
      </c>
      <c r="I41" s="442" t="s">
        <v>29</v>
      </c>
      <c r="J41" s="454" t="e">
        <f t="shared" si="2"/>
        <v>#VALUE!</v>
      </c>
      <c r="K41" s="432" t="e">
        <f t="shared" si="3"/>
        <v>#VALUE!</v>
      </c>
      <c r="L41" s="390" t="s">
        <v>29</v>
      </c>
      <c r="M41" s="744" t="e">
        <v>#VALUE!</v>
      </c>
      <c r="N41" s="894" t="e">
        <v>#VALUE!</v>
      </c>
      <c r="O41" s="442" t="s">
        <v>29</v>
      </c>
      <c r="P41" s="405" t="e">
        <f t="shared" si="4"/>
        <v>#VALUE!</v>
      </c>
      <c r="Q41" s="739" t="e">
        <f t="shared" si="5"/>
        <v>#VALUE!</v>
      </c>
      <c r="R41" s="585" t="e">
        <f t="shared" si="33"/>
        <v>#VALUE!</v>
      </c>
      <c r="S41" s="442" t="str">
        <f>'Summary Data'!CL43</f>
        <v>-</v>
      </c>
      <c r="T41" s="405" t="e">
        <f t="shared" si="27"/>
        <v>#VALUE!</v>
      </c>
      <c r="U41" s="739" t="e">
        <f t="shared" si="28"/>
        <v>#VALUE!</v>
      </c>
      <c r="V41" s="442" t="str">
        <f>'Summary Data'!CZ43</f>
        <v>-</v>
      </c>
      <c r="W41" s="405" t="e">
        <f t="shared" si="29"/>
        <v>#VALUE!</v>
      </c>
      <c r="X41" s="739" t="e">
        <f t="shared" si="30"/>
        <v>#VALUE!</v>
      </c>
      <c r="Y41" s="585" t="e">
        <f t="shared" si="34"/>
        <v>#VALUE!</v>
      </c>
      <c r="Z41" s="442" t="str">
        <f>'Summary Data'!DN43</f>
        <v>-</v>
      </c>
      <c r="AA41" s="405" t="e">
        <f t="shared" si="31"/>
        <v>#VALUE!</v>
      </c>
      <c r="AB41" s="739" t="e">
        <f t="shared" si="32"/>
        <v>#VALUE!</v>
      </c>
      <c r="AC41" s="585" t="e">
        <f t="shared" si="35"/>
        <v>#VALUE!</v>
      </c>
      <c r="AD41" s="442" t="str">
        <f>'Summary Data'!EB43</f>
        <v>-</v>
      </c>
      <c r="AE41" s="405" t="e">
        <f t="shared" si="12"/>
        <v>#VALUE!</v>
      </c>
      <c r="AF41" s="739" t="e">
        <f t="shared" si="13"/>
        <v>#VALUE!</v>
      </c>
      <c r="AG41" s="585" t="e">
        <f t="shared" si="36"/>
        <v>#VALUE!</v>
      </c>
      <c r="AH41" s="442" t="str">
        <f>'Summary Data'!EP43</f>
        <v>-</v>
      </c>
      <c r="AI41" s="405" t="e">
        <f t="shared" si="14"/>
        <v>#VALUE!</v>
      </c>
      <c r="AJ41" s="739" t="e">
        <f t="shared" si="15"/>
        <v>#VALUE!</v>
      </c>
      <c r="AK41" s="585" t="e">
        <f t="shared" si="37"/>
        <v>#VALUE!</v>
      </c>
      <c r="AL41" s="442" t="str">
        <f>'Summary Data'!FD43</f>
        <v>-</v>
      </c>
      <c r="AM41" s="405" t="e">
        <f t="shared" si="18"/>
        <v>#VALUE!</v>
      </c>
      <c r="AN41" s="739" t="e">
        <f t="shared" si="16"/>
        <v>#VALUE!</v>
      </c>
      <c r="AO41" s="585" t="e">
        <f t="shared" si="38"/>
        <v>#VALUE!</v>
      </c>
    </row>
    <row r="42" spans="1:41" ht="20.25" hidden="1" customHeight="1" outlineLevel="1" x14ac:dyDescent="0.35">
      <c r="A42" s="431" t="s">
        <v>58</v>
      </c>
      <c r="B42" s="438">
        <v>0</v>
      </c>
      <c r="C42" s="438">
        <v>0</v>
      </c>
      <c r="D42" s="405">
        <f t="shared" si="17"/>
        <v>0</v>
      </c>
      <c r="E42" s="382" t="e">
        <f t="shared" si="19"/>
        <v>#DIV/0!</v>
      </c>
      <c r="F42" s="383">
        <v>0</v>
      </c>
      <c r="G42" s="454">
        <f t="shared" si="0"/>
        <v>0</v>
      </c>
      <c r="H42" s="382" t="e">
        <f t="shared" si="26"/>
        <v>#DIV/0!</v>
      </c>
      <c r="I42" s="660">
        <v>0</v>
      </c>
      <c r="J42" s="454">
        <f t="shared" si="2"/>
        <v>0</v>
      </c>
      <c r="K42" s="432" t="e">
        <f t="shared" si="3"/>
        <v>#DIV/0!</v>
      </c>
      <c r="L42" s="462">
        <v>0</v>
      </c>
      <c r="M42" s="744">
        <v>0</v>
      </c>
      <c r="N42" s="894" t="e">
        <v>#DIV/0!</v>
      </c>
      <c r="O42" s="660">
        <v>0</v>
      </c>
      <c r="P42" s="405">
        <f t="shared" si="4"/>
        <v>0</v>
      </c>
      <c r="Q42" s="739" t="e">
        <f t="shared" si="5"/>
        <v>#DIV/0!</v>
      </c>
      <c r="R42" s="585" t="str">
        <f t="shared" si="33"/>
        <v>+</v>
      </c>
      <c r="S42" s="660">
        <f>'Summary Data'!CL44</f>
        <v>0</v>
      </c>
      <c r="T42" s="405">
        <f t="shared" si="27"/>
        <v>0</v>
      </c>
      <c r="U42" s="739" t="e">
        <f t="shared" si="28"/>
        <v>#DIV/0!</v>
      </c>
      <c r="V42" s="660">
        <f>'Summary Data'!CZ44</f>
        <v>0</v>
      </c>
      <c r="W42" s="405">
        <f t="shared" si="29"/>
        <v>0</v>
      </c>
      <c r="X42" s="739" t="e">
        <f t="shared" si="30"/>
        <v>#DIV/0!</v>
      </c>
      <c r="Y42" s="585" t="str">
        <f t="shared" si="34"/>
        <v>+</v>
      </c>
      <c r="Z42" s="660">
        <f>'Summary Data'!DN44</f>
        <v>0</v>
      </c>
      <c r="AA42" s="405">
        <f t="shared" si="31"/>
        <v>0</v>
      </c>
      <c r="AB42" s="739" t="e">
        <f t="shared" si="32"/>
        <v>#DIV/0!</v>
      </c>
      <c r="AC42" s="585" t="str">
        <f t="shared" si="35"/>
        <v>+</v>
      </c>
      <c r="AD42" s="660">
        <f>'Summary Data'!EB44</f>
        <v>0</v>
      </c>
      <c r="AE42" s="405">
        <f t="shared" si="12"/>
        <v>0</v>
      </c>
      <c r="AF42" s="739" t="e">
        <f t="shared" si="13"/>
        <v>#DIV/0!</v>
      </c>
      <c r="AG42" s="585" t="str">
        <f t="shared" si="36"/>
        <v>+</v>
      </c>
      <c r="AH42" s="660">
        <f>'Summary Data'!EP44</f>
        <v>0</v>
      </c>
      <c r="AI42" s="405">
        <f t="shared" si="14"/>
        <v>0</v>
      </c>
      <c r="AJ42" s="739" t="e">
        <f t="shared" si="15"/>
        <v>#DIV/0!</v>
      </c>
      <c r="AK42" s="585" t="str">
        <f t="shared" si="37"/>
        <v>+</v>
      </c>
      <c r="AL42" s="660">
        <f>'Summary Data'!FD44</f>
        <v>0</v>
      </c>
      <c r="AM42" s="405">
        <f t="shared" si="18"/>
        <v>0</v>
      </c>
      <c r="AN42" s="739" t="e">
        <f t="shared" si="16"/>
        <v>#DIV/0!</v>
      </c>
      <c r="AO42" s="585" t="str">
        <f t="shared" si="38"/>
        <v>+</v>
      </c>
    </row>
    <row r="43" spans="1:41" ht="23.1" customHeight="1" collapsed="1" x14ac:dyDescent="0.35">
      <c r="A43" s="431" t="str">
        <f>'Summary Data'!E45</f>
        <v>Total ERP Costs</v>
      </c>
      <c r="B43" s="450">
        <v>16449087.869999999</v>
      </c>
      <c r="C43" s="450">
        <v>15105028.170000004</v>
      </c>
      <c r="D43" s="394">
        <f t="shared" si="17"/>
        <v>-1344059.6999999955</v>
      </c>
      <c r="E43" s="382">
        <f t="shared" si="19"/>
        <v>-8.1710287562589065E-2</v>
      </c>
      <c r="F43" s="398">
        <v>12600150.57</v>
      </c>
      <c r="G43" s="459">
        <f t="shared" si="0"/>
        <v>-2504877.6000000034</v>
      </c>
      <c r="H43" s="382">
        <f t="shared" si="26"/>
        <v>-0.16583071357489582</v>
      </c>
      <c r="I43" s="450">
        <v>11128676.879999997</v>
      </c>
      <c r="J43" s="459">
        <f t="shared" si="2"/>
        <v>-1471473.6900000032</v>
      </c>
      <c r="K43" s="432">
        <f t="shared" si="3"/>
        <v>-0.11678223064282026</v>
      </c>
      <c r="L43" s="398">
        <v>12657083.51</v>
      </c>
      <c r="M43" s="746">
        <v>1528406.6300000027</v>
      </c>
      <c r="N43" s="894">
        <v>0.13733947408849587</v>
      </c>
      <c r="O43" s="450">
        <v>13794491.269999998</v>
      </c>
      <c r="P43" s="898">
        <f t="shared" si="4"/>
        <v>1137407.7599999979</v>
      </c>
      <c r="Q43" s="739">
        <f t="shared" si="5"/>
        <v>8.9863336929187881E-2</v>
      </c>
      <c r="R43" s="585" t="str">
        <f t="shared" si="33"/>
        <v>-</v>
      </c>
      <c r="S43" s="450">
        <f>'Summary Data'!CL45</f>
        <v>13132064.09</v>
      </c>
      <c r="T43" s="898">
        <f t="shared" si="27"/>
        <v>-662427.17999999784</v>
      </c>
      <c r="U43" s="739">
        <f t="shared" si="28"/>
        <v>-4.8021138803475277E-2</v>
      </c>
      <c r="V43" s="450">
        <f>'Summary Data'!CZ45</f>
        <v>12532014.41</v>
      </c>
      <c r="W43" s="898">
        <f t="shared" si="29"/>
        <v>-600049.6799999997</v>
      </c>
      <c r="X43" s="739">
        <f t="shared" si="30"/>
        <v>-4.5693477878845756E-2</v>
      </c>
      <c r="Y43" s="585" t="str">
        <f t="shared" si="34"/>
        <v>+</v>
      </c>
      <c r="Z43" s="450">
        <f>'Summary Data'!DN45</f>
        <v>11597517.579999998</v>
      </c>
      <c r="AA43" s="898">
        <f t="shared" si="31"/>
        <v>-934496.83000000194</v>
      </c>
      <c r="AB43" s="739">
        <f t="shared" si="32"/>
        <v>-7.4568764400263873E-2</v>
      </c>
      <c r="AC43" s="585" t="str">
        <f t="shared" si="35"/>
        <v>+</v>
      </c>
      <c r="AD43" s="450">
        <f>'Summary Data'!EB45</f>
        <v>11240086.65</v>
      </c>
      <c r="AE43" s="898">
        <f t="shared" si="12"/>
        <v>-357430.92999999784</v>
      </c>
      <c r="AF43" s="739">
        <f t="shared" si="13"/>
        <v>-3.0819606655857975E-2</v>
      </c>
      <c r="AG43" s="585" t="str">
        <f t="shared" si="36"/>
        <v>+</v>
      </c>
      <c r="AH43" s="450">
        <f>'Summary Data'!EP45</f>
        <v>12175522.339999998</v>
      </c>
      <c r="AI43" s="898">
        <f t="shared" si="14"/>
        <v>935435.68999999762</v>
      </c>
      <c r="AJ43" s="739">
        <f t="shared" si="15"/>
        <v>8.3223174262628805E-2</v>
      </c>
      <c r="AK43" s="585" t="str">
        <f t="shared" si="37"/>
        <v>-</v>
      </c>
      <c r="AL43" s="450">
        <f>'Summary Data'!FD45</f>
        <v>5873590.1999999993</v>
      </c>
      <c r="AM43" s="898">
        <f t="shared" si="18"/>
        <v>-6301932.1399999987</v>
      </c>
      <c r="AN43" s="739">
        <f t="shared" si="16"/>
        <v>-0.51759029009345969</v>
      </c>
      <c r="AO43" s="585" t="str">
        <f t="shared" si="38"/>
        <v>+</v>
      </c>
    </row>
    <row r="44" spans="1:41" ht="23.1" customHeight="1" x14ac:dyDescent="0.35">
      <c r="A44" s="431" t="str">
        <f>'Summary Data'!E46</f>
        <v>Cost Per Employee Payroll</v>
      </c>
      <c r="B44" s="451">
        <v>10.601665211139519</v>
      </c>
      <c r="C44" s="451">
        <v>9.7620836144653094</v>
      </c>
      <c r="D44" s="410">
        <f t="shared" si="17"/>
        <v>-0.83958159667420951</v>
      </c>
      <c r="E44" s="382">
        <f t="shared" si="19"/>
        <v>-7.9193370093599391E-2</v>
      </c>
      <c r="F44" s="399">
        <v>8.2014556563657184</v>
      </c>
      <c r="G44" s="460">
        <f t="shared" si="0"/>
        <v>-1.560627958099591</v>
      </c>
      <c r="H44" s="382">
        <f t="shared" si="26"/>
        <v>-0.1598662764767837</v>
      </c>
      <c r="I44" s="451">
        <v>8.0553568556486468</v>
      </c>
      <c r="J44" s="460">
        <f t="shared" si="2"/>
        <v>-0.1460988007170716</v>
      </c>
      <c r="K44" s="432">
        <f t="shared" si="3"/>
        <v>-1.7813764633803048E-2</v>
      </c>
      <c r="L44" s="399">
        <v>9.1185026576546075</v>
      </c>
      <c r="M44" s="747">
        <v>1.0631458020059608</v>
      </c>
      <c r="N44" s="894">
        <v>0.13197997569287728</v>
      </c>
      <c r="O44" s="451">
        <v>9.6227500594686237</v>
      </c>
      <c r="P44" s="899">
        <f t="shared" si="4"/>
        <v>0.50424740181401617</v>
      </c>
      <c r="Q44" s="739">
        <f t="shared" si="5"/>
        <v>5.5299364462072204E-2</v>
      </c>
      <c r="R44" s="585" t="str">
        <f t="shared" si="33"/>
        <v>-</v>
      </c>
      <c r="S44" s="451">
        <f>'Summary Data'!CL46</f>
        <v>8.7863637330756941</v>
      </c>
      <c r="T44" s="899">
        <f t="shared" si="27"/>
        <v>-0.83638632639292965</v>
      </c>
      <c r="U44" s="739">
        <f t="shared" si="28"/>
        <v>-8.6917598526830661E-2</v>
      </c>
      <c r="V44" s="451">
        <f>'Summary Data'!CZ46</f>
        <v>8.3716707649862556</v>
      </c>
      <c r="W44" s="899">
        <f t="shared" si="29"/>
        <v>-0.41469296808943845</v>
      </c>
      <c r="X44" s="739">
        <f t="shared" si="30"/>
        <v>-4.7197336769516353E-2</v>
      </c>
      <c r="Y44" s="585" t="str">
        <f t="shared" si="34"/>
        <v>+</v>
      </c>
      <c r="Z44" s="451">
        <f>'Summary Data'!DN46</f>
        <v>7.6015798808656108</v>
      </c>
      <c r="AA44" s="899">
        <f t="shared" si="31"/>
        <v>-0.77009088412064486</v>
      </c>
      <c r="AB44" s="739">
        <f t="shared" si="32"/>
        <v>-9.1987717355235615E-2</v>
      </c>
      <c r="AC44" s="585" t="str">
        <f t="shared" si="35"/>
        <v>+</v>
      </c>
      <c r="AD44" s="451">
        <f>'Summary Data'!EB46</f>
        <v>7.3082820598013125</v>
      </c>
      <c r="AE44" s="899">
        <f t="shared" si="12"/>
        <v>-0.29329782106429825</v>
      </c>
      <c r="AF44" s="739">
        <f t="shared" si="13"/>
        <v>-3.8583797797425726E-2</v>
      </c>
      <c r="AG44" s="585" t="str">
        <f t="shared" si="36"/>
        <v>+</v>
      </c>
      <c r="AH44" s="451">
        <f>'Summary Data'!EP46</f>
        <v>7.8672404972011902</v>
      </c>
      <c r="AI44" s="899">
        <f t="shared" si="14"/>
        <v>0.55895843739987772</v>
      </c>
      <c r="AJ44" s="739">
        <f t="shared" si="15"/>
        <v>7.6482876936891778E-2</v>
      </c>
      <c r="AK44" s="585" t="str">
        <f t="shared" si="37"/>
        <v>-</v>
      </c>
      <c r="AL44" s="451">
        <f>'Summary Data'!FD46</f>
        <v>6.5497248455287806</v>
      </c>
      <c r="AM44" s="899">
        <f t="shared" si="18"/>
        <v>-1.3175156516724096</v>
      </c>
      <c r="AN44" s="739">
        <f t="shared" si="16"/>
        <v>-0.16746858725637309</v>
      </c>
      <c r="AO44" s="585" t="str">
        <f t="shared" si="38"/>
        <v>+</v>
      </c>
    </row>
    <row r="45" spans="1:41" ht="23.1" customHeight="1" x14ac:dyDescent="0.35">
      <c r="A45" s="431" t="str">
        <f>'Summary Data'!E47</f>
        <v>Cost as % of System Implementation</v>
      </c>
      <c r="B45" s="446">
        <v>0.17363572723741089</v>
      </c>
      <c r="C45" s="446">
        <v>0.15944790203370277</v>
      </c>
      <c r="D45" s="409">
        <f t="shared" si="17"/>
        <v>-1.4187825203708121E-2</v>
      </c>
      <c r="E45" s="382">
        <f t="shared" si="19"/>
        <v>-8.1710287562589065E-2</v>
      </c>
      <c r="F45" s="397">
        <v>0.13300654266143377</v>
      </c>
      <c r="G45" s="455">
        <f t="shared" si="0"/>
        <v>-2.6441359372268991E-2</v>
      </c>
      <c r="H45" s="382">
        <f t="shared" si="26"/>
        <v>-0.16583071357489568</v>
      </c>
      <c r="I45" s="446">
        <v>0.1174737419193421</v>
      </c>
      <c r="J45" s="455">
        <f t="shared" si="2"/>
        <v>-1.5532800742091679E-2</v>
      </c>
      <c r="K45" s="432">
        <f t="shared" si="3"/>
        <v>-0.11678223064282031</v>
      </c>
      <c r="L45" s="397">
        <v>0.13360752385375221</v>
      </c>
      <c r="M45" s="745">
        <v>1.6133781934410119E-2</v>
      </c>
      <c r="N45" s="894">
        <v>0.13733947408849573</v>
      </c>
      <c r="O45" s="446">
        <v>0.14561394178609646</v>
      </c>
      <c r="P45" s="397">
        <f t="shared" si="4"/>
        <v>1.2006417932344249E-2</v>
      </c>
      <c r="Q45" s="739">
        <f t="shared" si="5"/>
        <v>8.9863336929187937E-2</v>
      </c>
      <c r="R45" s="585" t="str">
        <f t="shared" si="33"/>
        <v>-</v>
      </c>
      <c r="S45" s="446">
        <f>'Summary Data'!CL47</f>
        <v>0.13862139447586516</v>
      </c>
      <c r="T45" s="397">
        <f t="shared" si="27"/>
        <v>-6.9925473102313007E-3</v>
      </c>
      <c r="U45" s="739">
        <f t="shared" si="28"/>
        <v>-4.8021138803475236E-2</v>
      </c>
      <c r="V45" s="446">
        <f>'Summary Data'!CZ47</f>
        <v>0.13228730085384746</v>
      </c>
      <c r="W45" s="397">
        <f t="shared" si="29"/>
        <v>-6.3340936220177002E-3</v>
      </c>
      <c r="X45" s="739">
        <f t="shared" si="30"/>
        <v>-4.5693477878845784E-2</v>
      </c>
      <c r="Y45" s="585" t="str">
        <f t="shared" si="34"/>
        <v>+</v>
      </c>
      <c r="Z45" s="446">
        <f>'Summary Data'!DN47</f>
        <v>0.12242280028333009</v>
      </c>
      <c r="AA45" s="397">
        <f t="shared" si="31"/>
        <v>-9.8645005705173677E-3</v>
      </c>
      <c r="AB45" s="739">
        <f t="shared" si="32"/>
        <v>-7.4568764400263804E-2</v>
      </c>
      <c r="AC45" s="585" t="str">
        <f t="shared" si="35"/>
        <v>+</v>
      </c>
      <c r="AD45" s="446">
        <f>'Summary Data'!EB47</f>
        <v>0.11864977773288919</v>
      </c>
      <c r="AE45" s="397">
        <f t="shared" si="12"/>
        <v>-3.7730225504409021E-3</v>
      </c>
      <c r="AF45" s="739">
        <f t="shared" si="13"/>
        <v>-3.0819606655858058E-2</v>
      </c>
      <c r="AG45" s="585" t="str">
        <f t="shared" si="36"/>
        <v>+</v>
      </c>
      <c r="AH45" s="446">
        <f>'Summary Data'!EP47</f>
        <v>0.12852418886137562</v>
      </c>
      <c r="AI45" s="397">
        <f t="shared" si="14"/>
        <v>9.8744111284864294E-3</v>
      </c>
      <c r="AJ45" s="739">
        <f t="shared" si="15"/>
        <v>8.3223174262628957E-2</v>
      </c>
      <c r="AK45" s="585" t="str">
        <f t="shared" si="37"/>
        <v>-</v>
      </c>
      <c r="AL45" s="446">
        <f>'Summary Data'!FD47</f>
        <v>6.2001316664589599E-2</v>
      </c>
      <c r="AM45" s="397">
        <f t="shared" si="18"/>
        <v>-6.6522872196786015E-2</v>
      </c>
      <c r="AN45" s="739">
        <f t="shared" si="16"/>
        <v>-0.51759029009345969</v>
      </c>
      <c r="AO45" s="585" t="str">
        <f t="shared" si="38"/>
        <v>+</v>
      </c>
    </row>
    <row r="46" spans="1:41" ht="23.1" customHeight="1" x14ac:dyDescent="0.35">
      <c r="A46" s="431" t="str">
        <f>'Summary Data'!E48</f>
        <v>Service Center Costs</v>
      </c>
      <c r="B46" s="450">
        <v>4406958.51</v>
      </c>
      <c r="C46" s="450">
        <v>4265604.1500000004</v>
      </c>
      <c r="D46" s="394">
        <f t="shared" si="17"/>
        <v>-141354.3599999994</v>
      </c>
      <c r="E46" s="382">
        <f t="shared" si="19"/>
        <v>-3.207526453431471E-2</v>
      </c>
      <c r="F46" s="398">
        <v>4001965.3</v>
      </c>
      <c r="G46" s="459">
        <f t="shared" si="0"/>
        <v>-263638.85000000056</v>
      </c>
      <c r="H46" s="382">
        <f t="shared" si="26"/>
        <v>-6.1805746789701653E-2</v>
      </c>
      <c r="I46" s="450">
        <v>3699499.15</v>
      </c>
      <c r="J46" s="459">
        <f t="shared" si="2"/>
        <v>-302466.14999999991</v>
      </c>
      <c r="K46" s="432">
        <f t="shared" si="3"/>
        <v>-7.557940344960011E-2</v>
      </c>
      <c r="L46" s="398">
        <v>3829259.43</v>
      </c>
      <c r="M46" s="746">
        <v>129760.28000000026</v>
      </c>
      <c r="N46" s="894">
        <v>3.5075093881289383E-2</v>
      </c>
      <c r="O46" s="450">
        <v>3706387.2100000009</v>
      </c>
      <c r="P46" s="898">
        <f t="shared" si="4"/>
        <v>-122872.21999999927</v>
      </c>
      <c r="Q46" s="739">
        <f t="shared" si="5"/>
        <v>-3.2087724074625908E-2</v>
      </c>
      <c r="R46" s="585" t="str">
        <f t="shared" si="33"/>
        <v>+</v>
      </c>
      <c r="S46" s="450">
        <f>'Summary Data'!CL48</f>
        <v>3868401.9499999993</v>
      </c>
      <c r="T46" s="898">
        <f t="shared" si="27"/>
        <v>162014.73999999836</v>
      </c>
      <c r="U46" s="739">
        <f t="shared" si="28"/>
        <v>4.3712308191350122E-2</v>
      </c>
      <c r="V46" s="450">
        <f>'Summary Data'!CZ48</f>
        <v>3955984.86</v>
      </c>
      <c r="W46" s="898">
        <f t="shared" si="29"/>
        <v>87582.910000000615</v>
      </c>
      <c r="X46" s="739">
        <f t="shared" si="30"/>
        <v>2.2640591937453818E-2</v>
      </c>
      <c r="Y46" s="585" t="str">
        <f t="shared" si="34"/>
        <v>-</v>
      </c>
      <c r="Z46" s="450">
        <f>'Summary Data'!DN48</f>
        <v>4346475.07</v>
      </c>
      <c r="AA46" s="898">
        <f t="shared" si="31"/>
        <v>390490.21000000043</v>
      </c>
      <c r="AB46" s="739">
        <f t="shared" si="32"/>
        <v>9.8708722055119408E-2</v>
      </c>
      <c r="AC46" s="585" t="str">
        <f t="shared" si="35"/>
        <v>-</v>
      </c>
      <c r="AD46" s="450">
        <f>'Summary Data'!EB48</f>
        <v>4538908.63</v>
      </c>
      <c r="AE46" s="898">
        <f t="shared" si="12"/>
        <v>192433.55999999959</v>
      </c>
      <c r="AF46" s="739">
        <f t="shared" si="13"/>
        <v>4.4273476069885652E-2</v>
      </c>
      <c r="AG46" s="585" t="str">
        <f t="shared" si="36"/>
        <v>-</v>
      </c>
      <c r="AH46" s="450">
        <f>'Summary Data'!EP48</f>
        <v>4480097.9000000004</v>
      </c>
      <c r="AI46" s="898">
        <f t="shared" si="14"/>
        <v>-58810.729999999516</v>
      </c>
      <c r="AJ46" s="739">
        <f t="shared" si="15"/>
        <v>-1.2957020022674376E-2</v>
      </c>
      <c r="AK46" s="585" t="str">
        <f t="shared" si="37"/>
        <v>+</v>
      </c>
      <c r="AL46" s="450">
        <f>'Summary Data'!FD48</f>
        <v>2583318.15</v>
      </c>
      <c r="AM46" s="898">
        <f t="shared" si="18"/>
        <v>-1896779.7500000005</v>
      </c>
      <c r="AN46" s="739">
        <f t="shared" si="16"/>
        <v>-0.42337908508651123</v>
      </c>
      <c r="AO46" s="585" t="str">
        <f t="shared" si="38"/>
        <v>+</v>
      </c>
    </row>
    <row r="47" spans="1:41" ht="23.1" customHeight="1" x14ac:dyDescent="0.35">
      <c r="A47" s="431" t="str">
        <f>'Summary Data'!E49</f>
        <v>Service Center Costs Per Ticket</v>
      </c>
      <c r="B47" s="452">
        <v>33.799322856748425</v>
      </c>
      <c r="C47" s="452">
        <v>47.02981422271224</v>
      </c>
      <c r="D47" s="394">
        <v>13.230491365963815</v>
      </c>
      <c r="E47" s="382">
        <v>0.39144249788785912</v>
      </c>
      <c r="F47" s="452">
        <v>51.618946458744468</v>
      </c>
      <c r="G47" s="461">
        <v>4.5891322360322278</v>
      </c>
      <c r="H47" s="382">
        <v>9.7579212503373772E-2</v>
      </c>
      <c r="I47" s="452">
        <v>45.369247136445018</v>
      </c>
      <c r="J47" s="400">
        <f t="shared" ref="J47:K47" si="39">J46/J21</f>
        <v>-75.371579865437312</v>
      </c>
      <c r="K47" s="400">
        <f t="shared" si="39"/>
        <v>-1.4601533939805749</v>
      </c>
      <c r="L47" s="400">
        <v>40.697836433202255</v>
      </c>
      <c r="M47" s="748">
        <v>-4.6714107032427634</v>
      </c>
      <c r="N47" s="894">
        <v>-0.1029642543812509</v>
      </c>
      <c r="O47" s="452">
        <v>65.758058512525736</v>
      </c>
      <c r="P47" s="900">
        <f t="shared" si="4"/>
        <v>25.060222079323481</v>
      </c>
      <c r="Q47" s="739">
        <f t="shared" si="5"/>
        <v>0.61576300549674334</v>
      </c>
      <c r="R47" s="585" t="str">
        <f t="shared" si="33"/>
        <v>-</v>
      </c>
      <c r="S47" s="452">
        <f>'Summary Data'!CL49</f>
        <v>46.482366052653703</v>
      </c>
      <c r="T47" s="900">
        <f t="shared" si="27"/>
        <v>-19.275692459872033</v>
      </c>
      <c r="U47" s="739">
        <f t="shared" si="28"/>
        <v>-0.29313049831299925</v>
      </c>
      <c r="V47" s="452">
        <f>'Summary Data'!CZ49</f>
        <v>52.372871648904479</v>
      </c>
      <c r="W47" s="900">
        <f t="shared" si="29"/>
        <v>5.890505596250776</v>
      </c>
      <c r="X47" s="739">
        <f t="shared" si="30"/>
        <v>0.12672559717760934</v>
      </c>
      <c r="Y47" s="585" t="str">
        <f t="shared" si="34"/>
        <v>-</v>
      </c>
      <c r="Z47" s="452">
        <f>'Summary Data'!DN49</f>
        <v>63.569120864656163</v>
      </c>
      <c r="AA47" s="900">
        <f t="shared" si="31"/>
        <v>11.196249215751685</v>
      </c>
      <c r="AB47" s="739">
        <f t="shared" si="32"/>
        <v>0.21377955539288984</v>
      </c>
      <c r="AC47" s="585" t="str">
        <f t="shared" si="35"/>
        <v>-</v>
      </c>
      <c r="AD47" s="452">
        <f>'Summary Data'!EB49</f>
        <v>64.193200531771964</v>
      </c>
      <c r="AE47" s="900">
        <f t="shared" si="12"/>
        <v>0.62407966711580087</v>
      </c>
      <c r="AF47" s="739">
        <f t="shared" si="13"/>
        <v>9.817339906973345E-3</v>
      </c>
      <c r="AG47" s="585" t="str">
        <f t="shared" si="36"/>
        <v>-</v>
      </c>
      <c r="AH47" s="452">
        <f>'Summary Data'!EP49</f>
        <v>62.305790974202075</v>
      </c>
      <c r="AI47" s="900">
        <f t="shared" si="14"/>
        <v>-1.8874095575698888</v>
      </c>
      <c r="AJ47" s="739">
        <f t="shared" si="15"/>
        <v>-2.9402016754651903E-2</v>
      </c>
      <c r="AK47" s="585" t="str">
        <f t="shared" si="37"/>
        <v>+</v>
      </c>
      <c r="AL47" s="452">
        <f>'Summary Data'!FD49</f>
        <v>52.368095479424284</v>
      </c>
      <c r="AM47" s="900">
        <f t="shared" si="18"/>
        <v>-9.9376954947777918</v>
      </c>
      <c r="AN47" s="739">
        <f t="shared" si="16"/>
        <v>-0.15949874545196815</v>
      </c>
      <c r="AO47" s="585" t="str">
        <f t="shared" si="38"/>
        <v>+</v>
      </c>
    </row>
    <row r="48" spans="1:41" ht="23.1" customHeight="1" x14ac:dyDescent="0.35">
      <c r="A48" s="431" t="str">
        <f>'Summary Data'!E50</f>
        <v>Service Center Costs % of Total Costs</v>
      </c>
      <c r="B48" s="446">
        <v>0.26791506889798139</v>
      </c>
      <c r="C48" s="446">
        <v>0.28239630552109057</v>
      </c>
      <c r="D48" s="409">
        <f t="shared" si="17"/>
        <v>1.4481236623109184E-2</v>
      </c>
      <c r="E48" s="382">
        <f t="shared" si="19"/>
        <v>5.4051594345458233E-2</v>
      </c>
      <c r="F48" s="397">
        <v>0.31761249818144038</v>
      </c>
      <c r="G48" s="455">
        <f t="shared" si="0"/>
        <v>3.521619266034981E-2</v>
      </c>
      <c r="H48" s="382">
        <f t="shared" si="26"/>
        <v>0.12470486324304875</v>
      </c>
      <c r="I48" s="446">
        <v>0.33242937951128659</v>
      </c>
      <c r="J48" s="455">
        <f t="shared" si="2"/>
        <v>1.481688132984621E-2</v>
      </c>
      <c r="K48" s="432">
        <f t="shared" si="3"/>
        <v>4.6650813222664393E-2</v>
      </c>
      <c r="L48" s="397">
        <v>0.30253884530149555</v>
      </c>
      <c r="M48" s="745">
        <v>-2.9890534209791042E-2</v>
      </c>
      <c r="N48" s="894">
        <v>-8.991544084862152E-2</v>
      </c>
      <c r="O48" s="446">
        <v>0.26868603832173082</v>
      </c>
      <c r="P48" s="397">
        <f t="shared" si="4"/>
        <v>-3.3852806979764727E-2</v>
      </c>
      <c r="Q48" s="739">
        <f t="shared" si="5"/>
        <v>-0.11189573671449912</v>
      </c>
      <c r="R48" s="586"/>
      <c r="S48" s="446">
        <f>'Summary Data'!CL50</f>
        <v>0.29457684058561423</v>
      </c>
      <c r="T48" s="397">
        <f t="shared" si="27"/>
        <v>2.5890802263883406E-2</v>
      </c>
      <c r="U48" s="739">
        <f t="shared" si="28"/>
        <v>9.636080246522212E-2</v>
      </c>
      <c r="V48" s="446">
        <f>'Summary Data'!CZ50</f>
        <v>0.31567030890447245</v>
      </c>
      <c r="W48" s="397">
        <f t="shared" si="29"/>
        <v>2.1093468318858222E-2</v>
      </c>
      <c r="X48" s="739">
        <f t="shared" si="30"/>
        <v>7.1605996849327086E-2</v>
      </c>
      <c r="Y48" s="586"/>
      <c r="Z48" s="446">
        <f>'Summary Data'!DN50</f>
        <v>0.37477632950481815</v>
      </c>
      <c r="AA48" s="397">
        <f t="shared" si="31"/>
        <v>5.9106020600345699E-2</v>
      </c>
      <c r="AB48" s="739">
        <f t="shared" si="32"/>
        <v>0.18723972110481968</v>
      </c>
      <c r="AC48" s="586"/>
      <c r="AD48" s="446">
        <f>'Summary Data'!EB50</f>
        <v>0.40381438073700254</v>
      </c>
      <c r="AE48" s="397">
        <f t="shared" si="12"/>
        <v>2.9038051232184392E-2</v>
      </c>
      <c r="AF48" s="739">
        <f t="shared" si="13"/>
        <v>7.7481017199116028E-2</v>
      </c>
      <c r="AG48" s="586"/>
      <c r="AH48" s="446">
        <f>'Summary Data'!EP50</f>
        <v>0.36795940041780589</v>
      </c>
      <c r="AI48" s="397">
        <f t="shared" si="14"/>
        <v>-3.585498031919665E-2</v>
      </c>
      <c r="AJ48" s="739">
        <f t="shared" si="15"/>
        <v>-8.8790746515162847E-2</v>
      </c>
      <c r="AK48" s="586"/>
      <c r="AL48" s="446">
        <f>'Summary Data'!FD50</f>
        <v>0.43981926931163845</v>
      </c>
      <c r="AM48" s="397">
        <f t="shared" si="18"/>
        <v>7.1859868893832557E-2</v>
      </c>
      <c r="AN48" s="739">
        <f t="shared" si="16"/>
        <v>0.19529292854656796</v>
      </c>
      <c r="AO48" s="586"/>
    </row>
    <row r="49" spans="1:41" ht="20.25" hidden="1" customHeight="1" outlineLevel="1" x14ac:dyDescent="0.35">
      <c r="A49" s="431" t="s">
        <v>5</v>
      </c>
      <c r="B49" s="438">
        <v>0</v>
      </c>
      <c r="C49" s="438">
        <v>0</v>
      </c>
      <c r="D49" s="405">
        <f t="shared" si="17"/>
        <v>0</v>
      </c>
      <c r="E49" s="382" t="e">
        <f t="shared" si="19"/>
        <v>#DIV/0!</v>
      </c>
      <c r="F49" s="383">
        <v>0</v>
      </c>
      <c r="G49" s="454">
        <f t="shared" si="0"/>
        <v>0</v>
      </c>
      <c r="H49" s="382" t="e">
        <f t="shared" si="26"/>
        <v>#DIV/0!</v>
      </c>
      <c r="I49" s="438">
        <v>0</v>
      </c>
      <c r="J49" s="454">
        <f t="shared" si="2"/>
        <v>0</v>
      </c>
      <c r="K49" s="432" t="e">
        <f t="shared" si="3"/>
        <v>#DIV/0!</v>
      </c>
      <c r="L49" s="383">
        <v>0</v>
      </c>
      <c r="M49" s="744">
        <v>0</v>
      </c>
      <c r="N49" s="894" t="e">
        <v>#DIV/0!</v>
      </c>
      <c r="O49" s="438">
        <v>0</v>
      </c>
      <c r="P49" s="405">
        <f t="shared" si="4"/>
        <v>0</v>
      </c>
      <c r="Q49" s="739" t="e">
        <f t="shared" si="5"/>
        <v>#DIV/0!</v>
      </c>
      <c r="R49" s="586"/>
      <c r="S49" s="438">
        <f>'Summary Data'!CL51</f>
        <v>0</v>
      </c>
      <c r="T49" s="405">
        <f t="shared" si="27"/>
        <v>0</v>
      </c>
      <c r="U49" s="739" t="e">
        <f t="shared" si="28"/>
        <v>#DIV/0!</v>
      </c>
      <c r="V49" s="438">
        <f>'Summary Data'!CZ51</f>
        <v>0</v>
      </c>
      <c r="W49" s="405">
        <f t="shared" si="29"/>
        <v>0</v>
      </c>
      <c r="X49" s="739" t="e">
        <f t="shared" si="30"/>
        <v>#DIV/0!</v>
      </c>
      <c r="Y49" s="586"/>
      <c r="Z49" s="438">
        <f>'Summary Data'!DN51</f>
        <v>0</v>
      </c>
      <c r="AA49" s="405">
        <f t="shared" si="31"/>
        <v>0</v>
      </c>
      <c r="AB49" s="739" t="e">
        <f t="shared" si="32"/>
        <v>#DIV/0!</v>
      </c>
      <c r="AC49" s="586"/>
      <c r="AD49" s="438">
        <f>'Summary Data'!EB51</f>
        <v>0</v>
      </c>
      <c r="AE49" s="405">
        <f t="shared" si="12"/>
        <v>0</v>
      </c>
      <c r="AF49" s="739" t="e">
        <f t="shared" si="13"/>
        <v>#DIV/0!</v>
      </c>
      <c r="AG49" s="586"/>
      <c r="AH49" s="438">
        <f>'Summary Data'!EP51</f>
        <v>0</v>
      </c>
      <c r="AI49" s="405">
        <f t="shared" si="14"/>
        <v>0</v>
      </c>
      <c r="AJ49" s="739" t="e">
        <f t="shared" si="15"/>
        <v>#DIV/0!</v>
      </c>
      <c r="AK49" s="586"/>
      <c r="AL49" s="438">
        <f>'Summary Data'!FD51</f>
        <v>0</v>
      </c>
      <c r="AM49" s="405">
        <f t="shared" si="18"/>
        <v>0</v>
      </c>
      <c r="AN49" s="739" t="e">
        <f t="shared" si="16"/>
        <v>#DIV/0!</v>
      </c>
      <c r="AO49" s="586"/>
    </row>
    <row r="50" spans="1:41" ht="23.1" customHeight="1" collapsed="1" x14ac:dyDescent="0.35">
      <c r="A50" s="431" t="str">
        <f>'Summary Data'!E52</f>
        <v>Number of Classes Offered</v>
      </c>
      <c r="B50" s="444">
        <v>919</v>
      </c>
      <c r="C50" s="444">
        <v>1439</v>
      </c>
      <c r="D50" s="394">
        <f t="shared" si="17"/>
        <v>520</v>
      </c>
      <c r="E50" s="382">
        <f t="shared" si="19"/>
        <v>0.56583242655059851</v>
      </c>
      <c r="F50" s="392">
        <v>1092</v>
      </c>
      <c r="G50" s="456">
        <f t="shared" si="0"/>
        <v>-347</v>
      </c>
      <c r="H50" s="382">
        <f t="shared" si="26"/>
        <v>-0.24113968033356498</v>
      </c>
      <c r="I50" s="444">
        <v>1337</v>
      </c>
      <c r="J50" s="456">
        <f t="shared" si="2"/>
        <v>245</v>
      </c>
      <c r="K50" s="432">
        <f t="shared" si="3"/>
        <v>0.22435897435897437</v>
      </c>
      <c r="L50" s="392">
        <v>450</v>
      </c>
      <c r="M50" s="743">
        <v>-887</v>
      </c>
      <c r="N50" s="894">
        <v>-0.66342557965594617</v>
      </c>
      <c r="O50" s="444">
        <v>296</v>
      </c>
      <c r="P50" s="897">
        <f t="shared" si="4"/>
        <v>-154</v>
      </c>
      <c r="Q50" s="739">
        <f t="shared" si="5"/>
        <v>-0.34222222222222221</v>
      </c>
      <c r="R50" s="586"/>
      <c r="S50" s="444">
        <f>'Summary Data'!CL52</f>
        <v>254</v>
      </c>
      <c r="T50" s="897">
        <f t="shared" si="27"/>
        <v>-42</v>
      </c>
      <c r="U50" s="739">
        <f t="shared" si="28"/>
        <v>-0.14189189189189189</v>
      </c>
      <c r="V50" s="444">
        <f>'Summary Data'!CZ52</f>
        <v>213</v>
      </c>
      <c r="W50" s="897">
        <f t="shared" si="29"/>
        <v>-41</v>
      </c>
      <c r="X50" s="739">
        <f t="shared" si="30"/>
        <v>-0.16141732283464566</v>
      </c>
      <c r="Y50" s="586"/>
      <c r="Z50" s="444">
        <f>'Summary Data'!DN52</f>
        <v>159</v>
      </c>
      <c r="AA50" s="897">
        <f t="shared" si="31"/>
        <v>-54</v>
      </c>
      <c r="AB50" s="739">
        <f t="shared" si="32"/>
        <v>-0.25352112676056338</v>
      </c>
      <c r="AC50" s="586"/>
      <c r="AD50" s="444">
        <f>'Summary Data'!EB52</f>
        <v>162</v>
      </c>
      <c r="AE50" s="897">
        <f t="shared" si="12"/>
        <v>3</v>
      </c>
      <c r="AF50" s="739">
        <f t="shared" si="13"/>
        <v>1.8867924528301886E-2</v>
      </c>
      <c r="AG50" s="586"/>
      <c r="AH50" s="444">
        <f>'Summary Data'!EP52</f>
        <v>175</v>
      </c>
      <c r="AI50" s="897">
        <f t="shared" si="14"/>
        <v>13</v>
      </c>
      <c r="AJ50" s="739">
        <f t="shared" si="15"/>
        <v>8.0246913580246909E-2</v>
      </c>
      <c r="AK50" s="586"/>
      <c r="AL50" s="444">
        <f>'Summary Data'!FD52</f>
        <v>105</v>
      </c>
      <c r="AM50" s="897">
        <f t="shared" si="18"/>
        <v>-70</v>
      </c>
      <c r="AN50" s="739">
        <f t="shared" si="16"/>
        <v>-0.4</v>
      </c>
      <c r="AO50" s="586"/>
    </row>
    <row r="51" spans="1:41" ht="23.1" customHeight="1" x14ac:dyDescent="0.35">
      <c r="A51" s="433" t="str">
        <f>'Summary Data'!E53</f>
        <v>Benefits</v>
      </c>
      <c r="B51" s="444">
        <v>11</v>
      </c>
      <c r="C51" s="444">
        <v>12</v>
      </c>
      <c r="D51" s="394">
        <f t="shared" si="17"/>
        <v>1</v>
      </c>
      <c r="E51" s="382">
        <f t="shared" si="19"/>
        <v>9.0909090909090912E-2</v>
      </c>
      <c r="F51" s="392">
        <v>20</v>
      </c>
      <c r="G51" s="456">
        <f t="shared" si="0"/>
        <v>8</v>
      </c>
      <c r="H51" s="382">
        <f t="shared" si="26"/>
        <v>0.66666666666666663</v>
      </c>
      <c r="I51" s="444">
        <v>13</v>
      </c>
      <c r="J51" s="456">
        <f t="shared" si="2"/>
        <v>-7</v>
      </c>
      <c r="K51" s="432">
        <f t="shared" si="3"/>
        <v>-0.35</v>
      </c>
      <c r="L51" s="392">
        <v>9</v>
      </c>
      <c r="M51" s="743">
        <v>-4</v>
      </c>
      <c r="N51" s="894">
        <v>-0.30769230769230771</v>
      </c>
      <c r="O51" s="444">
        <v>11</v>
      </c>
      <c r="P51" s="897">
        <f t="shared" si="4"/>
        <v>2</v>
      </c>
      <c r="Q51" s="739">
        <f t="shared" si="5"/>
        <v>0.22222222222222221</v>
      </c>
      <c r="R51" s="586"/>
      <c r="S51" s="444">
        <f>'Summary Data'!CL53</f>
        <v>9</v>
      </c>
      <c r="T51" s="897">
        <f t="shared" si="27"/>
        <v>-2</v>
      </c>
      <c r="U51" s="739">
        <f t="shared" si="28"/>
        <v>-0.18181818181818182</v>
      </c>
      <c r="V51" s="444">
        <f>'Summary Data'!CZ53</f>
        <v>7</v>
      </c>
      <c r="W51" s="897">
        <f t="shared" si="29"/>
        <v>-2</v>
      </c>
      <c r="X51" s="739">
        <f t="shared" si="30"/>
        <v>-0.22222222222222221</v>
      </c>
      <c r="Y51" s="586"/>
      <c r="Z51" s="444">
        <f>'Summary Data'!DN53</f>
        <v>6</v>
      </c>
      <c r="AA51" s="897">
        <f t="shared" si="31"/>
        <v>-1</v>
      </c>
      <c r="AB51" s="739">
        <f t="shared" si="32"/>
        <v>-0.14285714285714285</v>
      </c>
      <c r="AC51" s="586"/>
      <c r="AD51" s="444">
        <f>'Summary Data'!EB53</f>
        <v>3</v>
      </c>
      <c r="AE51" s="897">
        <f t="shared" si="12"/>
        <v>-3</v>
      </c>
      <c r="AF51" s="739">
        <f t="shared" si="13"/>
        <v>-0.5</v>
      </c>
      <c r="AG51" s="586"/>
      <c r="AH51" s="444">
        <f>'Summary Data'!EP53</f>
        <v>7</v>
      </c>
      <c r="AI51" s="897">
        <f t="shared" si="14"/>
        <v>4</v>
      </c>
      <c r="AJ51" s="739">
        <f t="shared" si="15"/>
        <v>1.3333333333333333</v>
      </c>
      <c r="AK51" s="586"/>
      <c r="AL51" s="444">
        <f>'Summary Data'!FD53</f>
        <v>6</v>
      </c>
      <c r="AM51" s="897">
        <f t="shared" si="18"/>
        <v>-1</v>
      </c>
      <c r="AN51" s="739">
        <f t="shared" si="16"/>
        <v>-0.14285714285714285</v>
      </c>
      <c r="AO51" s="586"/>
    </row>
    <row r="52" spans="1:41" ht="23.1" customHeight="1" x14ac:dyDescent="0.35">
      <c r="A52" s="433" t="str">
        <f>'Summary Data'!E54</f>
        <v xml:space="preserve">BI </v>
      </c>
      <c r="B52" s="444">
        <v>31</v>
      </c>
      <c r="C52" s="444">
        <v>10</v>
      </c>
      <c r="D52" s="394">
        <f t="shared" si="17"/>
        <v>-21</v>
      </c>
      <c r="E52" s="382">
        <f t="shared" si="19"/>
        <v>-0.67741935483870963</v>
      </c>
      <c r="F52" s="392">
        <v>19</v>
      </c>
      <c r="G52" s="456">
        <f t="shared" si="0"/>
        <v>9</v>
      </c>
      <c r="H52" s="382">
        <f t="shared" si="26"/>
        <v>0.9</v>
      </c>
      <c r="I52" s="444">
        <v>16</v>
      </c>
      <c r="J52" s="456">
        <f t="shared" si="2"/>
        <v>-3</v>
      </c>
      <c r="K52" s="432">
        <f t="shared" si="3"/>
        <v>-0.15789473684210525</v>
      </c>
      <c r="L52" s="392">
        <v>17</v>
      </c>
      <c r="M52" s="743">
        <v>1</v>
      </c>
      <c r="N52" s="894">
        <v>6.25E-2</v>
      </c>
      <c r="O52" s="444">
        <v>14</v>
      </c>
      <c r="P52" s="897">
        <f t="shared" si="4"/>
        <v>-3</v>
      </c>
      <c r="Q52" s="739">
        <f t="shared" si="5"/>
        <v>-0.17647058823529413</v>
      </c>
      <c r="R52" s="586"/>
      <c r="S52" s="444">
        <f>'Summary Data'!CL54</f>
        <v>6</v>
      </c>
      <c r="T52" s="897">
        <f t="shared" si="27"/>
        <v>-8</v>
      </c>
      <c r="U52" s="739">
        <f t="shared" si="28"/>
        <v>-0.5714285714285714</v>
      </c>
      <c r="V52" s="444">
        <f>'Summary Data'!CZ54</f>
        <v>1</v>
      </c>
      <c r="W52" s="897">
        <f t="shared" si="29"/>
        <v>-5</v>
      </c>
      <c r="X52" s="739">
        <f t="shared" si="30"/>
        <v>-0.83333333333333337</v>
      </c>
      <c r="Y52" s="586"/>
      <c r="Z52" s="444">
        <f>'Summary Data'!DN54</f>
        <v>0</v>
      </c>
      <c r="AA52" s="897">
        <f t="shared" si="31"/>
        <v>-1</v>
      </c>
      <c r="AB52" s="739">
        <f t="shared" si="32"/>
        <v>-1</v>
      </c>
      <c r="AC52" s="586"/>
      <c r="AD52" s="444">
        <f>'Summary Data'!EB54</f>
        <v>0</v>
      </c>
      <c r="AE52" s="897">
        <f t="shared" si="12"/>
        <v>0</v>
      </c>
      <c r="AF52" s="739" t="e">
        <f t="shared" si="13"/>
        <v>#DIV/0!</v>
      </c>
      <c r="AG52" s="586"/>
      <c r="AH52" s="444">
        <f>'Summary Data'!EP54</f>
        <v>0</v>
      </c>
      <c r="AI52" s="897">
        <f t="shared" si="14"/>
        <v>0</v>
      </c>
      <c r="AJ52" s="1229">
        <v>0</v>
      </c>
      <c r="AK52" s="586"/>
      <c r="AL52" s="444">
        <f>'Summary Data'!FD54</f>
        <v>0</v>
      </c>
      <c r="AM52" s="897">
        <f t="shared" si="18"/>
        <v>0</v>
      </c>
      <c r="AN52" s="1229">
        <v>0</v>
      </c>
      <c r="AO52" s="586"/>
    </row>
    <row r="53" spans="1:41" ht="23.1" customHeight="1" x14ac:dyDescent="0.35">
      <c r="A53" s="433" t="str">
        <f>'Summary Data'!E55</f>
        <v>Bus Objects</v>
      </c>
      <c r="B53" s="444">
        <v>0</v>
      </c>
      <c r="C53" s="444">
        <v>0</v>
      </c>
      <c r="D53" s="394">
        <f t="shared" ref="D53:D54" si="40">C53-B53</f>
        <v>0</v>
      </c>
      <c r="E53" s="382">
        <v>0</v>
      </c>
      <c r="F53" s="392">
        <v>0</v>
      </c>
      <c r="G53" s="456">
        <f t="shared" ref="G53:G54" si="41">F53-C53</f>
        <v>0</v>
      </c>
      <c r="H53" s="382">
        <v>0</v>
      </c>
      <c r="I53" s="444">
        <v>0</v>
      </c>
      <c r="J53" s="456">
        <f t="shared" ref="J53:J54" si="42">I53-F53</f>
        <v>0</v>
      </c>
      <c r="K53" s="432">
        <v>0</v>
      </c>
      <c r="L53" s="392">
        <v>0</v>
      </c>
      <c r="M53" s="743">
        <v>0</v>
      </c>
      <c r="N53" s="894">
        <v>0</v>
      </c>
      <c r="O53" s="444">
        <v>47</v>
      </c>
      <c r="P53" s="897">
        <f t="shared" ref="P53:P54" si="43">O53-L53</f>
        <v>47</v>
      </c>
      <c r="Q53" s="842">
        <v>1</v>
      </c>
      <c r="R53" s="586"/>
      <c r="S53" s="444">
        <f>'Summary Data'!CL55</f>
        <v>30</v>
      </c>
      <c r="T53" s="897">
        <f t="shared" si="27"/>
        <v>-17</v>
      </c>
      <c r="U53" s="739">
        <f t="shared" si="28"/>
        <v>-0.36170212765957449</v>
      </c>
      <c r="V53" s="444">
        <f>'Summary Data'!CZ55</f>
        <v>19</v>
      </c>
      <c r="W53" s="897">
        <f t="shared" si="29"/>
        <v>-11</v>
      </c>
      <c r="X53" s="739">
        <f t="shared" si="30"/>
        <v>-0.36666666666666664</v>
      </c>
      <c r="Y53" s="586"/>
      <c r="Z53" s="444">
        <f>'Summary Data'!DN55</f>
        <v>12</v>
      </c>
      <c r="AA53" s="897">
        <f t="shared" si="31"/>
        <v>-7</v>
      </c>
      <c r="AB53" s="739">
        <f t="shared" si="32"/>
        <v>-0.36842105263157893</v>
      </c>
      <c r="AC53" s="586"/>
      <c r="AD53" s="444">
        <f>'Summary Data'!EB55</f>
        <v>14</v>
      </c>
      <c r="AE53" s="897">
        <f t="shared" si="12"/>
        <v>2</v>
      </c>
      <c r="AF53" s="739">
        <f t="shared" si="13"/>
        <v>0.16666666666666666</v>
      </c>
      <c r="AG53" s="586"/>
      <c r="AH53" s="444">
        <f>'Summary Data'!EP55</f>
        <v>12</v>
      </c>
      <c r="AI53" s="897">
        <f t="shared" si="14"/>
        <v>-2</v>
      </c>
      <c r="AJ53" s="739">
        <f t="shared" si="15"/>
        <v>-0.14285714285714285</v>
      </c>
      <c r="AK53" s="586"/>
      <c r="AL53" s="444">
        <f>'Summary Data'!FD55</f>
        <v>12</v>
      </c>
      <c r="AM53" s="897">
        <f t="shared" si="18"/>
        <v>0</v>
      </c>
      <c r="AN53" s="739">
        <f t="shared" ref="AN53" si="44">AM53/AH53</f>
        <v>0</v>
      </c>
      <c r="AO53" s="586"/>
    </row>
    <row r="54" spans="1:41" ht="23.1" customHeight="1" x14ac:dyDescent="0.35">
      <c r="A54" s="433" t="str">
        <f>'Summary Data'!E56</f>
        <v>Finance</v>
      </c>
      <c r="B54" s="444">
        <v>0</v>
      </c>
      <c r="C54" s="444">
        <v>0</v>
      </c>
      <c r="D54" s="394">
        <f t="shared" si="40"/>
        <v>0</v>
      </c>
      <c r="E54" s="382">
        <v>0</v>
      </c>
      <c r="F54" s="392">
        <v>0</v>
      </c>
      <c r="G54" s="456">
        <f t="shared" si="41"/>
        <v>0</v>
      </c>
      <c r="H54" s="382">
        <v>0</v>
      </c>
      <c r="I54" s="444">
        <v>0</v>
      </c>
      <c r="J54" s="456">
        <f t="shared" si="42"/>
        <v>0</v>
      </c>
      <c r="K54" s="432">
        <v>0</v>
      </c>
      <c r="L54" s="392">
        <v>0</v>
      </c>
      <c r="M54" s="743">
        <v>0</v>
      </c>
      <c r="N54" s="894">
        <v>0</v>
      </c>
      <c r="O54" s="444">
        <v>5</v>
      </c>
      <c r="P54" s="897">
        <f t="shared" si="43"/>
        <v>5</v>
      </c>
      <c r="Q54" s="842">
        <v>1</v>
      </c>
      <c r="R54" s="586"/>
      <c r="S54" s="444">
        <f>'Summary Data'!CL56</f>
        <v>3</v>
      </c>
      <c r="T54" s="897">
        <f t="shared" si="27"/>
        <v>-2</v>
      </c>
      <c r="U54" s="739">
        <f t="shared" si="28"/>
        <v>-0.4</v>
      </c>
      <c r="V54" s="444">
        <f>'Summary Data'!CZ56</f>
        <v>1</v>
      </c>
      <c r="W54" s="897">
        <f t="shared" si="29"/>
        <v>-2</v>
      </c>
      <c r="X54" s="739">
        <f t="shared" si="30"/>
        <v>-0.66666666666666663</v>
      </c>
      <c r="Y54" s="586"/>
      <c r="Z54" s="444">
        <f>'Summary Data'!DN56</f>
        <v>0</v>
      </c>
      <c r="AA54" s="897">
        <f t="shared" si="31"/>
        <v>-1</v>
      </c>
      <c r="AB54" s="739">
        <f t="shared" si="32"/>
        <v>-1</v>
      </c>
      <c r="AC54" s="586"/>
      <c r="AD54" s="444">
        <f>'Summary Data'!EB56</f>
        <v>0</v>
      </c>
      <c r="AE54" s="897">
        <f t="shared" si="12"/>
        <v>0</v>
      </c>
      <c r="AF54" s="739" t="e">
        <f t="shared" si="13"/>
        <v>#DIV/0!</v>
      </c>
      <c r="AG54" s="586"/>
      <c r="AH54" s="444">
        <f>'Summary Data'!EP56</f>
        <v>0</v>
      </c>
      <c r="AI54" s="897">
        <f t="shared" si="14"/>
        <v>0</v>
      </c>
      <c r="AJ54" s="1229">
        <v>0</v>
      </c>
      <c r="AK54" s="586"/>
      <c r="AL54" s="444">
        <f>'Summary Data'!FD56</f>
        <v>0</v>
      </c>
      <c r="AM54" s="897">
        <f t="shared" si="18"/>
        <v>0</v>
      </c>
      <c r="AN54" s="1229">
        <v>0</v>
      </c>
      <c r="AO54" s="586"/>
    </row>
    <row r="55" spans="1:41" ht="23.1" customHeight="1" x14ac:dyDescent="0.35">
      <c r="A55" s="433" t="str">
        <f>'Summary Data'!E57</f>
        <v>HR/PR Lab</v>
      </c>
      <c r="B55" s="444">
        <v>0</v>
      </c>
      <c r="C55" s="444">
        <v>0</v>
      </c>
      <c r="D55" s="394">
        <f t="shared" ref="D55" si="45">C55-B55</f>
        <v>0</v>
      </c>
      <c r="E55" s="382">
        <v>0</v>
      </c>
      <c r="F55" s="392">
        <v>0</v>
      </c>
      <c r="G55" s="456">
        <f t="shared" ref="G55" si="46">F55-C55</f>
        <v>0</v>
      </c>
      <c r="H55" s="382">
        <v>0</v>
      </c>
      <c r="I55" s="444">
        <v>0</v>
      </c>
      <c r="J55" s="456">
        <f t="shared" ref="J55" si="47">I55-F55</f>
        <v>0</v>
      </c>
      <c r="K55" s="432">
        <v>0</v>
      </c>
      <c r="L55" s="392">
        <v>0</v>
      </c>
      <c r="M55" s="743"/>
      <c r="N55" s="894">
        <v>0</v>
      </c>
      <c r="O55" s="444">
        <v>0</v>
      </c>
      <c r="P55" s="897">
        <f t="shared" ref="P55" si="48">O55-L55</f>
        <v>0</v>
      </c>
      <c r="Q55" s="842">
        <v>0</v>
      </c>
      <c r="R55" s="586"/>
      <c r="S55" s="444">
        <v>0</v>
      </c>
      <c r="T55" s="897">
        <f t="shared" ref="T55" si="49">S55-O55</f>
        <v>0</v>
      </c>
      <c r="U55" s="739">
        <v>0</v>
      </c>
      <c r="V55" s="444">
        <v>0</v>
      </c>
      <c r="W55" s="444">
        <v>0</v>
      </c>
      <c r="X55" s="739">
        <v>0</v>
      </c>
      <c r="Y55" s="586"/>
      <c r="Z55" s="444">
        <f>'Summary Data'!DN57</f>
        <v>4</v>
      </c>
      <c r="AA55" s="897">
        <f t="shared" ref="AA55" si="50">Z55-V55</f>
        <v>4</v>
      </c>
      <c r="AB55" s="739" t="e">
        <f t="shared" ref="AB55" si="51">AA55/V55</f>
        <v>#DIV/0!</v>
      </c>
      <c r="AC55" s="586"/>
      <c r="AD55" s="444">
        <f>'Summary Data'!EB57</f>
        <v>12</v>
      </c>
      <c r="AE55" s="897">
        <f t="shared" ref="AE55" si="52">AD55-Z55</f>
        <v>8</v>
      </c>
      <c r="AF55" s="739">
        <f t="shared" ref="AF55" si="53">AE55/Z55</f>
        <v>2</v>
      </c>
      <c r="AG55" s="586"/>
      <c r="AH55" s="444">
        <f>'Summary Data'!EP57</f>
        <v>0</v>
      </c>
      <c r="AI55" s="897">
        <f t="shared" si="14"/>
        <v>-12</v>
      </c>
      <c r="AJ55" s="739">
        <f t="shared" si="15"/>
        <v>-1</v>
      </c>
      <c r="AK55" s="586"/>
      <c r="AL55" s="444">
        <f>'Summary Data'!FD57</f>
        <v>0</v>
      </c>
      <c r="AM55" s="897">
        <f t="shared" si="18"/>
        <v>0</v>
      </c>
      <c r="AN55" s="739" t="e">
        <f t="shared" ref="AN55:AN69" si="54">AM55/AH55</f>
        <v>#DIV/0!</v>
      </c>
      <c r="AO55" s="586"/>
    </row>
    <row r="56" spans="1:41" ht="23.1" customHeight="1" x14ac:dyDescent="0.35">
      <c r="A56" s="433" t="str">
        <f>'Summary Data'!E58</f>
        <v>Org Management</v>
      </c>
      <c r="B56" s="444">
        <v>49</v>
      </c>
      <c r="C56" s="444">
        <v>57</v>
      </c>
      <c r="D56" s="394">
        <f t="shared" si="17"/>
        <v>8</v>
      </c>
      <c r="E56" s="382">
        <f t="shared" si="19"/>
        <v>0.16326530612244897</v>
      </c>
      <c r="F56" s="392">
        <v>57</v>
      </c>
      <c r="G56" s="456">
        <f t="shared" si="0"/>
        <v>0</v>
      </c>
      <c r="H56" s="382">
        <f t="shared" si="26"/>
        <v>0</v>
      </c>
      <c r="I56" s="444">
        <v>76</v>
      </c>
      <c r="J56" s="456">
        <f t="shared" si="2"/>
        <v>19</v>
      </c>
      <c r="K56" s="432">
        <f t="shared" si="3"/>
        <v>0.33333333333333331</v>
      </c>
      <c r="L56" s="392">
        <v>36</v>
      </c>
      <c r="M56" s="743">
        <v>-40</v>
      </c>
      <c r="N56" s="894">
        <v>-0.52631578947368418</v>
      </c>
      <c r="O56" s="444">
        <v>28</v>
      </c>
      <c r="P56" s="897">
        <f t="shared" si="4"/>
        <v>-8</v>
      </c>
      <c r="Q56" s="739">
        <f t="shared" si="5"/>
        <v>-0.22222222222222221</v>
      </c>
      <c r="R56" s="586"/>
      <c r="S56" s="444">
        <f>'Summary Data'!CL58</f>
        <v>27</v>
      </c>
      <c r="T56" s="897">
        <f t="shared" si="27"/>
        <v>-1</v>
      </c>
      <c r="U56" s="739">
        <f t="shared" si="28"/>
        <v>-3.5714285714285712E-2</v>
      </c>
      <c r="V56" s="444">
        <f>'Summary Data'!CZ58</f>
        <v>26</v>
      </c>
      <c r="W56" s="897">
        <f t="shared" si="29"/>
        <v>-1</v>
      </c>
      <c r="X56" s="739">
        <f t="shared" si="30"/>
        <v>-3.7037037037037035E-2</v>
      </c>
      <c r="Y56" s="586"/>
      <c r="Z56" s="444">
        <f>'Summary Data'!DN58</f>
        <v>23</v>
      </c>
      <c r="AA56" s="897">
        <f t="shared" si="31"/>
        <v>-3</v>
      </c>
      <c r="AB56" s="739">
        <f t="shared" si="32"/>
        <v>-0.11538461538461539</v>
      </c>
      <c r="AC56" s="586"/>
      <c r="AD56" s="444">
        <f>'Summary Data'!EB58</f>
        <v>20</v>
      </c>
      <c r="AE56" s="897">
        <f t="shared" si="12"/>
        <v>-3</v>
      </c>
      <c r="AF56" s="739">
        <f t="shared" si="13"/>
        <v>-0.13043478260869565</v>
      </c>
      <c r="AG56" s="586"/>
      <c r="AH56" s="444">
        <f>'Summary Data'!EP58</f>
        <v>25</v>
      </c>
      <c r="AI56" s="897">
        <f t="shared" si="14"/>
        <v>5</v>
      </c>
      <c r="AJ56" s="739">
        <f t="shared" si="15"/>
        <v>0.25</v>
      </c>
      <c r="AK56" s="586"/>
      <c r="AL56" s="444">
        <f>'Summary Data'!FD58</f>
        <v>14</v>
      </c>
      <c r="AM56" s="897">
        <f t="shared" si="18"/>
        <v>-11</v>
      </c>
      <c r="AN56" s="739">
        <f t="shared" si="54"/>
        <v>-0.44</v>
      </c>
      <c r="AO56" s="586"/>
    </row>
    <row r="57" spans="1:41" ht="23.1" customHeight="1" x14ac:dyDescent="0.35">
      <c r="A57" s="433" t="str">
        <f>'Summary Data'!E59</f>
        <v>Personnel Administration</v>
      </c>
      <c r="B57" s="444">
        <v>245</v>
      </c>
      <c r="C57" s="444">
        <v>317</v>
      </c>
      <c r="D57" s="394">
        <f t="shared" si="17"/>
        <v>72</v>
      </c>
      <c r="E57" s="382">
        <f t="shared" si="19"/>
        <v>0.29387755102040819</v>
      </c>
      <c r="F57" s="392">
        <v>272</v>
      </c>
      <c r="G57" s="456">
        <f t="shared" si="0"/>
        <v>-45</v>
      </c>
      <c r="H57" s="382">
        <f t="shared" si="26"/>
        <v>-0.14195583596214512</v>
      </c>
      <c r="I57" s="444">
        <v>327</v>
      </c>
      <c r="J57" s="456">
        <f t="shared" si="2"/>
        <v>55</v>
      </c>
      <c r="K57" s="432">
        <f t="shared" si="3"/>
        <v>0.20220588235294118</v>
      </c>
      <c r="L57" s="392">
        <v>141</v>
      </c>
      <c r="M57" s="743">
        <v>-186</v>
      </c>
      <c r="N57" s="894">
        <v>-0.56880733944954132</v>
      </c>
      <c r="O57" s="444">
        <v>108</v>
      </c>
      <c r="P57" s="897">
        <f t="shared" si="4"/>
        <v>-33</v>
      </c>
      <c r="Q57" s="739">
        <f t="shared" si="5"/>
        <v>-0.23404255319148937</v>
      </c>
      <c r="R57" s="586"/>
      <c r="S57" s="444">
        <f>'Summary Data'!CL59</f>
        <v>91</v>
      </c>
      <c r="T57" s="897">
        <f t="shared" si="27"/>
        <v>-17</v>
      </c>
      <c r="U57" s="739">
        <f t="shared" si="28"/>
        <v>-0.15740740740740741</v>
      </c>
      <c r="V57" s="444">
        <f>'Summary Data'!CZ59</f>
        <v>94</v>
      </c>
      <c r="W57" s="897">
        <f t="shared" si="29"/>
        <v>3</v>
      </c>
      <c r="X57" s="739">
        <f t="shared" si="30"/>
        <v>3.2967032967032968E-2</v>
      </c>
      <c r="Y57" s="586"/>
      <c r="Z57" s="444">
        <f>'Summary Data'!DN59</f>
        <v>70</v>
      </c>
      <c r="AA57" s="897">
        <f t="shared" si="31"/>
        <v>-24</v>
      </c>
      <c r="AB57" s="739">
        <f t="shared" si="32"/>
        <v>-0.25531914893617019</v>
      </c>
      <c r="AC57" s="586"/>
      <c r="AD57" s="444">
        <f>'Summary Data'!EB59</f>
        <v>75</v>
      </c>
      <c r="AE57" s="897">
        <f t="shared" si="12"/>
        <v>5</v>
      </c>
      <c r="AF57" s="739">
        <f t="shared" si="13"/>
        <v>7.1428571428571425E-2</v>
      </c>
      <c r="AG57" s="586"/>
      <c r="AH57" s="444">
        <f>'Summary Data'!EP59</f>
        <v>74</v>
      </c>
      <c r="AI57" s="897">
        <f t="shared" si="14"/>
        <v>-1</v>
      </c>
      <c r="AJ57" s="739">
        <f t="shared" si="15"/>
        <v>-1.3333333333333334E-2</v>
      </c>
      <c r="AK57" s="586"/>
      <c r="AL57" s="444">
        <f>'Summary Data'!FD59</f>
        <v>32</v>
      </c>
      <c r="AM57" s="897">
        <f t="shared" si="18"/>
        <v>-42</v>
      </c>
      <c r="AN57" s="739">
        <f t="shared" si="54"/>
        <v>-0.56756756756756754</v>
      </c>
      <c r="AO57" s="586"/>
    </row>
    <row r="58" spans="1:41" ht="23.1" customHeight="1" x14ac:dyDescent="0.35">
      <c r="A58" s="433" t="str">
        <f>'Summary Data'!E60</f>
        <v>Payroll</v>
      </c>
      <c r="B58" s="444">
        <v>92</v>
      </c>
      <c r="C58" s="444">
        <v>147</v>
      </c>
      <c r="D58" s="394">
        <f t="shared" si="17"/>
        <v>55</v>
      </c>
      <c r="E58" s="382">
        <f t="shared" si="19"/>
        <v>0.59782608695652173</v>
      </c>
      <c r="F58" s="392">
        <v>107</v>
      </c>
      <c r="G58" s="456">
        <f t="shared" si="0"/>
        <v>-40</v>
      </c>
      <c r="H58" s="382">
        <f t="shared" si="26"/>
        <v>-0.27210884353741499</v>
      </c>
      <c r="I58" s="444">
        <v>147</v>
      </c>
      <c r="J58" s="456">
        <f t="shared" si="2"/>
        <v>40</v>
      </c>
      <c r="K58" s="432">
        <f t="shared" si="3"/>
        <v>0.37383177570093457</v>
      </c>
      <c r="L58" s="392">
        <v>41</v>
      </c>
      <c r="M58" s="743">
        <v>-106</v>
      </c>
      <c r="N58" s="894">
        <v>-0.72108843537414968</v>
      </c>
      <c r="O58" s="444">
        <v>8</v>
      </c>
      <c r="P58" s="897">
        <f t="shared" si="4"/>
        <v>-33</v>
      </c>
      <c r="Q58" s="739">
        <f t="shared" si="5"/>
        <v>-0.80487804878048785</v>
      </c>
      <c r="R58" s="586"/>
      <c r="S58" s="444">
        <f>'Summary Data'!CL60</f>
        <v>10</v>
      </c>
      <c r="T58" s="897">
        <f t="shared" si="27"/>
        <v>2</v>
      </c>
      <c r="U58" s="739">
        <f t="shared" si="28"/>
        <v>0.25</v>
      </c>
      <c r="V58" s="444">
        <f>'Summary Data'!CZ60</f>
        <v>6</v>
      </c>
      <c r="W58" s="897">
        <f t="shared" si="29"/>
        <v>-4</v>
      </c>
      <c r="X58" s="739">
        <f t="shared" si="30"/>
        <v>-0.4</v>
      </c>
      <c r="Y58" s="586"/>
      <c r="Z58" s="444">
        <f>'Summary Data'!DN60</f>
        <v>7</v>
      </c>
      <c r="AA58" s="897">
        <f t="shared" si="31"/>
        <v>1</v>
      </c>
      <c r="AB58" s="739">
        <f t="shared" si="32"/>
        <v>0.16666666666666666</v>
      </c>
      <c r="AC58" s="586"/>
      <c r="AD58" s="444">
        <f>'Summary Data'!EB60</f>
        <v>5</v>
      </c>
      <c r="AE58" s="897">
        <f t="shared" si="12"/>
        <v>-2</v>
      </c>
      <c r="AF58" s="739">
        <f t="shared" si="13"/>
        <v>-0.2857142857142857</v>
      </c>
      <c r="AG58" s="586"/>
      <c r="AH58" s="444">
        <f>'Summary Data'!EP60</f>
        <v>7</v>
      </c>
      <c r="AI58" s="897">
        <f t="shared" si="14"/>
        <v>2</v>
      </c>
      <c r="AJ58" s="739">
        <f t="shared" si="15"/>
        <v>0.4</v>
      </c>
      <c r="AK58" s="586"/>
      <c r="AL58" s="444">
        <f>'Summary Data'!FD60</f>
        <v>6</v>
      </c>
      <c r="AM58" s="897">
        <f t="shared" si="18"/>
        <v>-1</v>
      </c>
      <c r="AN58" s="739">
        <f t="shared" si="54"/>
        <v>-0.14285714285714285</v>
      </c>
      <c r="AO58" s="586"/>
    </row>
    <row r="59" spans="1:41" ht="23.1" customHeight="1" x14ac:dyDescent="0.35">
      <c r="A59" s="433" t="str">
        <f>'Summary Data'!E61</f>
        <v>Time</v>
      </c>
      <c r="B59" s="444">
        <v>289</v>
      </c>
      <c r="C59" s="444">
        <v>450</v>
      </c>
      <c r="D59" s="394">
        <f t="shared" si="17"/>
        <v>161</v>
      </c>
      <c r="E59" s="382">
        <f t="shared" si="19"/>
        <v>0.55709342560553632</v>
      </c>
      <c r="F59" s="392">
        <v>402</v>
      </c>
      <c r="G59" s="456">
        <f t="shared" si="0"/>
        <v>-48</v>
      </c>
      <c r="H59" s="382">
        <f t="shared" si="26"/>
        <v>-0.10666666666666667</v>
      </c>
      <c r="I59" s="444">
        <v>630</v>
      </c>
      <c r="J59" s="456">
        <f t="shared" si="2"/>
        <v>228</v>
      </c>
      <c r="K59" s="432">
        <f t="shared" si="3"/>
        <v>0.56716417910447758</v>
      </c>
      <c r="L59" s="392">
        <v>168</v>
      </c>
      <c r="M59" s="743">
        <v>-462</v>
      </c>
      <c r="N59" s="894">
        <v>-0.73333333333333328</v>
      </c>
      <c r="O59" s="444">
        <v>32</v>
      </c>
      <c r="P59" s="897">
        <f t="shared" si="4"/>
        <v>-136</v>
      </c>
      <c r="Q59" s="739">
        <f t="shared" si="5"/>
        <v>-0.80952380952380953</v>
      </c>
      <c r="R59" s="586"/>
      <c r="S59" s="444">
        <f>'Summary Data'!CL61</f>
        <v>26</v>
      </c>
      <c r="T59" s="897">
        <f t="shared" si="27"/>
        <v>-6</v>
      </c>
      <c r="U59" s="739">
        <f t="shared" si="28"/>
        <v>-0.1875</v>
      </c>
      <c r="V59" s="444">
        <f>'Summary Data'!CZ61</f>
        <v>28</v>
      </c>
      <c r="W59" s="897">
        <f t="shared" si="29"/>
        <v>2</v>
      </c>
      <c r="X59" s="739">
        <f t="shared" si="30"/>
        <v>7.6923076923076927E-2</v>
      </c>
      <c r="Y59" s="586"/>
      <c r="Z59" s="444">
        <f>'Summary Data'!DN61</f>
        <v>28</v>
      </c>
      <c r="AA59" s="897">
        <f t="shared" si="31"/>
        <v>0</v>
      </c>
      <c r="AB59" s="739">
        <f t="shared" si="32"/>
        <v>0</v>
      </c>
      <c r="AC59" s="586"/>
      <c r="AD59" s="444">
        <f>'Summary Data'!EB61</f>
        <v>24</v>
      </c>
      <c r="AE59" s="897">
        <f t="shared" si="12"/>
        <v>-4</v>
      </c>
      <c r="AF59" s="739">
        <f t="shared" si="13"/>
        <v>-0.14285714285714285</v>
      </c>
      <c r="AG59" s="586"/>
      <c r="AH59" s="444">
        <f>'Summary Data'!EP61</f>
        <v>34</v>
      </c>
      <c r="AI59" s="897">
        <f t="shared" si="14"/>
        <v>10</v>
      </c>
      <c r="AJ59" s="739">
        <f t="shared" si="15"/>
        <v>0.41666666666666669</v>
      </c>
      <c r="AK59" s="586"/>
      <c r="AL59" s="444">
        <f>'Summary Data'!FD61</f>
        <v>22</v>
      </c>
      <c r="AM59" s="897">
        <f t="shared" si="18"/>
        <v>-12</v>
      </c>
      <c r="AN59" s="739">
        <f t="shared" si="54"/>
        <v>-0.35294117647058826</v>
      </c>
      <c r="AO59" s="586"/>
    </row>
    <row r="60" spans="1:41" ht="23.1" customHeight="1" x14ac:dyDescent="0.35">
      <c r="A60" s="433" t="str">
        <f>'Summary Data'!E62</f>
        <v>Workflow</v>
      </c>
      <c r="B60" s="444">
        <v>14</v>
      </c>
      <c r="C60" s="444">
        <v>10</v>
      </c>
      <c r="D60" s="394">
        <f t="shared" si="17"/>
        <v>-4</v>
      </c>
      <c r="E60" s="382">
        <f t="shared" si="19"/>
        <v>-0.2857142857142857</v>
      </c>
      <c r="F60" s="392">
        <v>10</v>
      </c>
      <c r="G60" s="456">
        <f t="shared" si="0"/>
        <v>0</v>
      </c>
      <c r="H60" s="382">
        <f t="shared" si="26"/>
        <v>0</v>
      </c>
      <c r="I60" s="444">
        <v>13</v>
      </c>
      <c r="J60" s="456">
        <f t="shared" si="2"/>
        <v>3</v>
      </c>
      <c r="K60" s="432">
        <f t="shared" si="3"/>
        <v>0.3</v>
      </c>
      <c r="L60" s="392">
        <v>12</v>
      </c>
      <c r="M60" s="743">
        <v>-1</v>
      </c>
      <c r="N60" s="894">
        <v>-7.6923076923076927E-2</v>
      </c>
      <c r="O60" s="444">
        <v>8</v>
      </c>
      <c r="P60" s="897">
        <f t="shared" si="4"/>
        <v>-4</v>
      </c>
      <c r="Q60" s="739">
        <f t="shared" si="5"/>
        <v>-0.33333333333333331</v>
      </c>
      <c r="R60" s="586"/>
      <c r="S60" s="444">
        <f>'Summary Data'!CL62</f>
        <v>9</v>
      </c>
      <c r="T60" s="897">
        <f t="shared" si="27"/>
        <v>1</v>
      </c>
      <c r="U60" s="739">
        <f t="shared" si="28"/>
        <v>0.125</v>
      </c>
      <c r="V60" s="444">
        <f>'Summary Data'!CZ62</f>
        <v>10</v>
      </c>
      <c r="W60" s="897">
        <f t="shared" si="29"/>
        <v>1</v>
      </c>
      <c r="X60" s="739">
        <f t="shared" si="30"/>
        <v>0.1111111111111111</v>
      </c>
      <c r="Y60" s="586"/>
      <c r="Z60" s="444">
        <f>'Summary Data'!DN62</f>
        <v>9</v>
      </c>
      <c r="AA60" s="897">
        <f t="shared" si="31"/>
        <v>-1</v>
      </c>
      <c r="AB60" s="739">
        <f t="shared" si="32"/>
        <v>-0.1</v>
      </c>
      <c r="AC60" s="586"/>
      <c r="AD60" s="444">
        <f>'Summary Data'!EB62</f>
        <v>8</v>
      </c>
      <c r="AE60" s="897">
        <f t="shared" si="12"/>
        <v>-1</v>
      </c>
      <c r="AF60" s="739">
        <f t="shared" si="13"/>
        <v>-0.1111111111111111</v>
      </c>
      <c r="AG60" s="586"/>
      <c r="AH60" s="444">
        <f>'Summary Data'!EP62</f>
        <v>16</v>
      </c>
      <c r="AI60" s="897">
        <f t="shared" si="14"/>
        <v>8</v>
      </c>
      <c r="AJ60" s="739">
        <f t="shared" si="15"/>
        <v>1</v>
      </c>
      <c r="AK60" s="586"/>
      <c r="AL60" s="444">
        <f>'Summary Data'!FD62</f>
        <v>13</v>
      </c>
      <c r="AM60" s="897">
        <f t="shared" si="18"/>
        <v>-3</v>
      </c>
      <c r="AN60" s="739">
        <f t="shared" si="54"/>
        <v>-0.1875</v>
      </c>
      <c r="AO60" s="586"/>
    </row>
    <row r="61" spans="1:41" ht="23.1" customHeight="1" x14ac:dyDescent="0.35">
      <c r="A61" s="433" t="str">
        <f>'Summary Data'!E63</f>
        <v>Other (Non-ERP)</v>
      </c>
      <c r="B61" s="444">
        <v>188</v>
      </c>
      <c r="C61" s="444">
        <v>436</v>
      </c>
      <c r="D61" s="394">
        <f t="shared" si="17"/>
        <v>248</v>
      </c>
      <c r="E61" s="382">
        <f t="shared" si="19"/>
        <v>1.3191489361702127</v>
      </c>
      <c r="F61" s="392">
        <v>205</v>
      </c>
      <c r="G61" s="456">
        <f t="shared" si="0"/>
        <v>-231</v>
      </c>
      <c r="H61" s="382">
        <f t="shared" si="26"/>
        <v>-0.52981651376146788</v>
      </c>
      <c r="I61" s="444">
        <v>115</v>
      </c>
      <c r="J61" s="456">
        <f t="shared" si="2"/>
        <v>-90</v>
      </c>
      <c r="K61" s="432">
        <f t="shared" si="3"/>
        <v>-0.43902439024390244</v>
      </c>
      <c r="L61" s="392">
        <v>26</v>
      </c>
      <c r="M61" s="743">
        <v>-89</v>
      </c>
      <c r="N61" s="894">
        <v>-0.77391304347826084</v>
      </c>
      <c r="O61" s="444">
        <v>35</v>
      </c>
      <c r="P61" s="897">
        <f t="shared" si="4"/>
        <v>9</v>
      </c>
      <c r="Q61" s="739">
        <f t="shared" si="5"/>
        <v>0.34615384615384615</v>
      </c>
      <c r="R61" s="586"/>
      <c r="S61" s="444">
        <f>'Summary Data'!CL63</f>
        <v>43</v>
      </c>
      <c r="T61" s="897">
        <f t="shared" si="27"/>
        <v>8</v>
      </c>
      <c r="U61" s="739">
        <f t="shared" si="28"/>
        <v>0.22857142857142856</v>
      </c>
      <c r="V61" s="444">
        <f>'Summary Data'!CZ63</f>
        <v>21</v>
      </c>
      <c r="W61" s="897">
        <f t="shared" si="29"/>
        <v>-22</v>
      </c>
      <c r="X61" s="739">
        <f t="shared" si="30"/>
        <v>-0.51162790697674421</v>
      </c>
      <c r="Y61" s="586"/>
      <c r="Z61" s="444">
        <f>'Summary Data'!DN63</f>
        <v>0</v>
      </c>
      <c r="AA61" s="897">
        <f t="shared" si="31"/>
        <v>-21</v>
      </c>
      <c r="AB61" s="739">
        <f t="shared" si="32"/>
        <v>-1</v>
      </c>
      <c r="AC61" s="586"/>
      <c r="AD61" s="444">
        <f>'Summary Data'!EB63</f>
        <v>1</v>
      </c>
      <c r="AE61" s="897">
        <f t="shared" si="12"/>
        <v>1</v>
      </c>
      <c r="AF61" s="739" t="e">
        <f t="shared" si="13"/>
        <v>#DIV/0!</v>
      </c>
      <c r="AG61" s="586"/>
      <c r="AH61" s="444">
        <f>'Summary Data'!EP63</f>
        <v>0</v>
      </c>
      <c r="AI61" s="897">
        <f t="shared" si="14"/>
        <v>-1</v>
      </c>
      <c r="AJ61" s="739">
        <f t="shared" si="15"/>
        <v>-1</v>
      </c>
      <c r="AK61" s="586"/>
      <c r="AL61" s="444">
        <f>'Summary Data'!FD63</f>
        <v>0</v>
      </c>
      <c r="AM61" s="897">
        <f t="shared" si="18"/>
        <v>0</v>
      </c>
      <c r="AN61" s="739" t="e">
        <f t="shared" si="54"/>
        <v>#DIV/0!</v>
      </c>
      <c r="AO61" s="586"/>
    </row>
    <row r="62" spans="1:41" ht="23.1" customHeight="1" x14ac:dyDescent="0.35">
      <c r="A62" s="431" t="str">
        <f>'Summary Data'!E64</f>
        <v>Number Trained in Classroom</v>
      </c>
      <c r="B62" s="444">
        <v>1703</v>
      </c>
      <c r="C62" s="444">
        <v>1324</v>
      </c>
      <c r="D62" s="394">
        <f t="shared" si="17"/>
        <v>-379</v>
      </c>
      <c r="E62" s="382">
        <f t="shared" si="19"/>
        <v>-0.22254844392248974</v>
      </c>
      <c r="F62" s="392">
        <v>1048</v>
      </c>
      <c r="G62" s="456">
        <f t="shared" si="0"/>
        <v>-276</v>
      </c>
      <c r="H62" s="382">
        <f t="shared" si="26"/>
        <v>-0.20845921450151059</v>
      </c>
      <c r="I62" s="444">
        <v>1780</v>
      </c>
      <c r="J62" s="456">
        <f t="shared" si="2"/>
        <v>732</v>
      </c>
      <c r="K62" s="432">
        <f t="shared" si="3"/>
        <v>0.69847328244274809</v>
      </c>
      <c r="L62" s="392">
        <v>1199</v>
      </c>
      <c r="M62" s="743">
        <v>-581</v>
      </c>
      <c r="N62" s="894">
        <v>-0.32640449438202246</v>
      </c>
      <c r="O62" s="444">
        <v>2342</v>
      </c>
      <c r="P62" s="897">
        <f t="shared" si="4"/>
        <v>1143</v>
      </c>
      <c r="Q62" s="739">
        <f t="shared" si="5"/>
        <v>0.95329441201000831</v>
      </c>
      <c r="R62" s="586"/>
      <c r="S62" s="444">
        <f>'Summary Data'!CL64</f>
        <v>2134</v>
      </c>
      <c r="T62" s="897">
        <f t="shared" si="27"/>
        <v>-208</v>
      </c>
      <c r="U62" s="739">
        <f t="shared" si="28"/>
        <v>-8.8812980358667803E-2</v>
      </c>
      <c r="V62" s="444">
        <f>'Summary Data'!CZ64</f>
        <v>2062</v>
      </c>
      <c r="W62" s="897">
        <f t="shared" si="29"/>
        <v>-72</v>
      </c>
      <c r="X62" s="739">
        <f t="shared" si="30"/>
        <v>-3.3739456419868794E-2</v>
      </c>
      <c r="Y62" s="586"/>
      <c r="Z62" s="444">
        <f>'Summary Data'!DN64</f>
        <v>1947</v>
      </c>
      <c r="AA62" s="897">
        <f t="shared" si="31"/>
        <v>-115</v>
      </c>
      <c r="AB62" s="739">
        <f t="shared" si="32"/>
        <v>-5.5771096023278371E-2</v>
      </c>
      <c r="AC62" s="586"/>
      <c r="AD62" s="444">
        <f>'Summary Data'!EB64</f>
        <v>1937</v>
      </c>
      <c r="AE62" s="897">
        <f t="shared" si="12"/>
        <v>-10</v>
      </c>
      <c r="AF62" s="739">
        <f t="shared" si="13"/>
        <v>-5.136106831022085E-3</v>
      </c>
      <c r="AG62" s="586"/>
      <c r="AH62" s="444">
        <f>'Summary Data'!EP64</f>
        <v>1635</v>
      </c>
      <c r="AI62" s="897">
        <f t="shared" si="14"/>
        <v>-302</v>
      </c>
      <c r="AJ62" s="739">
        <f t="shared" si="15"/>
        <v>-0.15591120289106866</v>
      </c>
      <c r="AK62" s="586"/>
      <c r="AL62" s="444">
        <f>'Summary Data'!FD64</f>
        <v>0</v>
      </c>
      <c r="AM62" s="897">
        <f t="shared" si="18"/>
        <v>-1635</v>
      </c>
      <c r="AN62" s="739">
        <f t="shared" si="54"/>
        <v>-1</v>
      </c>
      <c r="AO62" s="586"/>
    </row>
    <row r="63" spans="1:41" ht="23.1" customHeight="1" thickBot="1" x14ac:dyDescent="0.4">
      <c r="A63" s="735" t="str">
        <f>'Summary Data'!E65</f>
        <v>Number Attending eLearning</v>
      </c>
      <c r="B63" s="453">
        <v>2950</v>
      </c>
      <c r="C63" s="453">
        <v>2407</v>
      </c>
      <c r="D63" s="435">
        <f t="shared" si="17"/>
        <v>-543</v>
      </c>
      <c r="E63" s="436">
        <f t="shared" si="19"/>
        <v>-0.1840677966101695</v>
      </c>
      <c r="F63" s="434">
        <v>1511</v>
      </c>
      <c r="G63" s="457">
        <f t="shared" si="0"/>
        <v>-896</v>
      </c>
      <c r="H63" s="436">
        <f t="shared" si="26"/>
        <v>-0.37224761113419191</v>
      </c>
      <c r="I63" s="453">
        <v>2237</v>
      </c>
      <c r="J63" s="457">
        <f t="shared" si="2"/>
        <v>726</v>
      </c>
      <c r="K63" s="437">
        <f t="shared" si="3"/>
        <v>0.48047650562541361</v>
      </c>
      <c r="L63" s="434">
        <v>611</v>
      </c>
      <c r="M63" s="749">
        <v>-1626</v>
      </c>
      <c r="N63" s="895">
        <v>-0.72686633884666962</v>
      </c>
      <c r="O63" s="453">
        <v>574</v>
      </c>
      <c r="P63" s="901">
        <f t="shared" si="4"/>
        <v>-37</v>
      </c>
      <c r="Q63" s="740">
        <f t="shared" si="5"/>
        <v>-6.0556464811783964E-2</v>
      </c>
      <c r="R63" s="586"/>
      <c r="S63" s="453">
        <f>'Summary Data'!CL65</f>
        <v>430</v>
      </c>
      <c r="T63" s="901">
        <f t="shared" si="27"/>
        <v>-144</v>
      </c>
      <c r="U63" s="740">
        <f t="shared" si="28"/>
        <v>-0.25087108013937282</v>
      </c>
      <c r="V63" s="453">
        <f>'Summary Data'!CZ65</f>
        <v>435</v>
      </c>
      <c r="W63" s="901">
        <f t="shared" si="29"/>
        <v>5</v>
      </c>
      <c r="X63" s="740">
        <f t="shared" si="30"/>
        <v>1.1627906976744186E-2</v>
      </c>
      <c r="Y63" s="586"/>
      <c r="Z63" s="453">
        <f>'Summary Data'!DN65</f>
        <v>273</v>
      </c>
      <c r="AA63" s="901">
        <f t="shared" si="31"/>
        <v>-162</v>
      </c>
      <c r="AB63" s="740">
        <f t="shared" si="32"/>
        <v>-0.3724137931034483</v>
      </c>
      <c r="AC63" s="586"/>
      <c r="AD63" s="453">
        <f>'Summary Data'!EB65</f>
        <v>308</v>
      </c>
      <c r="AE63" s="901">
        <f t="shared" si="12"/>
        <v>35</v>
      </c>
      <c r="AF63" s="740">
        <f t="shared" si="13"/>
        <v>0.12820512820512819</v>
      </c>
      <c r="AG63" s="586"/>
      <c r="AH63" s="453">
        <f>'Summary Data'!EP65</f>
        <v>846</v>
      </c>
      <c r="AI63" s="901">
        <f t="shared" si="14"/>
        <v>538</v>
      </c>
      <c r="AJ63" s="740">
        <f t="shared" si="15"/>
        <v>1.7467532467532467</v>
      </c>
      <c r="AK63" s="586"/>
      <c r="AL63" s="453">
        <f>'Summary Data'!FD65</f>
        <v>1346</v>
      </c>
      <c r="AM63" s="901">
        <f t="shared" si="18"/>
        <v>500</v>
      </c>
      <c r="AN63" s="740">
        <f t="shared" si="54"/>
        <v>0.59101654846335694</v>
      </c>
      <c r="AO63" s="586"/>
    </row>
    <row r="64" spans="1:41" ht="20.25" hidden="1" customHeight="1" outlineLevel="1" x14ac:dyDescent="0.35">
      <c r="A64" t="s">
        <v>4</v>
      </c>
      <c r="B64" s="383" t="e">
        <f>'Summary Data'!#REF!</f>
        <v>#REF!</v>
      </c>
      <c r="C64" s="383">
        <f>'Summary Data'!T66</f>
        <v>0</v>
      </c>
      <c r="D64" s="405" t="e">
        <f t="shared" si="17"/>
        <v>#REF!</v>
      </c>
      <c r="E64" s="382" t="e">
        <f t="shared" si="19"/>
        <v>#REF!</v>
      </c>
      <c r="F64" s="392">
        <f>'Summary Data'!AH66</f>
        <v>0</v>
      </c>
      <c r="G64" s="405">
        <f t="shared" ref="G64:G69" si="55">F64-C64</f>
        <v>0</v>
      </c>
      <c r="H64" s="382" t="e">
        <f t="shared" si="26"/>
        <v>#DIV/0!</v>
      </c>
      <c r="I64" s="392">
        <f>'Summary Data'!AV66</f>
        <v>0</v>
      </c>
      <c r="J64" s="405">
        <f t="shared" si="2"/>
        <v>0</v>
      </c>
      <c r="K64" s="382" t="e">
        <f t="shared" si="3"/>
        <v>#DIV/0!</v>
      </c>
      <c r="L64" s="392">
        <f>'Summary Data'!BJ66</f>
        <v>0</v>
      </c>
      <c r="M64" s="405">
        <f t="shared" ref="M64:M69" si="56">L64-I64</f>
        <v>0</v>
      </c>
      <c r="N64" s="382" t="e">
        <f t="shared" ref="N64:N69" si="57">M64/I64</f>
        <v>#DIV/0!</v>
      </c>
      <c r="O64" s="392">
        <f>'Summary Data'!BX66</f>
        <v>0</v>
      </c>
      <c r="P64" s="405">
        <f t="shared" si="4"/>
        <v>0</v>
      </c>
      <c r="Q64" s="382" t="e">
        <f t="shared" si="5"/>
        <v>#DIV/0!</v>
      </c>
      <c r="S64" s="392">
        <f>'Summary Data'!CL66</f>
        <v>0</v>
      </c>
      <c r="T64" s="405">
        <f t="shared" si="27"/>
        <v>0</v>
      </c>
      <c r="U64" s="382" t="e">
        <f t="shared" si="28"/>
        <v>#DIV/0!</v>
      </c>
      <c r="V64" s="392">
        <f>'Summary Data'!CZ66</f>
        <v>0</v>
      </c>
      <c r="W64" s="405">
        <f t="shared" si="29"/>
        <v>0</v>
      </c>
      <c r="X64" s="382" t="e">
        <f t="shared" si="30"/>
        <v>#DIV/0!</v>
      </c>
      <c r="Z64" s="392">
        <f>'Summary Data'!DN66</f>
        <v>0</v>
      </c>
      <c r="AA64" s="405">
        <f t="shared" si="31"/>
        <v>0</v>
      </c>
      <c r="AB64" s="382" t="e">
        <f t="shared" si="32"/>
        <v>#DIV/0!</v>
      </c>
      <c r="AD64" s="392">
        <f>'Summary Data'!EB66</f>
        <v>0</v>
      </c>
      <c r="AE64" s="405">
        <f t="shared" si="12"/>
        <v>0</v>
      </c>
      <c r="AF64" s="382" t="e">
        <f t="shared" si="13"/>
        <v>#DIV/0!</v>
      </c>
      <c r="AH64" s="392">
        <f>'Summary Data'!EP66</f>
        <v>0</v>
      </c>
      <c r="AI64" s="405">
        <f t="shared" si="14"/>
        <v>0</v>
      </c>
      <c r="AJ64" s="382" t="e">
        <f t="shared" si="15"/>
        <v>#DIV/0!</v>
      </c>
      <c r="AL64" s="392">
        <f>'Summary Data'!FD66</f>
        <v>0</v>
      </c>
      <c r="AM64" s="405">
        <f t="shared" si="18"/>
        <v>0</v>
      </c>
      <c r="AN64" s="382" t="e">
        <f t="shared" si="54"/>
        <v>#DIV/0!</v>
      </c>
    </row>
    <row r="65" spans="1:40" ht="20.25" hidden="1" customHeight="1" outlineLevel="1" x14ac:dyDescent="0.35">
      <c r="A65" t="s">
        <v>68</v>
      </c>
      <c r="B65" s="390" t="e">
        <f>'Summary Data'!#REF!</f>
        <v>#REF!</v>
      </c>
      <c r="C65" s="390" t="str">
        <f>'Summary Data'!T67</f>
        <v>-</v>
      </c>
      <c r="D65" s="394" t="e">
        <f t="shared" si="17"/>
        <v>#VALUE!</v>
      </c>
      <c r="E65" s="382" t="e">
        <f t="shared" si="19"/>
        <v>#VALUE!</v>
      </c>
      <c r="F65" s="392" t="str">
        <f>'Summary Data'!AH67</f>
        <v>-</v>
      </c>
      <c r="G65" s="405" t="e">
        <f t="shared" si="55"/>
        <v>#VALUE!</v>
      </c>
      <c r="H65" s="382" t="e">
        <f t="shared" si="26"/>
        <v>#VALUE!</v>
      </c>
      <c r="I65" s="392" t="str">
        <f>'Summary Data'!AV67</f>
        <v>-</v>
      </c>
      <c r="J65" s="405" t="e">
        <f t="shared" si="2"/>
        <v>#VALUE!</v>
      </c>
      <c r="K65" s="382" t="e">
        <f t="shared" si="3"/>
        <v>#VALUE!</v>
      </c>
      <c r="L65" s="392" t="str">
        <f>'Summary Data'!BJ67</f>
        <v>-</v>
      </c>
      <c r="M65" s="405" t="e">
        <f t="shared" si="56"/>
        <v>#VALUE!</v>
      </c>
      <c r="N65" s="382" t="e">
        <f t="shared" si="57"/>
        <v>#VALUE!</v>
      </c>
      <c r="O65" s="392" t="str">
        <f>'Summary Data'!BX67</f>
        <v>-</v>
      </c>
      <c r="P65" s="405" t="e">
        <f t="shared" si="4"/>
        <v>#VALUE!</v>
      </c>
      <c r="Q65" s="382" t="e">
        <f t="shared" si="5"/>
        <v>#VALUE!</v>
      </c>
      <c r="S65" s="392" t="str">
        <f>'Summary Data'!CL67</f>
        <v>-</v>
      </c>
      <c r="T65" s="405" t="e">
        <f t="shared" si="27"/>
        <v>#VALUE!</v>
      </c>
      <c r="U65" s="382" t="e">
        <f t="shared" si="28"/>
        <v>#VALUE!</v>
      </c>
      <c r="V65" s="392" t="str">
        <f>'Summary Data'!CZ67</f>
        <v>-</v>
      </c>
      <c r="W65" s="405" t="e">
        <f t="shared" si="29"/>
        <v>#VALUE!</v>
      </c>
      <c r="X65" s="382" t="e">
        <f t="shared" si="30"/>
        <v>#VALUE!</v>
      </c>
      <c r="Z65" s="392" t="str">
        <f>'Summary Data'!DN67</f>
        <v>-</v>
      </c>
      <c r="AA65" s="405" t="e">
        <f t="shared" si="31"/>
        <v>#VALUE!</v>
      </c>
      <c r="AB65" s="382" t="e">
        <f t="shared" si="32"/>
        <v>#VALUE!</v>
      </c>
      <c r="AD65" s="392" t="str">
        <f>'Summary Data'!EB67</f>
        <v>-</v>
      </c>
      <c r="AE65" s="405" t="e">
        <f t="shared" si="12"/>
        <v>#VALUE!</v>
      </c>
      <c r="AF65" s="382" t="e">
        <f t="shared" si="13"/>
        <v>#VALUE!</v>
      </c>
      <c r="AH65" s="392" t="str">
        <f>'Summary Data'!EP67</f>
        <v>-</v>
      </c>
      <c r="AI65" s="405" t="e">
        <f t="shared" si="14"/>
        <v>#VALUE!</v>
      </c>
      <c r="AJ65" s="382" t="e">
        <f t="shared" si="15"/>
        <v>#VALUE!</v>
      </c>
      <c r="AL65" s="392" t="str">
        <f>'Summary Data'!FD67</f>
        <v>-</v>
      </c>
      <c r="AM65" s="405" t="e">
        <f t="shared" si="18"/>
        <v>#VALUE!</v>
      </c>
      <c r="AN65" s="382" t="e">
        <f t="shared" si="54"/>
        <v>#VALUE!</v>
      </c>
    </row>
    <row r="66" spans="1:40" ht="20.25" hidden="1" customHeight="1" outlineLevel="1" x14ac:dyDescent="0.35">
      <c r="A66" t="s">
        <v>69</v>
      </c>
      <c r="B66" s="390" t="e">
        <f>'Summary Data'!#REF!</f>
        <v>#REF!</v>
      </c>
      <c r="C66" s="390" t="str">
        <f>'Summary Data'!T68</f>
        <v>-</v>
      </c>
      <c r="D66" s="394" t="e">
        <f t="shared" si="17"/>
        <v>#VALUE!</v>
      </c>
      <c r="E66" s="382" t="e">
        <f t="shared" si="19"/>
        <v>#VALUE!</v>
      </c>
      <c r="F66" s="392" t="str">
        <f>'Summary Data'!AH68</f>
        <v>-</v>
      </c>
      <c r="G66" s="405" t="e">
        <f t="shared" si="55"/>
        <v>#VALUE!</v>
      </c>
      <c r="H66" s="382" t="e">
        <f t="shared" si="26"/>
        <v>#VALUE!</v>
      </c>
      <c r="I66" s="392" t="str">
        <f>'Summary Data'!AV68</f>
        <v>-</v>
      </c>
      <c r="J66" s="405" t="e">
        <f t="shared" si="2"/>
        <v>#VALUE!</v>
      </c>
      <c r="K66" s="382" t="e">
        <f t="shared" si="3"/>
        <v>#VALUE!</v>
      </c>
      <c r="L66" s="392" t="str">
        <f>'Summary Data'!BJ68</f>
        <v>-</v>
      </c>
      <c r="M66" s="405" t="e">
        <f t="shared" si="56"/>
        <v>#VALUE!</v>
      </c>
      <c r="N66" s="382" t="e">
        <f t="shared" si="57"/>
        <v>#VALUE!</v>
      </c>
      <c r="O66" s="392" t="str">
        <f>'Summary Data'!BX68</f>
        <v>-</v>
      </c>
      <c r="P66" s="405" t="e">
        <f t="shared" si="4"/>
        <v>#VALUE!</v>
      </c>
      <c r="Q66" s="382" t="e">
        <f t="shared" si="5"/>
        <v>#VALUE!</v>
      </c>
      <c r="S66" s="392" t="str">
        <f>'Summary Data'!CL68</f>
        <v>-</v>
      </c>
      <c r="T66" s="405" t="e">
        <f t="shared" si="27"/>
        <v>#VALUE!</v>
      </c>
      <c r="U66" s="382" t="e">
        <f t="shared" si="28"/>
        <v>#VALUE!</v>
      </c>
      <c r="V66" s="392" t="str">
        <f>'Summary Data'!CZ68</f>
        <v>-</v>
      </c>
      <c r="W66" s="405" t="e">
        <f t="shared" si="29"/>
        <v>#VALUE!</v>
      </c>
      <c r="X66" s="382" t="e">
        <f t="shared" si="30"/>
        <v>#VALUE!</v>
      </c>
      <c r="Z66" s="392" t="str">
        <f>'Summary Data'!DN68</f>
        <v>-</v>
      </c>
      <c r="AA66" s="405" t="e">
        <f t="shared" si="31"/>
        <v>#VALUE!</v>
      </c>
      <c r="AB66" s="382" t="e">
        <f t="shared" si="32"/>
        <v>#VALUE!</v>
      </c>
      <c r="AD66" s="392" t="str">
        <f>'Summary Data'!EB68</f>
        <v>-</v>
      </c>
      <c r="AE66" s="405" t="e">
        <f t="shared" si="12"/>
        <v>#VALUE!</v>
      </c>
      <c r="AF66" s="382" t="e">
        <f t="shared" si="13"/>
        <v>#VALUE!</v>
      </c>
      <c r="AH66" s="392" t="str">
        <f>'Summary Data'!EP68</f>
        <v>-</v>
      </c>
      <c r="AI66" s="405" t="e">
        <f t="shared" si="14"/>
        <v>#VALUE!</v>
      </c>
      <c r="AJ66" s="382" t="e">
        <f t="shared" si="15"/>
        <v>#VALUE!</v>
      </c>
      <c r="AL66" s="392" t="str">
        <f>'Summary Data'!FD68</f>
        <v>-</v>
      </c>
      <c r="AM66" s="405" t="e">
        <f t="shared" si="18"/>
        <v>#VALUE!</v>
      </c>
      <c r="AN66" s="382" t="e">
        <f t="shared" si="54"/>
        <v>#VALUE!</v>
      </c>
    </row>
    <row r="67" spans="1:40" ht="20.25" hidden="1" customHeight="1" outlineLevel="1" x14ac:dyDescent="0.35">
      <c r="A67" t="s">
        <v>70</v>
      </c>
      <c r="B67" s="390" t="e">
        <f>'Summary Data'!#REF!</f>
        <v>#REF!</v>
      </c>
      <c r="C67" s="390" t="str">
        <f>'Summary Data'!T69</f>
        <v>-</v>
      </c>
      <c r="D67" s="394" t="e">
        <f t="shared" si="17"/>
        <v>#VALUE!</v>
      </c>
      <c r="E67" s="382" t="e">
        <f t="shared" si="19"/>
        <v>#VALUE!</v>
      </c>
      <c r="F67" s="392" t="str">
        <f>'Summary Data'!AH69</f>
        <v>-</v>
      </c>
      <c r="G67" s="405" t="e">
        <f t="shared" si="55"/>
        <v>#VALUE!</v>
      </c>
      <c r="H67" s="382" t="e">
        <f t="shared" si="26"/>
        <v>#VALUE!</v>
      </c>
      <c r="I67" s="392" t="str">
        <f>'Summary Data'!AV69</f>
        <v>-</v>
      </c>
      <c r="J67" s="405" t="e">
        <f t="shared" si="2"/>
        <v>#VALUE!</v>
      </c>
      <c r="K67" s="382" t="e">
        <f t="shared" si="3"/>
        <v>#VALUE!</v>
      </c>
      <c r="L67" s="392" t="str">
        <f>'Summary Data'!BJ69</f>
        <v>-</v>
      </c>
      <c r="M67" s="405" t="e">
        <f t="shared" si="56"/>
        <v>#VALUE!</v>
      </c>
      <c r="N67" s="382" t="e">
        <f t="shared" si="57"/>
        <v>#VALUE!</v>
      </c>
      <c r="O67" s="392" t="str">
        <f>'Summary Data'!BX69</f>
        <v>-</v>
      </c>
      <c r="P67" s="405" t="e">
        <f t="shared" si="4"/>
        <v>#VALUE!</v>
      </c>
      <c r="Q67" s="382" t="e">
        <f t="shared" si="5"/>
        <v>#VALUE!</v>
      </c>
      <c r="S67" s="392" t="str">
        <f>'Summary Data'!CL69</f>
        <v>-</v>
      </c>
      <c r="T67" s="405" t="e">
        <f t="shared" si="27"/>
        <v>#VALUE!</v>
      </c>
      <c r="U67" s="382" t="e">
        <f t="shared" si="28"/>
        <v>#VALUE!</v>
      </c>
      <c r="V67" s="392" t="str">
        <f>'Summary Data'!CZ69</f>
        <v>-</v>
      </c>
      <c r="W67" s="405" t="e">
        <f t="shared" si="29"/>
        <v>#VALUE!</v>
      </c>
      <c r="X67" s="382" t="e">
        <f t="shared" si="30"/>
        <v>#VALUE!</v>
      </c>
      <c r="Z67" s="392" t="str">
        <f>'Summary Data'!DN69</f>
        <v>-</v>
      </c>
      <c r="AA67" s="405" t="e">
        <f t="shared" si="31"/>
        <v>#VALUE!</v>
      </c>
      <c r="AB67" s="382" t="e">
        <f t="shared" si="32"/>
        <v>#VALUE!</v>
      </c>
      <c r="AD67" s="392" t="str">
        <f>'Summary Data'!EB69</f>
        <v>-</v>
      </c>
      <c r="AE67" s="405" t="e">
        <f t="shared" si="12"/>
        <v>#VALUE!</v>
      </c>
      <c r="AF67" s="382" t="e">
        <f t="shared" si="13"/>
        <v>#VALUE!</v>
      </c>
      <c r="AH67" s="392" t="str">
        <f>'Summary Data'!EP69</f>
        <v>-</v>
      </c>
      <c r="AI67" s="405" t="e">
        <f t="shared" si="14"/>
        <v>#VALUE!</v>
      </c>
      <c r="AJ67" s="382" t="e">
        <f t="shared" si="15"/>
        <v>#VALUE!</v>
      </c>
      <c r="AL67" s="392" t="str">
        <f>'Summary Data'!FD69</f>
        <v>-</v>
      </c>
      <c r="AM67" s="405" t="e">
        <f t="shared" si="18"/>
        <v>#VALUE!</v>
      </c>
      <c r="AN67" s="382" t="e">
        <f t="shared" si="54"/>
        <v>#VALUE!</v>
      </c>
    </row>
    <row r="68" spans="1:40" ht="20.25" hidden="1" customHeight="1" outlineLevel="1" x14ac:dyDescent="0.35">
      <c r="A68" t="s">
        <v>71</v>
      </c>
      <c r="B68" s="390" t="e">
        <f>'Summary Data'!#REF!</f>
        <v>#REF!</v>
      </c>
      <c r="C68" s="390" t="str">
        <f>'Summary Data'!T70</f>
        <v>-</v>
      </c>
      <c r="D68" s="394" t="e">
        <f t="shared" si="17"/>
        <v>#VALUE!</v>
      </c>
      <c r="E68" s="382" t="e">
        <f t="shared" si="19"/>
        <v>#VALUE!</v>
      </c>
      <c r="F68" s="392" t="str">
        <f>'Summary Data'!AH70</f>
        <v>-</v>
      </c>
      <c r="G68" s="405" t="e">
        <f t="shared" si="55"/>
        <v>#VALUE!</v>
      </c>
      <c r="H68" s="382" t="e">
        <f t="shared" si="26"/>
        <v>#VALUE!</v>
      </c>
      <c r="I68" s="392" t="str">
        <f>'Summary Data'!AV70</f>
        <v>-</v>
      </c>
      <c r="J68" s="405" t="e">
        <f t="shared" si="2"/>
        <v>#VALUE!</v>
      </c>
      <c r="K68" s="382" t="e">
        <f t="shared" si="3"/>
        <v>#VALUE!</v>
      </c>
      <c r="L68" s="392" t="str">
        <f>'Summary Data'!BJ70</f>
        <v>-</v>
      </c>
      <c r="M68" s="405" t="e">
        <f t="shared" si="56"/>
        <v>#VALUE!</v>
      </c>
      <c r="N68" s="382" t="e">
        <f t="shared" si="57"/>
        <v>#VALUE!</v>
      </c>
      <c r="O68" s="392" t="str">
        <f>'Summary Data'!BX70</f>
        <v>-</v>
      </c>
      <c r="P68" s="405" t="e">
        <f t="shared" si="4"/>
        <v>#VALUE!</v>
      </c>
      <c r="Q68" s="382" t="e">
        <f t="shared" si="5"/>
        <v>#VALUE!</v>
      </c>
      <c r="S68" s="392" t="str">
        <f>'Summary Data'!CL70</f>
        <v>-</v>
      </c>
      <c r="T68" s="405" t="e">
        <f t="shared" si="27"/>
        <v>#VALUE!</v>
      </c>
      <c r="U68" s="382" t="e">
        <f t="shared" si="28"/>
        <v>#VALUE!</v>
      </c>
      <c r="V68" s="392" t="str">
        <f>'Summary Data'!CZ70</f>
        <v>-</v>
      </c>
      <c r="W68" s="405" t="e">
        <f t="shared" si="29"/>
        <v>#VALUE!</v>
      </c>
      <c r="X68" s="382" t="e">
        <f t="shared" si="30"/>
        <v>#VALUE!</v>
      </c>
      <c r="Z68" s="392" t="str">
        <f>'Summary Data'!DN70</f>
        <v>-</v>
      </c>
      <c r="AA68" s="405" t="e">
        <f t="shared" si="31"/>
        <v>#VALUE!</v>
      </c>
      <c r="AB68" s="382" t="e">
        <f t="shared" si="32"/>
        <v>#VALUE!</v>
      </c>
      <c r="AD68" s="392" t="str">
        <f>'Summary Data'!EB70</f>
        <v>-</v>
      </c>
      <c r="AE68" s="405" t="e">
        <f t="shared" si="12"/>
        <v>#VALUE!</v>
      </c>
      <c r="AF68" s="382" t="e">
        <f t="shared" si="13"/>
        <v>#VALUE!</v>
      </c>
      <c r="AH68" s="392" t="str">
        <f>'Summary Data'!EP70</f>
        <v>-</v>
      </c>
      <c r="AI68" s="405" t="e">
        <f t="shared" si="14"/>
        <v>#VALUE!</v>
      </c>
      <c r="AJ68" s="382" t="e">
        <f t="shared" si="15"/>
        <v>#VALUE!</v>
      </c>
      <c r="AL68" s="392" t="str">
        <f>'Summary Data'!FD70</f>
        <v>-</v>
      </c>
      <c r="AM68" s="405" t="e">
        <f t="shared" si="18"/>
        <v>#VALUE!</v>
      </c>
      <c r="AN68" s="382" t="e">
        <f t="shared" si="54"/>
        <v>#VALUE!</v>
      </c>
    </row>
    <row r="69" spans="1:40" ht="20.25" hidden="1" customHeight="1" outlineLevel="1" x14ac:dyDescent="0.35">
      <c r="B69" s="401"/>
      <c r="C69" s="401"/>
      <c r="D69" s="394">
        <f t="shared" si="17"/>
        <v>0</v>
      </c>
      <c r="E69" s="382" t="e">
        <f t="shared" si="19"/>
        <v>#DIV/0!</v>
      </c>
      <c r="F69" s="392" t="str">
        <f>'Summary Data'!AH71</f>
        <v>-</v>
      </c>
      <c r="G69" s="405" t="e">
        <f t="shared" si="55"/>
        <v>#VALUE!</v>
      </c>
      <c r="H69" s="382" t="e">
        <f t="shared" si="26"/>
        <v>#VALUE!</v>
      </c>
      <c r="I69" s="392" t="str">
        <f>'Summary Data'!AV71</f>
        <v>-</v>
      </c>
      <c r="J69" s="405" t="e">
        <f t="shared" si="2"/>
        <v>#VALUE!</v>
      </c>
      <c r="K69" s="382" t="e">
        <f t="shared" si="3"/>
        <v>#VALUE!</v>
      </c>
      <c r="L69" s="392" t="str">
        <f>'Summary Data'!BJ71</f>
        <v>-</v>
      </c>
      <c r="M69" s="405" t="e">
        <f t="shared" si="56"/>
        <v>#VALUE!</v>
      </c>
      <c r="N69" s="382" t="e">
        <f t="shared" si="57"/>
        <v>#VALUE!</v>
      </c>
      <c r="O69" s="392" t="str">
        <f>'Summary Data'!BX71</f>
        <v>-</v>
      </c>
      <c r="P69" s="405" t="e">
        <f t="shared" si="4"/>
        <v>#VALUE!</v>
      </c>
      <c r="Q69" s="382" t="e">
        <f t="shared" si="5"/>
        <v>#VALUE!</v>
      </c>
      <c r="S69" s="392" t="str">
        <f>'Summary Data'!CL71</f>
        <v>-</v>
      </c>
      <c r="T69" s="405" t="e">
        <f t="shared" ref="T69" si="58">S69-O69</f>
        <v>#VALUE!</v>
      </c>
      <c r="U69" s="382" t="e">
        <f t="shared" ref="U69" si="59">T69/O69</f>
        <v>#VALUE!</v>
      </c>
      <c r="V69" s="392" t="str">
        <f>'Summary Data'!CZ71</f>
        <v>-</v>
      </c>
      <c r="W69" s="405" t="e">
        <f t="shared" ref="W69" si="60">V69-S69</f>
        <v>#VALUE!</v>
      </c>
      <c r="X69" s="382" t="e">
        <f t="shared" ref="X69" si="61">W69/S69</f>
        <v>#VALUE!</v>
      </c>
      <c r="Z69" s="392" t="str">
        <f>'Summary Data'!DN71</f>
        <v>-</v>
      </c>
      <c r="AA69" s="405" t="e">
        <f t="shared" ref="AA69" si="62">Z69-V69</f>
        <v>#VALUE!</v>
      </c>
      <c r="AB69" s="382" t="e">
        <f t="shared" ref="AB69" si="63">AA69/V69</f>
        <v>#VALUE!</v>
      </c>
      <c r="AD69" s="392" t="str">
        <f>'Summary Data'!EB71</f>
        <v>-</v>
      </c>
      <c r="AE69" s="405" t="e">
        <f t="shared" ref="AE69" si="64">AD69-Z69</f>
        <v>#VALUE!</v>
      </c>
      <c r="AF69" s="382" t="e">
        <f t="shared" ref="AF69" si="65">AE69/Z69</f>
        <v>#VALUE!</v>
      </c>
      <c r="AH69" s="392" t="str">
        <f>'Summary Data'!EP71</f>
        <v>-</v>
      </c>
      <c r="AI69" s="405" t="e">
        <f t="shared" ref="AI69" si="66">AH69-AD69</f>
        <v>#VALUE!</v>
      </c>
      <c r="AJ69" s="382" t="e">
        <f t="shared" ref="AJ69" si="67">AI69/AD69</f>
        <v>#VALUE!</v>
      </c>
      <c r="AL69" s="392" t="str">
        <f>'Summary Data'!FD71</f>
        <v>-</v>
      </c>
      <c r="AM69" s="405" t="e">
        <f t="shared" ref="AM69" si="68">AL69-AH69</f>
        <v>#VALUE!</v>
      </c>
      <c r="AN69" s="382" t="e">
        <f t="shared" si="54"/>
        <v>#VALUE!</v>
      </c>
    </row>
    <row r="70" spans="1:40" ht="20.25" customHeight="1" collapsed="1" x14ac:dyDescent="0.35"/>
    <row r="71" spans="1:40" ht="20.25" customHeight="1" x14ac:dyDescent="0.35">
      <c r="B71" s="397"/>
      <c r="C71" s="397"/>
      <c r="D71" s="409"/>
      <c r="F71" s="397"/>
      <c r="I71" s="397"/>
      <c r="L71" s="397"/>
      <c r="O71" s="397"/>
      <c r="S71" s="397"/>
      <c r="V71" s="397"/>
      <c r="Z71" s="397"/>
      <c r="AD71" s="397"/>
      <c r="AH71" s="397"/>
      <c r="AL71" s="397"/>
    </row>
    <row r="72" spans="1:40" ht="20.25" customHeight="1" x14ac:dyDescent="0.35">
      <c r="B72" s="402"/>
      <c r="C72" s="402"/>
      <c r="F72" s="402"/>
      <c r="I72" s="402"/>
      <c r="L72" s="402"/>
      <c r="O72" s="402"/>
      <c r="S72" s="402"/>
      <c r="V72" s="402"/>
      <c r="Z72" s="402"/>
      <c r="AD72" s="402"/>
      <c r="AH72" s="402"/>
      <c r="AL72" s="402"/>
    </row>
  </sheetData>
  <sheetProtection sheet="1" objects="1" scenarios="1"/>
  <mergeCells count="10">
    <mergeCell ref="G2:H2"/>
    <mergeCell ref="J2:K2"/>
    <mergeCell ref="M2:N2"/>
    <mergeCell ref="P2:Q2"/>
    <mergeCell ref="T2:U2"/>
    <mergeCell ref="AM2:AN2"/>
    <mergeCell ref="AI2:AJ2"/>
    <mergeCell ref="AE2:AF2"/>
    <mergeCell ref="AA2:AB2"/>
    <mergeCell ref="W2:X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114</v>
      </c>
      <c r="B1" s="285" t="s">
        <v>111</v>
      </c>
      <c r="C1" s="286" t="s">
        <v>113</v>
      </c>
    </row>
    <row r="2" spans="1:3" ht="28.8" x14ac:dyDescent="0.3">
      <c r="A2" s="285" t="s">
        <v>110</v>
      </c>
      <c r="B2" s="287" t="s">
        <v>112</v>
      </c>
      <c r="C2" s="286" t="s">
        <v>115</v>
      </c>
    </row>
    <row r="3" spans="1:3" x14ac:dyDescent="0.3">
      <c r="A3" s="285" t="s">
        <v>299</v>
      </c>
      <c r="B3" s="1089" t="s">
        <v>300</v>
      </c>
      <c r="C3" s="286" t="s">
        <v>301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2021-01-11T15:29:31Z</cp:lastPrinted>
  <dcterms:created xsi:type="dcterms:W3CDTF">2009-03-26T16:04:32Z</dcterms:created>
  <dcterms:modified xsi:type="dcterms:W3CDTF">2021-02-08T13:40:35Z</dcterms:modified>
</cp:coreProperties>
</file>