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Definitions!$A$1:$D$51</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Data'!$A$10:$EW$68</definedName>
    <definedName name="_xlnm.Print_Titles" localSheetId="0">'Summary Data'!$A:$G,'Summary Data'!$10:$10</definedName>
    <definedName name="x">'Summary Data'!#REF!</definedName>
  </definedNames>
  <calcPr calcId="145621"/>
</workbook>
</file>

<file path=xl/calcChain.xml><?xml version="1.0" encoding="utf-8"?>
<calcChain xmlns="http://schemas.openxmlformats.org/spreadsheetml/2006/main">
  <c r="BL49" i="1" l="1"/>
  <c r="BL34" i="1"/>
  <c r="BX4" i="1" l="1"/>
  <c r="BY68" i="1" s="1"/>
  <c r="BY65" i="1"/>
  <c r="BY64" i="1"/>
  <c r="BY62" i="1"/>
  <c r="BY60" i="1"/>
  <c r="BY59" i="1"/>
  <c r="BY58" i="1"/>
  <c r="BY57" i="1"/>
  <c r="BY56" i="1"/>
  <c r="BY55" i="1"/>
  <c r="BY54" i="1"/>
  <c r="BY53" i="1"/>
  <c r="BY52" i="1"/>
  <c r="BY50" i="1"/>
  <c r="BY49" i="1"/>
  <c r="BY48" i="1"/>
  <c r="BY46" i="1"/>
  <c r="BY45" i="1"/>
  <c r="BY43" i="1"/>
  <c r="BY42" i="1"/>
  <c r="BY39" i="1"/>
  <c r="BY38" i="1"/>
  <c r="BY37" i="1"/>
  <c r="BY35" i="1"/>
  <c r="BY34" i="1"/>
  <c r="BY32" i="1"/>
  <c r="BY30" i="1"/>
  <c r="BY29" i="1"/>
  <c r="BY28" i="1"/>
  <c r="BY27" i="1"/>
  <c r="BY26" i="1"/>
  <c r="BY25" i="1"/>
  <c r="BY24" i="1"/>
  <c r="BY23" i="1"/>
  <c r="BY22" i="1"/>
  <c r="BY20" i="1"/>
  <c r="BY17" i="1"/>
  <c r="BY16" i="1"/>
  <c r="BY15" i="1"/>
  <c r="BY13" i="1"/>
  <c r="BY7" i="1"/>
  <c r="BY6" i="1"/>
  <c r="BY5" i="1"/>
  <c r="BY61" i="1" l="1"/>
  <c r="BY66" i="1"/>
  <c r="BY67" i="1"/>
  <c r="BL5" i="1"/>
  <c r="BL37" i="1"/>
  <c r="BL38" i="1"/>
  <c r="O66" i="22" l="1"/>
  <c r="O65" i="22"/>
  <c r="P65" i="22" s="1"/>
  <c r="Q65" i="22" s="1"/>
  <c r="O64" i="22"/>
  <c r="P64" i="22" s="1"/>
  <c r="Q64" i="22" s="1"/>
  <c r="O63" i="22"/>
  <c r="O62" i="22"/>
  <c r="O61" i="22"/>
  <c r="P61" i="22" s="1"/>
  <c r="Q61" i="22" s="1"/>
  <c r="O49" i="22"/>
  <c r="P49" i="22" s="1"/>
  <c r="Q49" i="22" s="1"/>
  <c r="O42" i="22"/>
  <c r="O41" i="22"/>
  <c r="P41" i="22" s="1"/>
  <c r="Q41" i="22" s="1"/>
  <c r="O40" i="22"/>
  <c r="P40" i="22" s="1"/>
  <c r="Q40" i="22" s="1"/>
  <c r="O39" i="22"/>
  <c r="O34" i="22"/>
  <c r="O33" i="22"/>
  <c r="P33" i="22" s="1"/>
  <c r="Q33" i="22" s="1"/>
  <c r="O32" i="22"/>
  <c r="P32" i="22" s="1"/>
  <c r="Q32" i="22" s="1"/>
  <c r="O31" i="22"/>
  <c r="O30" i="22"/>
  <c r="O29" i="22"/>
  <c r="P29" i="22" s="1"/>
  <c r="Q29" i="22" s="1"/>
  <c r="O28" i="22"/>
  <c r="P28" i="22" s="1"/>
  <c r="Q28" i="22" s="1"/>
  <c r="O20" i="22"/>
  <c r="P20" i="22" s="1"/>
  <c r="Q20" i="22" s="1"/>
  <c r="O19" i="22"/>
  <c r="O18" i="22"/>
  <c r="O16" i="22"/>
  <c r="P16" i="22" s="1"/>
  <c r="Q16" i="22" s="1"/>
  <c r="O15" i="22"/>
  <c r="P15" i="22" s="1"/>
  <c r="Q15" i="22" s="1"/>
  <c r="O14" i="22"/>
  <c r="O13" i="22"/>
  <c r="O11" i="22"/>
  <c r="P11" i="22" s="1"/>
  <c r="Q11" i="22" s="1"/>
  <c r="O9" i="22"/>
  <c r="O8" i="22"/>
  <c r="P8" i="22" s="1"/>
  <c r="Q8" i="22" s="1"/>
  <c r="P66" i="22"/>
  <c r="Q66" i="22" s="1"/>
  <c r="P63" i="22"/>
  <c r="Q63" i="22" s="1"/>
  <c r="P62" i="22"/>
  <c r="Q62" i="22" s="1"/>
  <c r="P42" i="22"/>
  <c r="Q42" i="22" s="1"/>
  <c r="P39" i="22"/>
  <c r="Q39" i="22" s="1"/>
  <c r="P34" i="22"/>
  <c r="Q34" i="22" s="1"/>
  <c r="P31" i="22"/>
  <c r="Q31" i="22" s="1"/>
  <c r="P30" i="22"/>
  <c r="Q30" i="22" s="1"/>
  <c r="P19" i="22"/>
  <c r="Q19" i="22" s="1"/>
  <c r="P18" i="22"/>
  <c r="Q18" i="22" s="1"/>
  <c r="P14" i="22"/>
  <c r="Q14" i="22" s="1"/>
  <c r="P13" i="22"/>
  <c r="Q13" i="22" s="1"/>
  <c r="P9" i="22"/>
  <c r="Q9" i="22" s="1"/>
  <c r="BL11" i="1"/>
  <c r="EU11" i="1" s="1"/>
  <c r="E3" i="23"/>
  <c r="F3" i="23"/>
  <c r="G3" i="23"/>
  <c r="H3" i="23"/>
  <c r="I3" i="23"/>
  <c r="J3" i="23"/>
  <c r="K3" i="23"/>
  <c r="L3" i="23"/>
  <c r="M3" i="23"/>
  <c r="N3" i="23"/>
  <c r="D3" i="23"/>
  <c r="C3" i="23"/>
  <c r="E2" i="23"/>
  <c r="E4" i="23" s="1"/>
  <c r="E5" i="23" s="1"/>
  <c r="F2" i="23"/>
  <c r="G2" i="23"/>
  <c r="G4" i="23" s="1"/>
  <c r="G5" i="23" s="1"/>
  <c r="H2" i="23"/>
  <c r="I2" i="23"/>
  <c r="J2" i="23"/>
  <c r="K2" i="23"/>
  <c r="K4" i="23" s="1"/>
  <c r="K5" i="23" s="1"/>
  <c r="L2" i="23"/>
  <c r="M2" i="23"/>
  <c r="N2" i="23"/>
  <c r="N4" i="23" s="1"/>
  <c r="N5" i="23" s="1"/>
  <c r="D2" i="23"/>
  <c r="D4" i="23" s="1"/>
  <c r="D5" i="23" s="1"/>
  <c r="L4" i="23"/>
  <c r="L5" i="23" s="1"/>
  <c r="I4" i="23"/>
  <c r="I5" i="23" s="1"/>
  <c r="H4" i="23"/>
  <c r="H5" i="23" s="1"/>
  <c r="J4" i="23"/>
  <c r="J5" i="23" s="1"/>
  <c r="M4" i="23"/>
  <c r="M5" i="23" s="1"/>
  <c r="F4" i="23"/>
  <c r="F5" i="23" s="1"/>
  <c r="ET68" i="1"/>
  <c r="ET67" i="1"/>
  <c r="ET66" i="1"/>
  <c r="ET65" i="1"/>
  <c r="ET64" i="1"/>
  <c r="ET62" i="1"/>
  <c r="ET61" i="1"/>
  <c r="ET60" i="1"/>
  <c r="ET59" i="1"/>
  <c r="ET58" i="1"/>
  <c r="ET57" i="1"/>
  <c r="ET56" i="1"/>
  <c r="ET55"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EU68" i="1"/>
  <c r="EU67" i="1"/>
  <c r="EU66" i="1"/>
  <c r="EU65" i="1"/>
  <c r="EU64" i="1"/>
  <c r="EU62" i="1"/>
  <c r="EU61" i="1"/>
  <c r="EU60" i="1"/>
  <c r="EU59" i="1"/>
  <c r="EU58" i="1"/>
  <c r="EU57" i="1"/>
  <c r="EU56" i="1"/>
  <c r="EU55" i="1"/>
  <c r="EU54" i="1"/>
  <c r="EU53" i="1"/>
  <c r="EU48" i="1"/>
  <c r="EU45" i="1"/>
  <c r="EU42" i="1"/>
  <c r="EU38" i="1"/>
  <c r="EU37" i="1"/>
  <c r="EU32" i="1"/>
  <c r="EU30" i="1"/>
  <c r="EU29" i="1"/>
  <c r="EU28" i="1"/>
  <c r="EU27" i="1"/>
  <c r="EU26" i="1"/>
  <c r="EU25" i="1"/>
  <c r="EU24" i="1"/>
  <c r="EU23" i="1"/>
  <c r="EU17" i="1"/>
  <c r="EU16" i="1"/>
  <c r="EU15" i="1"/>
  <c r="EU13" i="1"/>
  <c r="EU10" i="1"/>
  <c r="EU7" i="1"/>
  <c r="EU6" i="1"/>
  <c r="EU5" i="1"/>
  <c r="C2" i="23" l="1"/>
  <c r="C4" i="23" s="1"/>
  <c r="P4" i="23" s="1"/>
  <c r="P3" i="23"/>
  <c r="BI5" i="1"/>
  <c r="BI38" i="1"/>
  <c r="BI37" i="1"/>
  <c r="O2" i="23" l="1"/>
  <c r="C5" i="23"/>
  <c r="P5" i="23" s="1"/>
  <c r="P2" i="23"/>
  <c r="Q2" i="23" s="1"/>
  <c r="R2" i="23" s="1"/>
  <c r="BG44" i="1"/>
  <c r="AG49" i="1" l="1"/>
  <c r="AF49" i="1"/>
  <c r="AE49" i="1"/>
  <c r="AD49" i="1"/>
  <c r="AC49" i="1"/>
  <c r="AB49" i="1"/>
  <c r="AA49" i="1"/>
  <c r="Z49" i="1"/>
  <c r="Y49" i="1"/>
  <c r="X49" i="1"/>
  <c r="W49" i="1"/>
  <c r="V49" i="1"/>
  <c r="AW31" i="1" l="1"/>
  <c r="AU34" i="1"/>
  <c r="AT34" i="1"/>
  <c r="AS34" i="1"/>
  <c r="AR34" i="1"/>
  <c r="AQ34" i="1"/>
  <c r="AP34" i="1"/>
  <c r="AO34" i="1"/>
  <c r="AN34" i="1"/>
  <c r="AM34" i="1"/>
  <c r="AL34" i="1"/>
  <c r="AK34" i="1"/>
  <c r="AJ34" i="1"/>
  <c r="BI145"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c r="EB33" i="1"/>
  <c r="EC33" i="1"/>
  <c r="ED33" i="1"/>
  <c r="EE33" i="1"/>
  <c r="EF33" i="1"/>
  <c r="EG33" i="1"/>
  <c r="EH33" i="1"/>
  <c r="EI33" i="1"/>
  <c r="EJ33" i="1"/>
  <c r="EK33" i="1"/>
  <c r="EL33" i="1"/>
  <c r="EM33" i="1"/>
  <c r="EN33" i="1"/>
  <c r="EO33" i="1"/>
  <c r="EP33" i="1"/>
  <c r="EQ33" i="1"/>
  <c r="ER33" i="1"/>
  <c r="ES33" i="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45" i="1"/>
  <c r="BH52" i="1"/>
  <c r="BH50" i="1"/>
  <c r="BH39" i="1"/>
  <c r="BH22" i="1"/>
  <c r="BH49" i="1" s="1"/>
  <c r="BH19" i="1"/>
  <c r="BH18" i="1"/>
  <c r="BG5" i="1"/>
  <c r="BG38" i="1"/>
  <c r="BG39" i="1" s="1"/>
  <c r="BG37" i="1"/>
  <c r="BG145" i="1"/>
  <c r="BG52" i="1"/>
  <c r="BG50" i="1"/>
  <c r="BG22" i="1"/>
  <c r="BG49" i="1" s="1"/>
  <c r="BG19" i="1"/>
  <c r="BG18" i="1"/>
  <c r="BU11" i="1"/>
  <c r="BV11" i="1"/>
  <c r="BW11" i="1"/>
  <c r="GU18" i="1"/>
  <c r="GT19" i="1"/>
  <c r="GV19" i="1"/>
  <c r="BU22" i="1"/>
  <c r="BV22" i="1"/>
  <c r="GU22" i="1" s="1"/>
  <c r="BW22" i="1"/>
  <c r="GV34" i="1"/>
  <c r="BU39" i="1"/>
  <c r="BV39" i="1"/>
  <c r="BW39" i="1"/>
  <c r="GU40" i="1"/>
  <c r="GU46" i="1"/>
  <c r="GV50" i="1"/>
  <c r="BU52" i="1"/>
  <c r="BV52" i="1"/>
  <c r="GU52" i="1" s="1"/>
  <c r="BW52" i="1"/>
  <c r="BU145" i="1"/>
  <c r="BV145" i="1"/>
  <c r="BW145" i="1"/>
  <c r="GV68" i="1"/>
  <c r="GV67" i="1"/>
  <c r="GV66" i="1"/>
  <c r="GV65" i="1"/>
  <c r="GV64" i="1"/>
  <c r="GV62" i="1"/>
  <c r="GV61" i="1"/>
  <c r="GV60" i="1"/>
  <c r="GV59" i="1"/>
  <c r="GV58" i="1"/>
  <c r="GV57" i="1"/>
  <c r="GV56" i="1"/>
  <c r="GV55" i="1"/>
  <c r="GV54" i="1"/>
  <c r="GV53" i="1"/>
  <c r="GV52" i="1"/>
  <c r="GV49" i="1"/>
  <c r="GV48" i="1"/>
  <c r="GV45" i="1"/>
  <c r="GV43" i="1"/>
  <c r="GV42" i="1"/>
  <c r="GV39" i="1"/>
  <c r="GV38" i="1"/>
  <c r="GV37" i="1"/>
  <c r="GV32" i="1"/>
  <c r="GV30" i="1"/>
  <c r="GV29" i="1"/>
  <c r="GV28" i="1"/>
  <c r="GV27" i="1"/>
  <c r="GV26" i="1"/>
  <c r="GV25" i="1"/>
  <c r="GV24" i="1"/>
  <c r="GV23" i="1"/>
  <c r="GV22" i="1"/>
  <c r="GV20" i="1"/>
  <c r="GV18" i="1"/>
  <c r="GV17" i="1"/>
  <c r="GV16" i="1"/>
  <c r="GV15" i="1"/>
  <c r="GV13" i="1"/>
  <c r="GV10"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5" i="1"/>
  <c r="GT65" i="1"/>
  <c r="GS65" i="1"/>
  <c r="GR65" i="1"/>
  <c r="GQ65" i="1"/>
  <c r="GP65" i="1"/>
  <c r="GO65" i="1"/>
  <c r="GN65" i="1"/>
  <c r="GM65" i="1"/>
  <c r="GL65" i="1"/>
  <c r="GU64" i="1"/>
  <c r="GT64" i="1"/>
  <c r="GS64" i="1"/>
  <c r="GR64" i="1"/>
  <c r="GQ64" i="1"/>
  <c r="GP64" i="1"/>
  <c r="GO64" i="1"/>
  <c r="GN64" i="1"/>
  <c r="GM64" i="1"/>
  <c r="GL64"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6" i="1"/>
  <c r="GT56" i="1"/>
  <c r="GS56" i="1"/>
  <c r="GR56" i="1"/>
  <c r="GQ56" i="1"/>
  <c r="GP56" i="1"/>
  <c r="GO56" i="1"/>
  <c r="GN56" i="1"/>
  <c r="GM56" i="1"/>
  <c r="GL56" i="1"/>
  <c r="GU55" i="1"/>
  <c r="GT55" i="1"/>
  <c r="GS55" i="1"/>
  <c r="GR55" i="1"/>
  <c r="GQ55" i="1"/>
  <c r="GP55" i="1"/>
  <c r="GO55" i="1"/>
  <c r="GN55" i="1"/>
  <c r="GM55" i="1"/>
  <c r="GL55" i="1"/>
  <c r="GU54" i="1"/>
  <c r="GT54" i="1"/>
  <c r="GS54" i="1"/>
  <c r="GR54" i="1"/>
  <c r="GQ54" i="1"/>
  <c r="GP54" i="1"/>
  <c r="GO54" i="1"/>
  <c r="GN54" i="1"/>
  <c r="GM54" i="1"/>
  <c r="GL54" i="1"/>
  <c r="GU53" i="1"/>
  <c r="GT53" i="1"/>
  <c r="GS53" i="1"/>
  <c r="GR53" i="1"/>
  <c r="GQ53" i="1"/>
  <c r="GP53" i="1"/>
  <c r="GO53" i="1"/>
  <c r="GN53" i="1"/>
  <c r="GM53" i="1"/>
  <c r="GL53" i="1"/>
  <c r="GT52"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T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68" i="1"/>
  <c r="GK67" i="1"/>
  <c r="GK66" i="1"/>
  <c r="GK65" i="1"/>
  <c r="GK64" i="1"/>
  <c r="GK62" i="1"/>
  <c r="GK61" i="1"/>
  <c r="GK60" i="1"/>
  <c r="GK59" i="1"/>
  <c r="GK58" i="1"/>
  <c r="GK57" i="1"/>
  <c r="GK56" i="1"/>
  <c r="GK55" i="1"/>
  <c r="GK54" i="1"/>
  <c r="GK53" i="1"/>
  <c r="GK48" i="1"/>
  <c r="GK45" i="1"/>
  <c r="GK42" i="1"/>
  <c r="GK38" i="1"/>
  <c r="GK37" i="1"/>
  <c r="GK32" i="1"/>
  <c r="GK30" i="1"/>
  <c r="GK29" i="1"/>
  <c r="GK28" i="1"/>
  <c r="GK27" i="1"/>
  <c r="GK26" i="1"/>
  <c r="GK25" i="1"/>
  <c r="GK24" i="1"/>
  <c r="GK23" i="1"/>
  <c r="GK17" i="1"/>
  <c r="GK16" i="1"/>
  <c r="GK15" i="1"/>
  <c r="GK13" i="1"/>
  <c r="GK10" i="1"/>
  <c r="ER68" i="1"/>
  <c r="ES68" i="1" s="1"/>
  <c r="ER67" i="1"/>
  <c r="ES67" i="1" s="1"/>
  <c r="ER66" i="1"/>
  <c r="ES66" i="1" s="1"/>
  <c r="ER65" i="1"/>
  <c r="ES65" i="1" s="1"/>
  <c r="ER64" i="1"/>
  <c r="ES64" i="1" s="1"/>
  <c r="ER62" i="1"/>
  <c r="ES62" i="1" s="1"/>
  <c r="ER61" i="1"/>
  <c r="ES61" i="1" s="1"/>
  <c r="ER60" i="1"/>
  <c r="ES60" i="1" s="1"/>
  <c r="ER59" i="1"/>
  <c r="ES59" i="1" s="1"/>
  <c r="ER58" i="1"/>
  <c r="ES58" i="1" s="1"/>
  <c r="ER57" i="1"/>
  <c r="ES57" i="1" s="1"/>
  <c r="ER56" i="1"/>
  <c r="ES56" i="1" s="1"/>
  <c r="ER55" i="1"/>
  <c r="ES55" i="1" s="1"/>
  <c r="ER54" i="1"/>
  <c r="ES54" i="1" s="1"/>
  <c r="ER53" i="1"/>
  <c r="ES53" i="1" s="1"/>
  <c r="ER50" i="1"/>
  <c r="ES50" i="1" s="1"/>
  <c r="ER49" i="1"/>
  <c r="ES49" i="1" s="1"/>
  <c r="ER48" i="1"/>
  <c r="ES48" i="1" s="1"/>
  <c r="ER45" i="1"/>
  <c r="ES45" i="1" s="1"/>
  <c r="ER43" i="1"/>
  <c r="ES43" i="1" s="1"/>
  <c r="ER42" i="1"/>
  <c r="ES42" i="1" s="1"/>
  <c r="ER39" i="1"/>
  <c r="ES39"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68" i="1"/>
  <c r="EQ68" i="1" s="1"/>
  <c r="EP67" i="1"/>
  <c r="EQ67" i="1" s="1"/>
  <c r="EP66" i="1"/>
  <c r="EQ66" i="1" s="1"/>
  <c r="EP65" i="1"/>
  <c r="EQ65" i="1" s="1"/>
  <c r="EP64" i="1"/>
  <c r="EQ64" i="1" s="1"/>
  <c r="EP62" i="1"/>
  <c r="EQ62" i="1" s="1"/>
  <c r="EP61" i="1"/>
  <c r="EQ61" i="1" s="1"/>
  <c r="EP60" i="1"/>
  <c r="EQ60" i="1" s="1"/>
  <c r="EP59" i="1"/>
  <c r="EQ59" i="1" s="1"/>
  <c r="EP58" i="1"/>
  <c r="EQ58" i="1" s="1"/>
  <c r="EP57" i="1"/>
  <c r="EQ57" i="1" s="1"/>
  <c r="EP56" i="1"/>
  <c r="EQ56" i="1" s="1"/>
  <c r="EP55" i="1"/>
  <c r="EQ55"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68" i="1"/>
  <c r="EO68" i="1" s="1"/>
  <c r="EN67" i="1"/>
  <c r="EO67" i="1" s="1"/>
  <c r="EN66" i="1"/>
  <c r="EO66" i="1" s="1"/>
  <c r="EN65" i="1"/>
  <c r="EO65" i="1" s="1"/>
  <c r="EN64" i="1"/>
  <c r="EO64" i="1" s="1"/>
  <c r="EN62" i="1"/>
  <c r="EO62" i="1" s="1"/>
  <c r="EN61" i="1"/>
  <c r="EO61" i="1" s="1"/>
  <c r="EN60" i="1"/>
  <c r="EO60" i="1" s="1"/>
  <c r="EN59" i="1"/>
  <c r="EO59" i="1" s="1"/>
  <c r="EN58" i="1"/>
  <c r="EO58" i="1" s="1"/>
  <c r="EN57" i="1"/>
  <c r="EO57" i="1" s="1"/>
  <c r="EN56" i="1"/>
  <c r="EO56" i="1" s="1"/>
  <c r="EN55" i="1"/>
  <c r="EO55"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68" i="1"/>
  <c r="EM68" i="1" s="1"/>
  <c r="EL67" i="1"/>
  <c r="EM67" i="1" s="1"/>
  <c r="EL66" i="1"/>
  <c r="EM66" i="1" s="1"/>
  <c r="EL65" i="1"/>
  <c r="EM65" i="1" s="1"/>
  <c r="EL64" i="1"/>
  <c r="EM64" i="1" s="1"/>
  <c r="EL62" i="1"/>
  <c r="EM62" i="1" s="1"/>
  <c r="EL61" i="1"/>
  <c r="EM61" i="1" s="1"/>
  <c r="EL60" i="1"/>
  <c r="EM60" i="1" s="1"/>
  <c r="EL59" i="1"/>
  <c r="EM59" i="1" s="1"/>
  <c r="EL58" i="1"/>
  <c r="EM58" i="1" s="1"/>
  <c r="EL57" i="1"/>
  <c r="EM57" i="1" s="1"/>
  <c r="EL56" i="1"/>
  <c r="EM56" i="1" s="1"/>
  <c r="EL55" i="1"/>
  <c r="EM55"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68" i="1"/>
  <c r="EK68" i="1" s="1"/>
  <c r="EJ67" i="1"/>
  <c r="EK67" i="1" s="1"/>
  <c r="EJ66" i="1"/>
  <c r="EK66" i="1" s="1"/>
  <c r="EJ65" i="1"/>
  <c r="EK65" i="1" s="1"/>
  <c r="EJ64" i="1"/>
  <c r="EK64" i="1" s="1"/>
  <c r="EJ62" i="1"/>
  <c r="EK62" i="1" s="1"/>
  <c r="EJ61" i="1"/>
  <c r="EK61" i="1" s="1"/>
  <c r="EJ60" i="1"/>
  <c r="EK60" i="1" s="1"/>
  <c r="EJ59" i="1"/>
  <c r="EK59" i="1" s="1"/>
  <c r="EJ58" i="1"/>
  <c r="EK58" i="1" s="1"/>
  <c r="EJ57" i="1"/>
  <c r="EK57" i="1" s="1"/>
  <c r="EJ56" i="1"/>
  <c r="EK56" i="1" s="1"/>
  <c r="EJ55" i="1"/>
  <c r="EK55"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68" i="1"/>
  <c r="EI68" i="1" s="1"/>
  <c r="EH67" i="1"/>
  <c r="EI67" i="1" s="1"/>
  <c r="EH66" i="1"/>
  <c r="EI66" i="1" s="1"/>
  <c r="EH65" i="1"/>
  <c r="EI65" i="1" s="1"/>
  <c r="EH64" i="1"/>
  <c r="EI64" i="1" s="1"/>
  <c r="EH62" i="1"/>
  <c r="EI62" i="1" s="1"/>
  <c r="EH61" i="1"/>
  <c r="EI61" i="1" s="1"/>
  <c r="EH60" i="1"/>
  <c r="EI60" i="1" s="1"/>
  <c r="EH59" i="1"/>
  <c r="EI59" i="1" s="1"/>
  <c r="EH58" i="1"/>
  <c r="EI58" i="1" s="1"/>
  <c r="EH57" i="1"/>
  <c r="EI57" i="1" s="1"/>
  <c r="EH56" i="1"/>
  <c r="EI56" i="1" s="1"/>
  <c r="EH55" i="1"/>
  <c r="EI55"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18" i="1" l="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68" i="1"/>
  <c r="EG68" i="1" s="1"/>
  <c r="EF67" i="1"/>
  <c r="EG67" i="1" s="1"/>
  <c r="EF66" i="1"/>
  <c r="EG66" i="1" s="1"/>
  <c r="EF65" i="1"/>
  <c r="EG65" i="1" s="1"/>
  <c r="EF64" i="1"/>
  <c r="EG64" i="1" s="1"/>
  <c r="EF62" i="1"/>
  <c r="EG62" i="1" s="1"/>
  <c r="EF61" i="1"/>
  <c r="EG61" i="1" s="1"/>
  <c r="EF60" i="1"/>
  <c r="EG60" i="1" s="1"/>
  <c r="EF59" i="1"/>
  <c r="EG59" i="1" s="1"/>
  <c r="EF58" i="1"/>
  <c r="EG58" i="1" s="1"/>
  <c r="EF57" i="1"/>
  <c r="EG57" i="1" s="1"/>
  <c r="EF56" i="1"/>
  <c r="EG56" i="1" s="1"/>
  <c r="EF55" i="1"/>
  <c r="EG55"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68" i="1"/>
  <c r="EE68" i="1" s="1"/>
  <c r="ED67" i="1"/>
  <c r="EE67" i="1" s="1"/>
  <c r="ED66" i="1"/>
  <c r="EE66" i="1" s="1"/>
  <c r="ED65" i="1"/>
  <c r="EE65" i="1" s="1"/>
  <c r="ED64" i="1"/>
  <c r="EE64" i="1" s="1"/>
  <c r="ED62" i="1"/>
  <c r="EE62" i="1" s="1"/>
  <c r="ED61" i="1"/>
  <c r="EE61" i="1" s="1"/>
  <c r="ED60" i="1"/>
  <c r="EE60" i="1" s="1"/>
  <c r="ED59" i="1"/>
  <c r="EE59" i="1" s="1"/>
  <c r="ED58" i="1"/>
  <c r="EE58" i="1" s="1"/>
  <c r="ED57" i="1"/>
  <c r="EE57" i="1" s="1"/>
  <c r="ED56" i="1"/>
  <c r="EE56" i="1" s="1"/>
  <c r="ED55" i="1"/>
  <c r="EE55"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68" i="1"/>
  <c r="EC68" i="1" s="1"/>
  <c r="EB67" i="1"/>
  <c r="EC67" i="1" s="1"/>
  <c r="EB66" i="1"/>
  <c r="EC66" i="1" s="1"/>
  <c r="EB65" i="1"/>
  <c r="EC65" i="1" s="1"/>
  <c r="EB64" i="1"/>
  <c r="EC64" i="1" s="1"/>
  <c r="EB62" i="1"/>
  <c r="EC62" i="1" s="1"/>
  <c r="EB61" i="1"/>
  <c r="EC61" i="1" s="1"/>
  <c r="EB60" i="1"/>
  <c r="EC60" i="1" s="1"/>
  <c r="EB59" i="1"/>
  <c r="EC59" i="1" s="1"/>
  <c r="EB58" i="1"/>
  <c r="EC58" i="1" s="1"/>
  <c r="EB57" i="1"/>
  <c r="EC57" i="1" s="1"/>
  <c r="EB56" i="1"/>
  <c r="EC56" i="1" s="1"/>
  <c r="EB55" i="1"/>
  <c r="EC55"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68" i="1"/>
  <c r="DZ67" i="1"/>
  <c r="DZ66" i="1"/>
  <c r="DZ65" i="1"/>
  <c r="DZ64" i="1"/>
  <c r="DZ62" i="1"/>
  <c r="DZ61" i="1"/>
  <c r="DZ60" i="1"/>
  <c r="DZ59" i="1"/>
  <c r="DZ58" i="1"/>
  <c r="DZ57" i="1"/>
  <c r="DZ56" i="1"/>
  <c r="DZ55" i="1"/>
  <c r="DZ54" i="1"/>
  <c r="DZ53" i="1"/>
  <c r="DZ48" i="1"/>
  <c r="DZ45" i="1"/>
  <c r="DZ42" i="1"/>
  <c r="DZ38" i="1"/>
  <c r="DZ37" i="1"/>
  <c r="DZ32" i="1"/>
  <c r="DZ30" i="1"/>
  <c r="DZ29" i="1"/>
  <c r="DZ28" i="1"/>
  <c r="DZ27" i="1"/>
  <c r="DZ26" i="1"/>
  <c r="DZ25" i="1"/>
  <c r="DZ24" i="1"/>
  <c r="DZ23" i="1"/>
  <c r="DZ17" i="1"/>
  <c r="DZ16" i="1"/>
  <c r="DZ15" i="1"/>
  <c r="DZ13" i="1"/>
  <c r="DZ7" i="1"/>
  <c r="DZ6" i="1"/>
  <c r="EA6" i="1" s="1"/>
  <c r="DZ5" i="1"/>
  <c r="EA5" i="1" s="1"/>
  <c r="EA68" i="1"/>
  <c r="EA67" i="1"/>
  <c r="EA66" i="1"/>
  <c r="EA65" i="1"/>
  <c r="EA64" i="1"/>
  <c r="EA62" i="1"/>
  <c r="EA61" i="1"/>
  <c r="EA60" i="1"/>
  <c r="EA59" i="1"/>
  <c r="EA58" i="1"/>
  <c r="EA57" i="1"/>
  <c r="EA56" i="1"/>
  <c r="EA55" i="1"/>
  <c r="EA54" i="1"/>
  <c r="EA53" i="1"/>
  <c r="EA48" i="1"/>
  <c r="EA45" i="1"/>
  <c r="EA42" i="1"/>
  <c r="EA38" i="1"/>
  <c r="EA37" i="1"/>
  <c r="EA32" i="1"/>
  <c r="EA30" i="1"/>
  <c r="EA29" i="1"/>
  <c r="EA28" i="1"/>
  <c r="EA27" i="1"/>
  <c r="EA26" i="1"/>
  <c r="EA25" i="1"/>
  <c r="EA24" i="1"/>
  <c r="EA23" i="1"/>
  <c r="EA17" i="1"/>
  <c r="EA16" i="1"/>
  <c r="EA15" i="1"/>
  <c r="EA13" i="1"/>
  <c r="EA7" i="1"/>
  <c r="DX68" i="1"/>
  <c r="DY68" i="1" s="1"/>
  <c r="DX67" i="1"/>
  <c r="DY67" i="1" s="1"/>
  <c r="DX66" i="1"/>
  <c r="DY66" i="1" s="1"/>
  <c r="DX65" i="1"/>
  <c r="DY65" i="1" s="1"/>
  <c r="DX64" i="1"/>
  <c r="DY64" i="1" s="1"/>
  <c r="DX62" i="1"/>
  <c r="DY62" i="1" s="1"/>
  <c r="DX61" i="1"/>
  <c r="DY61" i="1" s="1"/>
  <c r="DX60" i="1"/>
  <c r="DY60" i="1" s="1"/>
  <c r="DX59" i="1"/>
  <c r="DY59" i="1" s="1"/>
  <c r="DX58" i="1"/>
  <c r="DY58" i="1" s="1"/>
  <c r="DX57" i="1"/>
  <c r="DY57" i="1" s="1"/>
  <c r="DX56" i="1"/>
  <c r="DY56" i="1" s="1"/>
  <c r="DX55" i="1"/>
  <c r="DY55"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68" i="1"/>
  <c r="DW68" i="1" s="1"/>
  <c r="DV67" i="1"/>
  <c r="DV66" i="1"/>
  <c r="DW66" i="1" s="1"/>
  <c r="DV65" i="1"/>
  <c r="DV64" i="1"/>
  <c r="DW64" i="1" s="1"/>
  <c r="DV62" i="1"/>
  <c r="DW62" i="1" s="1"/>
  <c r="DV61" i="1"/>
  <c r="DW61" i="1" s="1"/>
  <c r="DV60" i="1"/>
  <c r="DW60" i="1" s="1"/>
  <c r="DV59" i="1"/>
  <c r="DW59" i="1" s="1"/>
  <c r="DV58" i="1"/>
  <c r="DW58" i="1" s="1"/>
  <c r="DV57" i="1"/>
  <c r="DW57" i="1" s="1"/>
  <c r="DV56" i="1"/>
  <c r="DW56" i="1" s="1"/>
  <c r="DV55" i="1"/>
  <c r="DW55"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45" i="1"/>
  <c r="BS145" i="1"/>
  <c r="BR145" i="1"/>
  <c r="BQ145" i="1"/>
  <c r="BP145" i="1"/>
  <c r="BO145" i="1"/>
  <c r="BN145" i="1"/>
  <c r="BM145" i="1"/>
  <c r="BL145" i="1"/>
  <c r="BX62" i="1"/>
  <c r="O60" i="22" s="1"/>
  <c r="P60" i="22" s="1"/>
  <c r="Q60" i="22" s="1"/>
  <c r="BX61" i="1"/>
  <c r="O59" i="22" s="1"/>
  <c r="P59" i="22" s="1"/>
  <c r="Q59" i="22" s="1"/>
  <c r="BX60" i="1"/>
  <c r="O58" i="22" s="1"/>
  <c r="P58" i="22" s="1"/>
  <c r="Q58" i="22" s="1"/>
  <c r="BX59" i="1"/>
  <c r="O57" i="22" s="1"/>
  <c r="P57" i="22" s="1"/>
  <c r="Q57" i="22" s="1"/>
  <c r="BX58" i="1"/>
  <c r="O56" i="22" s="1"/>
  <c r="P56" i="22" s="1"/>
  <c r="Q56" i="22" s="1"/>
  <c r="BX57" i="1"/>
  <c r="O55" i="22" s="1"/>
  <c r="P55" i="22" s="1"/>
  <c r="Q55" i="22" s="1"/>
  <c r="BX56" i="1"/>
  <c r="O54" i="22" s="1"/>
  <c r="P54" i="22" s="1"/>
  <c r="Q54" i="22" s="1"/>
  <c r="BX55" i="1"/>
  <c r="O53" i="22" s="1"/>
  <c r="P53" i="22" s="1"/>
  <c r="Q53" i="22" s="1"/>
  <c r="BX54" i="1"/>
  <c r="O52" i="22" s="1"/>
  <c r="P52" i="22" s="1"/>
  <c r="Q52" i="22" s="1"/>
  <c r="BX53" i="1"/>
  <c r="O51" i="22" s="1"/>
  <c r="P51" i="22" s="1"/>
  <c r="Q51" i="22" s="1"/>
  <c r="BT52" i="1"/>
  <c r="GS52" i="1" s="1"/>
  <c r="BS52" i="1"/>
  <c r="GR52" i="1" s="1"/>
  <c r="BR52" i="1"/>
  <c r="GQ52" i="1" s="1"/>
  <c r="BQ52" i="1"/>
  <c r="GP52" i="1" s="1"/>
  <c r="BP52" i="1"/>
  <c r="GO52" i="1" s="1"/>
  <c r="BO52" i="1"/>
  <c r="GN52" i="1" s="1"/>
  <c r="BN52" i="1"/>
  <c r="GM52" i="1" s="1"/>
  <c r="BM52" i="1"/>
  <c r="GL52" i="1" s="1"/>
  <c r="BL52" i="1"/>
  <c r="GS50" i="1"/>
  <c r="GR50" i="1"/>
  <c r="GQ50" i="1"/>
  <c r="GP50" i="1"/>
  <c r="GO50" i="1"/>
  <c r="GN50" i="1"/>
  <c r="GM50" i="1"/>
  <c r="GL50" i="1"/>
  <c r="BL50" i="1"/>
  <c r="EU50" i="1" s="1"/>
  <c r="GS49" i="1"/>
  <c r="GR49" i="1"/>
  <c r="GQ49" i="1"/>
  <c r="GO49" i="1"/>
  <c r="GN49" i="1"/>
  <c r="GM49" i="1"/>
  <c r="GL49" i="1"/>
  <c r="EU49" i="1"/>
  <c r="BX48" i="1"/>
  <c r="O46" i="22" s="1"/>
  <c r="P46" i="22" s="1"/>
  <c r="Q46" i="22" s="1"/>
  <c r="BX45" i="1"/>
  <c r="O43" i="22" s="1"/>
  <c r="P43" i="22" s="1"/>
  <c r="Q43" i="22" s="1"/>
  <c r="BX38" i="1"/>
  <c r="O36" i="22" s="1"/>
  <c r="P36" i="22" s="1"/>
  <c r="Q36" i="22" s="1"/>
  <c r="BT39" i="1"/>
  <c r="GS39" i="1" s="1"/>
  <c r="BS39" i="1"/>
  <c r="GR39" i="1" s="1"/>
  <c r="BR39" i="1"/>
  <c r="GQ39" i="1" s="1"/>
  <c r="BQ39" i="1"/>
  <c r="GP40" i="1" s="1"/>
  <c r="BP39" i="1"/>
  <c r="BO39" i="1"/>
  <c r="GN39" i="1" s="1"/>
  <c r="BN39" i="1"/>
  <c r="GM39" i="1" s="1"/>
  <c r="BM39" i="1"/>
  <c r="BL39" i="1"/>
  <c r="EU39" i="1" s="1"/>
  <c r="GS34" i="1"/>
  <c r="GR34" i="1"/>
  <c r="GQ34" i="1"/>
  <c r="GP34" i="1"/>
  <c r="GO34" i="1"/>
  <c r="GN34" i="1"/>
  <c r="GM34" i="1"/>
  <c r="GL34" i="1"/>
  <c r="EU34" i="1"/>
  <c r="BX28" i="1"/>
  <c r="O27" i="22" s="1"/>
  <c r="P27" i="22" s="1"/>
  <c r="Q27" i="22" s="1"/>
  <c r="BX27" i="1"/>
  <c r="O26" i="22" s="1"/>
  <c r="P26" i="22" s="1"/>
  <c r="Q26" i="22" s="1"/>
  <c r="BX26" i="1"/>
  <c r="O25" i="22" s="1"/>
  <c r="P25" i="22" s="1"/>
  <c r="Q25" i="22" s="1"/>
  <c r="BX25" i="1"/>
  <c r="O24" i="22" s="1"/>
  <c r="P24" i="22" s="1"/>
  <c r="Q24" i="22" s="1"/>
  <c r="BX24" i="1"/>
  <c r="O23" i="22" s="1"/>
  <c r="P23" i="22" s="1"/>
  <c r="Q23" i="22" s="1"/>
  <c r="BX23" i="1"/>
  <c r="O22" i="22" s="1"/>
  <c r="P22" i="22" s="1"/>
  <c r="Q22" i="22" s="1"/>
  <c r="BT22" i="1"/>
  <c r="GS22" i="1" s="1"/>
  <c r="BS22" i="1"/>
  <c r="GR22" i="1" s="1"/>
  <c r="BR22" i="1"/>
  <c r="GQ22" i="1" s="1"/>
  <c r="BQ22" i="1"/>
  <c r="BP22" i="1"/>
  <c r="GO22" i="1" s="1"/>
  <c r="BO22" i="1"/>
  <c r="GN22" i="1" s="1"/>
  <c r="BN22" i="1"/>
  <c r="GM22" i="1" s="1"/>
  <c r="BM22" i="1"/>
  <c r="GL22" i="1" s="1"/>
  <c r="BL22" i="1"/>
  <c r="EU22" i="1" s="1"/>
  <c r="GS19" i="1"/>
  <c r="GR19" i="1"/>
  <c r="GQ19" i="1"/>
  <c r="GP19" i="1"/>
  <c r="GO19" i="1"/>
  <c r="GN19" i="1"/>
  <c r="GM19" i="1"/>
  <c r="GL19" i="1"/>
  <c r="BL19" i="1"/>
  <c r="GS18" i="1"/>
  <c r="GR18" i="1"/>
  <c r="GQ18" i="1"/>
  <c r="GO18" i="1"/>
  <c r="GN18" i="1"/>
  <c r="GM18" i="1"/>
  <c r="GL18" i="1"/>
  <c r="BL18" i="1"/>
  <c r="BX13" i="1"/>
  <c r="O12" i="22" s="1"/>
  <c r="P12" i="22" s="1"/>
  <c r="Q12" i="22" s="1"/>
  <c r="GT11" i="1"/>
  <c r="BT11" i="1"/>
  <c r="BS11" i="1"/>
  <c r="GR11" i="1" s="1"/>
  <c r="BR11" i="1"/>
  <c r="BQ11" i="1"/>
  <c r="BP11" i="1"/>
  <c r="BO11" i="1"/>
  <c r="BN11" i="1"/>
  <c r="BM11" i="1"/>
  <c r="BX7" i="1"/>
  <c r="O6" i="22" s="1"/>
  <c r="BX6" i="1"/>
  <c r="O5" i="22" s="1"/>
  <c r="GR40" i="1"/>
  <c r="BF5" i="1"/>
  <c r="BF38" i="1"/>
  <c r="DN38" i="1" s="1"/>
  <c r="DO38" i="1" s="1"/>
  <c r="BF37" i="1"/>
  <c r="BF145" i="1"/>
  <c r="BF52" i="1"/>
  <c r="BF50" i="1"/>
  <c r="DP50" i="1" s="1"/>
  <c r="DQ50" i="1" s="1"/>
  <c r="BF22" i="1"/>
  <c r="BF49" i="1" s="1"/>
  <c r="BF19" i="1"/>
  <c r="GG19" i="1" s="1"/>
  <c r="BF18" i="1"/>
  <c r="GG18" i="1" s="1"/>
  <c r="EV32" i="1"/>
  <c r="EW32" i="1" s="1"/>
  <c r="BE5" i="1"/>
  <c r="BE38" i="1"/>
  <c r="BE37" i="1"/>
  <c r="DN37" i="1" s="1"/>
  <c r="DO37" i="1" s="1"/>
  <c r="BE145" i="1"/>
  <c r="BE52" i="1"/>
  <c r="BE50" i="1"/>
  <c r="DN34" i="1"/>
  <c r="DO34" i="1" s="1"/>
  <c r="BE22" i="1"/>
  <c r="BE49" i="1" s="1"/>
  <c r="BE19" i="1"/>
  <c r="BE18" i="1"/>
  <c r="GF18" i="1" s="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45" i="1"/>
  <c r="BC145" i="1"/>
  <c r="BD38" i="1"/>
  <c r="DJ38" i="1" s="1"/>
  <c r="DK38" i="1" s="1"/>
  <c r="BD37" i="1"/>
  <c r="DJ64" i="1"/>
  <c r="BD52" i="1"/>
  <c r="BD50" i="1"/>
  <c r="GE50" i="1" s="1"/>
  <c r="BD22" i="1"/>
  <c r="BD49" i="1" s="1"/>
  <c r="BD19" i="1"/>
  <c r="GE19" i="1" s="1"/>
  <c r="BD18" i="1"/>
  <c r="GE18" i="1" s="1"/>
  <c r="EV23" i="1"/>
  <c r="EW23" i="1" s="1"/>
  <c r="BC5" i="1"/>
  <c r="BC38" i="1"/>
  <c r="BC37" i="1"/>
  <c r="DJ37" i="1" s="1"/>
  <c r="DK37" i="1" s="1"/>
  <c r="GD31" i="1"/>
  <c r="BC22" i="1"/>
  <c r="BC49" i="1" s="1"/>
  <c r="BC52" i="1"/>
  <c r="BC50" i="1"/>
  <c r="GD50" i="1" s="1"/>
  <c r="BC19" i="1"/>
  <c r="BC18" i="1"/>
  <c r="GD18" i="1" s="1"/>
  <c r="BB5" i="1"/>
  <c r="G8" i="23" s="1"/>
  <c r="BB37" i="1"/>
  <c r="BB38" i="1"/>
  <c r="BB145" i="1"/>
  <c r="BB52" i="1"/>
  <c r="DF52" i="1" s="1"/>
  <c r="DG52" i="1" s="1"/>
  <c r="BB50" i="1"/>
  <c r="BB22" i="1"/>
  <c r="BB49" i="1" s="1"/>
  <c r="BB19" i="1"/>
  <c r="GC19" i="1" s="1"/>
  <c r="BB18" i="1"/>
  <c r="GC18" i="1" s="1"/>
  <c r="EV67" i="1"/>
  <c r="EV42" i="1"/>
  <c r="EW42" i="1" s="1"/>
  <c r="DD15" i="1"/>
  <c r="DE15" i="1" s="1"/>
  <c r="BA38" i="1"/>
  <c r="BA37" i="1"/>
  <c r="BA145" i="1"/>
  <c r="BA52" i="1"/>
  <c r="GB52" i="1" s="1"/>
  <c r="BA50" i="1"/>
  <c r="BA22" i="1"/>
  <c r="BA49" i="1" s="1"/>
  <c r="BA19" i="1"/>
  <c r="GB19" i="1" s="1"/>
  <c r="BA18" i="1"/>
  <c r="EV17" i="1"/>
  <c r="EW17" i="1" s="1"/>
  <c r="AZ37" i="1"/>
  <c r="AZ38" i="1"/>
  <c r="DB38" i="1" s="1"/>
  <c r="DC38" i="1" s="1"/>
  <c r="AZ145" i="1"/>
  <c r="AZ52" i="1"/>
  <c r="AZ50" i="1"/>
  <c r="AZ22" i="1"/>
  <c r="AZ49" i="1" s="1"/>
  <c r="AZ19" i="1"/>
  <c r="GA19" i="1" s="1"/>
  <c r="AZ18" i="1"/>
  <c r="EV28" i="1"/>
  <c r="EW28" i="1" s="1"/>
  <c r="AY37" i="1"/>
  <c r="AY5" i="1"/>
  <c r="D8" i="23" s="1"/>
  <c r="AY38" i="1"/>
  <c r="AY11" i="1" s="1"/>
  <c r="AY145" i="1"/>
  <c r="AY52" i="1"/>
  <c r="AY50" i="1"/>
  <c r="AY22" i="1"/>
  <c r="AY49" i="1" s="1"/>
  <c r="DB49" i="1" s="1"/>
  <c r="DC49" i="1" s="1"/>
  <c r="AY19" i="1"/>
  <c r="FZ19" i="1" s="1"/>
  <c r="AY18" i="1"/>
  <c r="FZ18" i="1" s="1"/>
  <c r="EV58" i="1"/>
  <c r="EW58" i="1" s="1"/>
  <c r="AX38" i="1"/>
  <c r="CZ38" i="1" s="1"/>
  <c r="DA38" i="1" s="1"/>
  <c r="AX37" i="1"/>
  <c r="AX145" i="1"/>
  <c r="BJ13" i="1"/>
  <c r="L12" i="22" s="1"/>
  <c r="BJ53" i="1"/>
  <c r="L51" i="22" s="1"/>
  <c r="L66" i="22"/>
  <c r="L65" i="22"/>
  <c r="L64" i="22"/>
  <c r="L63" i="22"/>
  <c r="M63" i="22" s="1"/>
  <c r="N63" i="22" s="1"/>
  <c r="L62" i="22"/>
  <c r="L61" i="22"/>
  <c r="L49" i="22"/>
  <c r="M49" i="22" s="1"/>
  <c r="N49" i="22" s="1"/>
  <c r="L42" i="22"/>
  <c r="L41" i="22"/>
  <c r="L40" i="22"/>
  <c r="L39" i="22"/>
  <c r="L34" i="22"/>
  <c r="M34" i="22" s="1"/>
  <c r="N34" i="22" s="1"/>
  <c r="L33" i="22"/>
  <c r="L32" i="22"/>
  <c r="L31" i="22"/>
  <c r="L30" i="22"/>
  <c r="M30" i="22" s="1"/>
  <c r="N30" i="22" s="1"/>
  <c r="L29" i="22"/>
  <c r="L28" i="22"/>
  <c r="L20" i="22"/>
  <c r="M20" i="22" s="1"/>
  <c r="N20" i="22" s="1"/>
  <c r="L19" i="22"/>
  <c r="M19" i="22" s="1"/>
  <c r="R19" i="22" s="1"/>
  <c r="L18" i="22"/>
  <c r="L16" i="22"/>
  <c r="L15" i="22"/>
  <c r="M15" i="22" s="1"/>
  <c r="L14" i="22"/>
  <c r="M14" i="22" s="1"/>
  <c r="N14" i="22" s="1"/>
  <c r="L13" i="22"/>
  <c r="L11" i="22"/>
  <c r="L9" i="22"/>
  <c r="L8" i="22"/>
  <c r="M8" i="22" s="1"/>
  <c r="BI11" i="1"/>
  <c r="BH11" i="1"/>
  <c r="M7" i="23" s="1"/>
  <c r="BG11" i="1"/>
  <c r="BF11" i="1"/>
  <c r="BF35" i="1" s="1"/>
  <c r="BA11" i="1"/>
  <c r="BA35" i="1" s="1"/>
  <c r="N8" i="23"/>
  <c r="M8" i="23"/>
  <c r="L8" i="23"/>
  <c r="K8" i="23"/>
  <c r="J8" i="23"/>
  <c r="I8" i="23"/>
  <c r="H8" i="23"/>
  <c r="F8" i="23"/>
  <c r="E8" i="23"/>
  <c r="C8" i="23"/>
  <c r="AX52" i="1"/>
  <c r="AX50" i="1"/>
  <c r="CZ50" i="1" s="1"/>
  <c r="DA50" i="1" s="1"/>
  <c r="CX34" i="1"/>
  <c r="CY34" i="1" s="1"/>
  <c r="AX22" i="1"/>
  <c r="AX49" i="1" s="1"/>
  <c r="AX19" i="1"/>
  <c r="ET19" i="1" s="1"/>
  <c r="AX18" i="1"/>
  <c r="ET18" i="1" s="1"/>
  <c r="EV30" i="1"/>
  <c r="EW30" i="1" s="1"/>
  <c r="AU37" i="1"/>
  <c r="AU38" i="1"/>
  <c r="AU5" i="1"/>
  <c r="CV64" i="1"/>
  <c r="CW64" i="1" s="1"/>
  <c r="AU145" i="1"/>
  <c r="AU50" i="1"/>
  <c r="AU19" i="1"/>
  <c r="AU18" i="1"/>
  <c r="AT5" i="1"/>
  <c r="AT38" i="1"/>
  <c r="AT37" i="1"/>
  <c r="AT145" i="1"/>
  <c r="AT19" i="1"/>
  <c r="AT18" i="1"/>
  <c r="AT50" i="1"/>
  <c r="CT64" i="1"/>
  <c r="CU64" i="1" s="1"/>
  <c r="AS37" i="1"/>
  <c r="AS38" i="1"/>
  <c r="CP38" i="1" s="1"/>
  <c r="CQ38" i="1" s="1"/>
  <c r="AS19" i="1"/>
  <c r="AS18" i="1"/>
  <c r="CR34" i="1"/>
  <c r="CS34" i="1" s="1"/>
  <c r="AS50" i="1"/>
  <c r="AS145" i="1"/>
  <c r="CP68" i="1"/>
  <c r="CQ68" i="1" s="1"/>
  <c r="CP67" i="1"/>
  <c r="CP66" i="1"/>
  <c r="CQ66" i="1" s="1"/>
  <c r="CP65" i="1"/>
  <c r="CP62" i="1"/>
  <c r="CQ62" i="1" s="1"/>
  <c r="CP61" i="1"/>
  <c r="CQ61" i="1" s="1"/>
  <c r="CP60" i="1"/>
  <c r="CQ60" i="1" s="1"/>
  <c r="CP59" i="1"/>
  <c r="CQ59" i="1" s="1"/>
  <c r="CP58" i="1"/>
  <c r="CQ58" i="1" s="1"/>
  <c r="CP57" i="1"/>
  <c r="CQ57" i="1" s="1"/>
  <c r="CP56" i="1"/>
  <c r="CQ56" i="1" s="1"/>
  <c r="CP55" i="1"/>
  <c r="CQ55"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2" i="1"/>
  <c r="EW62" i="1" s="1"/>
  <c r="AR45" i="1"/>
  <c r="CP45" i="1" s="1"/>
  <c r="CQ45" i="1" s="1"/>
  <c r="AR38" i="1"/>
  <c r="AR39" i="1" s="1"/>
  <c r="AR37" i="1"/>
  <c r="AR19" i="1"/>
  <c r="AR18" i="1"/>
  <c r="AR48" i="1"/>
  <c r="AR145" i="1" s="1"/>
  <c r="EV65" i="1"/>
  <c r="EV60" i="1"/>
  <c r="EW60" i="1" s="1"/>
  <c r="EV27" i="1"/>
  <c r="EW27" i="1" s="1"/>
  <c r="EV26" i="1"/>
  <c r="EW26" i="1" s="1"/>
  <c r="EV25" i="1"/>
  <c r="EW25" i="1" s="1"/>
  <c r="EV24" i="1"/>
  <c r="EW24" i="1" s="1"/>
  <c r="EV15" i="1"/>
  <c r="EW15" i="1" s="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J66" i="1"/>
  <c r="DK66" i="1" s="1"/>
  <c r="DH66" i="1"/>
  <c r="DI66" i="1" s="1"/>
  <c r="DF66" i="1"/>
  <c r="DG66" i="1" s="1"/>
  <c r="DD66" i="1"/>
  <c r="DE66" i="1" s="1"/>
  <c r="DB66" i="1"/>
  <c r="DC66" i="1" s="1"/>
  <c r="CZ66" i="1"/>
  <c r="DA66" i="1" s="1"/>
  <c r="CX66" i="1"/>
  <c r="CY66" i="1" s="1"/>
  <c r="DT65" i="1"/>
  <c r="DR65" i="1"/>
  <c r="DP65" i="1"/>
  <c r="DN65" i="1"/>
  <c r="DL65" i="1"/>
  <c r="DJ65" i="1"/>
  <c r="DH65" i="1"/>
  <c r="DF65" i="1"/>
  <c r="DD65" i="1"/>
  <c r="DB65" i="1"/>
  <c r="DC65" i="1" s="1"/>
  <c r="CZ65" i="1"/>
  <c r="CX65" i="1"/>
  <c r="DT64" i="1"/>
  <c r="DU64" i="1" s="1"/>
  <c r="DR64" i="1"/>
  <c r="DS64" i="1" s="1"/>
  <c r="DP64" i="1"/>
  <c r="DQ64" i="1" s="1"/>
  <c r="DN64" i="1"/>
  <c r="DO64" i="1" s="1"/>
  <c r="DL64" i="1"/>
  <c r="DM64" i="1" s="1"/>
  <c r="DK64" i="1"/>
  <c r="DH64" i="1"/>
  <c r="DI64" i="1" s="1"/>
  <c r="DF64" i="1"/>
  <c r="DG64" i="1" s="1"/>
  <c r="DD64" i="1"/>
  <c r="DE64" i="1" s="1"/>
  <c r="DB64" i="1"/>
  <c r="DC64" i="1" s="1"/>
  <c r="CZ64" i="1"/>
  <c r="DA64" i="1" s="1"/>
  <c r="CX64" i="1"/>
  <c r="CY64" i="1" s="1"/>
  <c r="DT62" i="1"/>
  <c r="DU62" i="1" s="1"/>
  <c r="DR62" i="1"/>
  <c r="DS62" i="1" s="1"/>
  <c r="DP62" i="1"/>
  <c r="DQ62" i="1" s="1"/>
  <c r="DN62" i="1"/>
  <c r="DO62" i="1" s="1"/>
  <c r="DL62" i="1"/>
  <c r="DM62" i="1" s="1"/>
  <c r="DJ62" i="1"/>
  <c r="DK62" i="1" s="1"/>
  <c r="DH62" i="1"/>
  <c r="DI62" i="1" s="1"/>
  <c r="DF62" i="1"/>
  <c r="DG62" i="1" s="1"/>
  <c r="DD62" i="1"/>
  <c r="DE62" i="1" s="1"/>
  <c r="DB62" i="1"/>
  <c r="DC62" i="1" s="1"/>
  <c r="CZ62" i="1"/>
  <c r="DA62" i="1" s="1"/>
  <c r="CX62" i="1"/>
  <c r="CY62" i="1" s="1"/>
  <c r="DT61" i="1"/>
  <c r="DU61" i="1" s="1"/>
  <c r="DR61" i="1"/>
  <c r="DS61" i="1" s="1"/>
  <c r="DP61" i="1"/>
  <c r="DQ61" i="1" s="1"/>
  <c r="DN61" i="1"/>
  <c r="DO61" i="1" s="1"/>
  <c r="DL61" i="1"/>
  <c r="DM61" i="1" s="1"/>
  <c r="DJ61" i="1"/>
  <c r="DK61" i="1" s="1"/>
  <c r="DH61" i="1"/>
  <c r="DI61" i="1" s="1"/>
  <c r="DF61" i="1"/>
  <c r="DG61" i="1" s="1"/>
  <c r="DD61" i="1"/>
  <c r="DE61" i="1" s="1"/>
  <c r="DB61" i="1"/>
  <c r="DC61" i="1" s="1"/>
  <c r="CZ61" i="1"/>
  <c r="DA61" i="1" s="1"/>
  <c r="CX61" i="1"/>
  <c r="CY61" i="1" s="1"/>
  <c r="DT60" i="1"/>
  <c r="DU60" i="1" s="1"/>
  <c r="DR60" i="1"/>
  <c r="DS60" i="1" s="1"/>
  <c r="DP60" i="1"/>
  <c r="DQ60" i="1" s="1"/>
  <c r="DN60" i="1"/>
  <c r="DO60" i="1" s="1"/>
  <c r="DL60" i="1"/>
  <c r="DM60" i="1" s="1"/>
  <c r="DJ60" i="1"/>
  <c r="DK60" i="1" s="1"/>
  <c r="DH60" i="1"/>
  <c r="DI60" i="1" s="1"/>
  <c r="DF60" i="1"/>
  <c r="DG60" i="1" s="1"/>
  <c r="DD60" i="1"/>
  <c r="DE60" i="1" s="1"/>
  <c r="DB60" i="1"/>
  <c r="DC60" i="1" s="1"/>
  <c r="CZ60" i="1"/>
  <c r="CX60" i="1"/>
  <c r="CY60" i="1" s="1"/>
  <c r="DT59" i="1"/>
  <c r="DU59" i="1" s="1"/>
  <c r="DR59" i="1"/>
  <c r="DS59" i="1" s="1"/>
  <c r="DP59" i="1"/>
  <c r="DQ59" i="1" s="1"/>
  <c r="DN59" i="1"/>
  <c r="DO59" i="1" s="1"/>
  <c r="DL59" i="1"/>
  <c r="DJ59" i="1"/>
  <c r="DH59" i="1"/>
  <c r="DI59" i="1" s="1"/>
  <c r="DF59" i="1"/>
  <c r="DG59" i="1" s="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R57" i="1"/>
  <c r="DS57" i="1" s="1"/>
  <c r="DP57" i="1"/>
  <c r="DQ57" i="1" s="1"/>
  <c r="DN57" i="1"/>
  <c r="DO57" i="1" s="1"/>
  <c r="DL57" i="1"/>
  <c r="DM57" i="1" s="1"/>
  <c r="DJ57" i="1"/>
  <c r="DH57" i="1"/>
  <c r="DI57" i="1" s="1"/>
  <c r="DF57" i="1"/>
  <c r="DD57" i="1"/>
  <c r="DE57" i="1" s="1"/>
  <c r="DB57" i="1"/>
  <c r="DC57" i="1" s="1"/>
  <c r="CZ57" i="1"/>
  <c r="DA57" i="1" s="1"/>
  <c r="CX57" i="1"/>
  <c r="CY57" i="1" s="1"/>
  <c r="DT56" i="1"/>
  <c r="DU56" i="1" s="1"/>
  <c r="DR56" i="1"/>
  <c r="DS56" i="1" s="1"/>
  <c r="DP56" i="1"/>
  <c r="DQ56" i="1" s="1"/>
  <c r="DN56" i="1"/>
  <c r="DO56" i="1" s="1"/>
  <c r="DL56" i="1"/>
  <c r="DJ56" i="1"/>
  <c r="DK56" i="1" s="1"/>
  <c r="DH56" i="1"/>
  <c r="DI56" i="1" s="1"/>
  <c r="DF56" i="1"/>
  <c r="DG56" i="1" s="1"/>
  <c r="DD56" i="1"/>
  <c r="DE56" i="1" s="1"/>
  <c r="DB56" i="1"/>
  <c r="DC56" i="1" s="1"/>
  <c r="CZ56" i="1"/>
  <c r="DA56" i="1" s="1"/>
  <c r="CX56" i="1"/>
  <c r="CY56" i="1" s="1"/>
  <c r="DT55" i="1"/>
  <c r="DU55" i="1" s="1"/>
  <c r="DR55" i="1"/>
  <c r="DS55" i="1" s="1"/>
  <c r="DP55" i="1"/>
  <c r="DQ55" i="1" s="1"/>
  <c r="DN55" i="1"/>
  <c r="DO55" i="1" s="1"/>
  <c r="DL55" i="1"/>
  <c r="DM55" i="1" s="1"/>
  <c r="DJ55" i="1"/>
  <c r="DK55" i="1" s="1"/>
  <c r="DH55" i="1"/>
  <c r="DF55" i="1"/>
  <c r="DG55" i="1" s="1"/>
  <c r="DD55" i="1"/>
  <c r="DE55" i="1" s="1"/>
  <c r="DB55" i="1"/>
  <c r="DC55" i="1" s="1"/>
  <c r="CZ55" i="1"/>
  <c r="DA55" i="1" s="1"/>
  <c r="CX55" i="1"/>
  <c r="CY55"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H50" i="1"/>
  <c r="DI50" i="1" s="1"/>
  <c r="DF50" i="1"/>
  <c r="DG50" i="1" s="1"/>
  <c r="DB50" i="1"/>
  <c r="DC50" i="1" s="1"/>
  <c r="CX50" i="1"/>
  <c r="CY50" i="1" s="1"/>
  <c r="DT49" i="1"/>
  <c r="DU49" i="1" s="1"/>
  <c r="DR49" i="1"/>
  <c r="DS49" i="1" s="1"/>
  <c r="DP49" i="1"/>
  <c r="DQ49" i="1" s="1"/>
  <c r="DN49" i="1"/>
  <c r="DO49" i="1" s="1"/>
  <c r="DD49" i="1"/>
  <c r="DE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F37" i="1"/>
  <c r="DG37" i="1" s="1"/>
  <c r="DB37" i="1"/>
  <c r="DC37" i="1" s="1"/>
  <c r="CX37" i="1"/>
  <c r="CY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H22" i="1"/>
  <c r="DI22" i="1" s="1"/>
  <c r="DF22" i="1"/>
  <c r="DG22" i="1" s="1"/>
  <c r="DD22" i="1"/>
  <c r="DE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P11" i="1"/>
  <c r="DQ11"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L5" i="1"/>
  <c r="DM5" i="1" s="1"/>
  <c r="DJ5" i="1"/>
  <c r="DK5" i="1" s="1"/>
  <c r="DF5" i="1"/>
  <c r="DG5" i="1" s="1"/>
  <c r="DD5" i="1"/>
  <c r="DE5" i="1" s="1"/>
  <c r="DB5" i="1"/>
  <c r="DC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5" i="1"/>
  <c r="CA55" i="1" s="1"/>
  <c r="BZ56" i="1"/>
  <c r="CA56" i="1" s="1"/>
  <c r="BZ57" i="1"/>
  <c r="CA57" i="1" s="1"/>
  <c r="BZ58" i="1"/>
  <c r="CA58" i="1" s="1"/>
  <c r="BZ59" i="1"/>
  <c r="BZ60" i="1"/>
  <c r="CA60" i="1" s="1"/>
  <c r="BZ61" i="1"/>
  <c r="CA61" i="1" s="1"/>
  <c r="BZ62" i="1"/>
  <c r="CA62" i="1" s="1"/>
  <c r="BZ64" i="1"/>
  <c r="CA64" i="1" s="1"/>
  <c r="BZ65" i="1"/>
  <c r="BZ66" i="1"/>
  <c r="CA66" i="1" s="1"/>
  <c r="BZ67" i="1"/>
  <c r="BZ68" i="1"/>
  <c r="CA68" i="1" s="1"/>
  <c r="CZ5" i="1"/>
  <c r="DA5" i="1" s="1"/>
  <c r="GJ68" i="1"/>
  <c r="GI68" i="1"/>
  <c r="GJ67" i="1"/>
  <c r="GI67" i="1"/>
  <c r="GJ66" i="1"/>
  <c r="GI66" i="1"/>
  <c r="GJ65" i="1"/>
  <c r="GI65" i="1"/>
  <c r="GJ64" i="1"/>
  <c r="GI64" i="1"/>
  <c r="GJ62" i="1"/>
  <c r="GI62" i="1"/>
  <c r="GJ61" i="1"/>
  <c r="GI61" i="1"/>
  <c r="GJ60" i="1"/>
  <c r="GI60" i="1"/>
  <c r="GJ59" i="1"/>
  <c r="GI59" i="1"/>
  <c r="GJ58" i="1"/>
  <c r="GI58" i="1"/>
  <c r="GJ57" i="1"/>
  <c r="GI57" i="1"/>
  <c r="GJ56" i="1"/>
  <c r="GI56" i="1"/>
  <c r="GJ55" i="1"/>
  <c r="GI55"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68" i="1"/>
  <c r="GG68" i="1"/>
  <c r="GF68" i="1"/>
  <c r="GE68" i="1"/>
  <c r="GD68" i="1"/>
  <c r="GC68" i="1"/>
  <c r="GB68" i="1"/>
  <c r="GH67" i="1"/>
  <c r="GG67" i="1"/>
  <c r="GF67" i="1"/>
  <c r="GE67" i="1"/>
  <c r="GD67" i="1"/>
  <c r="GC67" i="1"/>
  <c r="GB67" i="1"/>
  <c r="GH66" i="1"/>
  <c r="GG66" i="1"/>
  <c r="GF66" i="1"/>
  <c r="GE66" i="1"/>
  <c r="GD66" i="1"/>
  <c r="GC66" i="1"/>
  <c r="GB66" i="1"/>
  <c r="GH65" i="1"/>
  <c r="GG65" i="1"/>
  <c r="GF65" i="1"/>
  <c r="GE65" i="1"/>
  <c r="GD65" i="1"/>
  <c r="GC65" i="1"/>
  <c r="GB65" i="1"/>
  <c r="GH64" i="1"/>
  <c r="GG64" i="1"/>
  <c r="GF64" i="1"/>
  <c r="GE64" i="1"/>
  <c r="GD64" i="1"/>
  <c r="GC64" i="1"/>
  <c r="GB64"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6" i="1"/>
  <c r="GG56" i="1"/>
  <c r="GF56" i="1"/>
  <c r="GE56" i="1"/>
  <c r="GD56" i="1"/>
  <c r="GC56" i="1"/>
  <c r="GB56" i="1"/>
  <c r="GH55" i="1"/>
  <c r="GG55" i="1"/>
  <c r="GF55" i="1"/>
  <c r="GE55" i="1"/>
  <c r="GD55" i="1"/>
  <c r="GC55" i="1"/>
  <c r="GB55" i="1"/>
  <c r="GH54" i="1"/>
  <c r="GG54" i="1"/>
  <c r="GF54" i="1"/>
  <c r="GE54" i="1"/>
  <c r="GD54" i="1"/>
  <c r="GC54" i="1"/>
  <c r="GB54" i="1"/>
  <c r="GH53" i="1"/>
  <c r="GG53" i="1"/>
  <c r="GF53" i="1"/>
  <c r="GE53" i="1"/>
  <c r="GD53" i="1"/>
  <c r="GC53" i="1"/>
  <c r="GB53" i="1"/>
  <c r="GH52" i="1"/>
  <c r="GG52" i="1"/>
  <c r="GF52" i="1"/>
  <c r="GD52" i="1"/>
  <c r="GC52" i="1"/>
  <c r="GH50" i="1"/>
  <c r="GF50" i="1"/>
  <c r="GC50" i="1"/>
  <c r="GB50" i="1"/>
  <c r="GH49" i="1"/>
  <c r="GG49" i="1"/>
  <c r="GF49" i="1"/>
  <c r="GE49" i="1"/>
  <c r="GD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G38" i="1"/>
  <c r="GF38" i="1"/>
  <c r="GD38" i="1"/>
  <c r="GC38" i="1"/>
  <c r="GB38" i="1"/>
  <c r="GH37" i="1"/>
  <c r="GG37" i="1"/>
  <c r="GF37" i="1"/>
  <c r="GE37" i="1"/>
  <c r="GC37" i="1"/>
  <c r="GB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F22" i="1"/>
  <c r="GE22" i="1"/>
  <c r="GD22" i="1"/>
  <c r="GC22" i="1"/>
  <c r="GB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G11" i="1"/>
  <c r="GB11" i="1"/>
  <c r="GH10" i="1"/>
  <c r="GG10" i="1"/>
  <c r="GF10" i="1"/>
  <c r="GE10" i="1"/>
  <c r="GD10" i="1"/>
  <c r="GC10" i="1"/>
  <c r="GB10" i="1"/>
  <c r="GA68" i="1"/>
  <c r="FZ68" i="1"/>
  <c r="FY68" i="1"/>
  <c r="GA67" i="1"/>
  <c r="FZ67" i="1"/>
  <c r="FY67" i="1"/>
  <c r="GA66" i="1"/>
  <c r="FZ66" i="1"/>
  <c r="FY66" i="1"/>
  <c r="GA65" i="1"/>
  <c r="FZ65" i="1"/>
  <c r="FY65" i="1"/>
  <c r="GA64" i="1"/>
  <c r="FZ64" i="1"/>
  <c r="FY64" i="1"/>
  <c r="GA62" i="1"/>
  <c r="FZ62" i="1"/>
  <c r="FY62" i="1"/>
  <c r="GA61" i="1"/>
  <c r="FZ61" i="1"/>
  <c r="FY61" i="1"/>
  <c r="GA60" i="1"/>
  <c r="FZ60" i="1"/>
  <c r="FY60" i="1"/>
  <c r="GA59" i="1"/>
  <c r="FZ59" i="1"/>
  <c r="FY59" i="1"/>
  <c r="GA58" i="1"/>
  <c r="FZ58" i="1"/>
  <c r="FY58" i="1"/>
  <c r="GA57" i="1"/>
  <c r="FZ57" i="1"/>
  <c r="FY57" i="1"/>
  <c r="GA56" i="1"/>
  <c r="FZ56" i="1"/>
  <c r="FY56" i="1"/>
  <c r="GA55" i="1"/>
  <c r="FZ55" i="1"/>
  <c r="FY55" i="1"/>
  <c r="GA54" i="1"/>
  <c r="FZ54" i="1"/>
  <c r="FY54" i="1"/>
  <c r="GA53" i="1"/>
  <c r="FZ53" i="1"/>
  <c r="FY53" i="1"/>
  <c r="GA52" i="1"/>
  <c r="FY52" i="1"/>
  <c r="GA50" i="1"/>
  <c r="FZ50" i="1"/>
  <c r="FY50" i="1"/>
  <c r="GA49" i="1"/>
  <c r="FZ49" i="1"/>
  <c r="FY49" i="1"/>
  <c r="GA48" i="1"/>
  <c r="FZ48" i="1"/>
  <c r="FY48" i="1"/>
  <c r="GA45" i="1"/>
  <c r="FY45" i="1"/>
  <c r="GA42" i="1"/>
  <c r="FZ42" i="1"/>
  <c r="FY42" i="1"/>
  <c r="FZ38" i="1"/>
  <c r="FY38" i="1"/>
  <c r="GA37" i="1"/>
  <c r="FZ37" i="1"/>
  <c r="FY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8" i="1"/>
  <c r="GA17" i="1"/>
  <c r="FZ17" i="1"/>
  <c r="FY17" i="1"/>
  <c r="GA16" i="1"/>
  <c r="FZ16" i="1"/>
  <c r="FY16" i="1"/>
  <c r="GA15" i="1"/>
  <c r="FZ15" i="1"/>
  <c r="FY15" i="1"/>
  <c r="GA13" i="1"/>
  <c r="FZ13" i="1"/>
  <c r="FY13" i="1"/>
  <c r="GA10" i="1"/>
  <c r="FZ10" i="1"/>
  <c r="FY10" i="1"/>
  <c r="BJ62" i="1"/>
  <c r="L60" i="22" s="1"/>
  <c r="BJ61" i="1"/>
  <c r="L59" i="22" s="1"/>
  <c r="BJ60" i="1"/>
  <c r="L58" i="22" s="1"/>
  <c r="BJ58" i="1"/>
  <c r="L56" i="22" s="1"/>
  <c r="BJ57" i="1"/>
  <c r="L55" i="22" s="1"/>
  <c r="BJ56"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J5" i="1"/>
  <c r="L4" i="22" s="1"/>
  <c r="BG4" i="1"/>
  <c r="BF4" i="1"/>
  <c r="CN68" i="1"/>
  <c r="CN67" i="1"/>
  <c r="CN66" i="1"/>
  <c r="CN65" i="1"/>
  <c r="CN64" i="1"/>
  <c r="CN62" i="1"/>
  <c r="CO62" i="1" s="1"/>
  <c r="CN61" i="1"/>
  <c r="CN60" i="1"/>
  <c r="CO60" i="1" s="1"/>
  <c r="CN59" i="1"/>
  <c r="CN58" i="1"/>
  <c r="CO58" i="1" s="1"/>
  <c r="CN57" i="1"/>
  <c r="CN56" i="1"/>
  <c r="CO56" i="1" s="1"/>
  <c r="CN55" i="1"/>
  <c r="CN54" i="1"/>
  <c r="CO54" i="1" s="1"/>
  <c r="CN53" i="1"/>
  <c r="CN42" i="1"/>
  <c r="CO42" i="1" s="1"/>
  <c r="CN32" i="1"/>
  <c r="CN30" i="1"/>
  <c r="CO30" i="1" s="1"/>
  <c r="CN29" i="1"/>
  <c r="CN28" i="1"/>
  <c r="CO28" i="1" s="1"/>
  <c r="CN27" i="1"/>
  <c r="CN26" i="1"/>
  <c r="CO26" i="1" s="1"/>
  <c r="CN25" i="1"/>
  <c r="CN24" i="1"/>
  <c r="CO24" i="1" s="1"/>
  <c r="CN23" i="1"/>
  <c r="CN17" i="1"/>
  <c r="CO17" i="1" s="1"/>
  <c r="CN16" i="1"/>
  <c r="CN15" i="1"/>
  <c r="CO15" i="1" s="1"/>
  <c r="CN13" i="1"/>
  <c r="CN7" i="1"/>
  <c r="CO7" i="1" s="1"/>
  <c r="CN6" i="1"/>
  <c r="CO6" i="1" s="1"/>
  <c r="CN5" i="1"/>
  <c r="CO5" i="1" s="1"/>
  <c r="CO64" i="1"/>
  <c r="AQ38" i="1"/>
  <c r="AQ37" i="1"/>
  <c r="AQ48" i="1"/>
  <c r="AQ145" i="1" s="1"/>
  <c r="AQ45" i="1"/>
  <c r="AQ19" i="1"/>
  <c r="FT19" i="1" s="1"/>
  <c r="AQ18" i="1"/>
  <c r="FT18" i="1" s="1"/>
  <c r="AP48" i="1"/>
  <c r="AP45" i="1"/>
  <c r="AP18" i="1"/>
  <c r="FS18" i="1" s="1"/>
  <c r="FS34" i="1"/>
  <c r="AP19" i="1"/>
  <c r="FS19" i="1" s="1"/>
  <c r="AP38" i="1"/>
  <c r="AP37" i="1"/>
  <c r="CJ64" i="1"/>
  <c r="CK64" i="1" s="1"/>
  <c r="CL64" i="1" s="1"/>
  <c r="CM64" i="1" s="1"/>
  <c r="AO38" i="1"/>
  <c r="AO37" i="1"/>
  <c r="AO48" i="1"/>
  <c r="AO45" i="1"/>
  <c r="AO50" i="1" s="1"/>
  <c r="FR50" i="1" s="1"/>
  <c r="AO19" i="1"/>
  <c r="FR19" i="1" s="1"/>
  <c r="AO18" i="1"/>
  <c r="FR18" i="1" s="1"/>
  <c r="AN37" i="1"/>
  <c r="CJ37" i="1" s="1"/>
  <c r="CK37" i="1" s="1"/>
  <c r="AN38" i="1"/>
  <c r="AN19" i="1"/>
  <c r="FQ19" i="1" s="1"/>
  <c r="AN18" i="1"/>
  <c r="FQ18" i="1" s="1"/>
  <c r="AN145" i="1"/>
  <c r="AN50" i="1"/>
  <c r="AM38" i="1"/>
  <c r="AM37" i="1"/>
  <c r="CF37" i="1" s="1"/>
  <c r="CG37" i="1" s="1"/>
  <c r="AM145" i="1"/>
  <c r="AM50" i="1"/>
  <c r="AM19" i="1"/>
  <c r="AM18" i="1"/>
  <c r="FP18" i="1" s="1"/>
  <c r="CD68" i="1"/>
  <c r="CE68" i="1" s="1"/>
  <c r="CD67" i="1"/>
  <c r="CD66" i="1"/>
  <c r="CE66" i="1" s="1"/>
  <c r="CD65" i="1"/>
  <c r="CD62" i="1"/>
  <c r="CE62" i="1" s="1"/>
  <c r="CD61" i="1"/>
  <c r="CE61" i="1" s="1"/>
  <c r="CD60" i="1"/>
  <c r="CE60" i="1" s="1"/>
  <c r="CD58" i="1"/>
  <c r="CE58" i="1" s="1"/>
  <c r="CD56" i="1"/>
  <c r="CE56"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45" i="1"/>
  <c r="AL37" i="1"/>
  <c r="CD37" i="1" s="1"/>
  <c r="CE37" i="1" s="1"/>
  <c r="AL38" i="1"/>
  <c r="CF38" i="1" s="1"/>
  <c r="CG38" i="1" s="1"/>
  <c r="CF34" i="1"/>
  <c r="CG34" i="1" s="1"/>
  <c r="AL19" i="1"/>
  <c r="FO19" i="1" s="1"/>
  <c r="AL18" i="1"/>
  <c r="FO18" i="1" s="1"/>
  <c r="AL50" i="1"/>
  <c r="CF50" i="1" s="1"/>
  <c r="CG50" i="1" s="1"/>
  <c r="CD59" i="1"/>
  <c r="CE59" i="1" s="1"/>
  <c r="EV59" i="1"/>
  <c r="EW59" i="1" s="1"/>
  <c r="CF57" i="1"/>
  <c r="CG57" i="1" s="1"/>
  <c r="CD55" i="1"/>
  <c r="CE55" i="1" s="1"/>
  <c r="EV55" i="1"/>
  <c r="EW55" i="1" s="1"/>
  <c r="CD53" i="1"/>
  <c r="CE53" i="1" s="1"/>
  <c r="EV53" i="1"/>
  <c r="FO13" i="1"/>
  <c r="AU39" i="1"/>
  <c r="AU46" i="1" s="1"/>
  <c r="AS39" i="1"/>
  <c r="AS40" i="1" s="1"/>
  <c r="AK38" i="1"/>
  <c r="AK37" i="1"/>
  <c r="FN37" i="1" s="1"/>
  <c r="AK145" i="1"/>
  <c r="AK50" i="1"/>
  <c r="AK19" i="1"/>
  <c r="FN19" i="1" s="1"/>
  <c r="AK18" i="1"/>
  <c r="AJ38" i="1"/>
  <c r="AJ37" i="1"/>
  <c r="FM54" i="1"/>
  <c r="CV68" i="1"/>
  <c r="CW68" i="1" s="1"/>
  <c r="CV67" i="1"/>
  <c r="CV66" i="1"/>
  <c r="CW66" i="1" s="1"/>
  <c r="CV65" i="1"/>
  <c r="CV62" i="1"/>
  <c r="CW62" i="1" s="1"/>
  <c r="CV61" i="1"/>
  <c r="CW61" i="1" s="1"/>
  <c r="CV60" i="1"/>
  <c r="CW60" i="1" s="1"/>
  <c r="CV59" i="1"/>
  <c r="CW59" i="1" s="1"/>
  <c r="CV58" i="1"/>
  <c r="CW58" i="1" s="1"/>
  <c r="CV57" i="1"/>
  <c r="CW57" i="1" s="1"/>
  <c r="CV56" i="1"/>
  <c r="CW56" i="1" s="1"/>
  <c r="CV55" i="1"/>
  <c r="CW55"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68" i="1"/>
  <c r="CU68" i="1" s="1"/>
  <c r="CT67" i="1"/>
  <c r="CT66" i="1"/>
  <c r="CU66" i="1" s="1"/>
  <c r="CT65" i="1"/>
  <c r="CT62" i="1"/>
  <c r="CU62" i="1" s="1"/>
  <c r="CT61" i="1"/>
  <c r="CU61" i="1" s="1"/>
  <c r="CT60" i="1"/>
  <c r="CU60" i="1" s="1"/>
  <c r="CT59" i="1"/>
  <c r="CU59" i="1" s="1"/>
  <c r="CT58" i="1"/>
  <c r="CU58" i="1" s="1"/>
  <c r="CT57" i="1"/>
  <c r="CU57" i="1" s="1"/>
  <c r="CT56" i="1"/>
  <c r="CU56" i="1" s="1"/>
  <c r="CT55" i="1"/>
  <c r="CU55"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T5" i="1"/>
  <c r="CU5" i="1" s="1"/>
  <c r="CR68" i="1"/>
  <c r="CS68" i="1" s="1"/>
  <c r="CR67" i="1"/>
  <c r="CR66" i="1"/>
  <c r="CS66" i="1" s="1"/>
  <c r="CR65" i="1"/>
  <c r="CR62" i="1"/>
  <c r="CS62" i="1" s="1"/>
  <c r="CR61" i="1"/>
  <c r="CS61" i="1" s="1"/>
  <c r="CR60" i="1"/>
  <c r="CS60" i="1" s="1"/>
  <c r="CR59" i="1"/>
  <c r="CS59" i="1" s="1"/>
  <c r="CR58" i="1"/>
  <c r="CS58" i="1" s="1"/>
  <c r="CR57" i="1"/>
  <c r="CS57" i="1" s="1"/>
  <c r="CR56" i="1"/>
  <c r="CS56" i="1" s="1"/>
  <c r="CR55" i="1"/>
  <c r="CS55" i="1" s="1"/>
  <c r="CR54" i="1"/>
  <c r="CS54" i="1" s="1"/>
  <c r="CR53" i="1"/>
  <c r="CS53" i="1" s="1"/>
  <c r="CR48" i="1"/>
  <c r="CS48" i="1" s="1"/>
  <c r="CR45" i="1"/>
  <c r="CS45" i="1" s="1"/>
  <c r="CR42" i="1"/>
  <c r="CS42" i="1" s="1"/>
  <c r="CR37" i="1"/>
  <c r="CS37"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68" i="1"/>
  <c r="CO66" i="1"/>
  <c r="CO61" i="1"/>
  <c r="CO59" i="1"/>
  <c r="CO57" i="1"/>
  <c r="CO55" i="1"/>
  <c r="CO53" i="1"/>
  <c r="CO32" i="1"/>
  <c r="CO29" i="1"/>
  <c r="CO27" i="1"/>
  <c r="CO25" i="1"/>
  <c r="CO23" i="1"/>
  <c r="CO16" i="1"/>
  <c r="CO13" i="1"/>
  <c r="CL68" i="1"/>
  <c r="CM68" i="1" s="1"/>
  <c r="CL67" i="1"/>
  <c r="CL66" i="1"/>
  <c r="CM66" i="1" s="1"/>
  <c r="CL65" i="1"/>
  <c r="CL62" i="1"/>
  <c r="CM62" i="1" s="1"/>
  <c r="CL61" i="1"/>
  <c r="CM61" i="1" s="1"/>
  <c r="CL60" i="1"/>
  <c r="CM60" i="1" s="1"/>
  <c r="CL59" i="1"/>
  <c r="CM59" i="1" s="1"/>
  <c r="CL58" i="1"/>
  <c r="CM58" i="1" s="1"/>
  <c r="CL57" i="1"/>
  <c r="CM57" i="1" s="1"/>
  <c r="CL56" i="1"/>
  <c r="CM56" i="1" s="1"/>
  <c r="CL55" i="1"/>
  <c r="CM55"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68" i="1"/>
  <c r="CK68" i="1" s="1"/>
  <c r="CJ67" i="1"/>
  <c r="CJ66" i="1"/>
  <c r="CK66" i="1" s="1"/>
  <c r="CJ65" i="1"/>
  <c r="CJ62" i="1"/>
  <c r="CK62" i="1" s="1"/>
  <c r="CJ61" i="1"/>
  <c r="CK61" i="1" s="1"/>
  <c r="CJ60" i="1"/>
  <c r="CK60" i="1" s="1"/>
  <c r="CJ59" i="1"/>
  <c r="CJ58" i="1"/>
  <c r="CK58" i="1" s="1"/>
  <c r="CJ57" i="1"/>
  <c r="CK57" i="1" s="1"/>
  <c r="CJ56" i="1"/>
  <c r="CK56" i="1" s="1"/>
  <c r="CJ55" i="1"/>
  <c r="CK55"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68" i="1"/>
  <c r="CI68" i="1" s="1"/>
  <c r="CH67" i="1"/>
  <c r="CI67" i="1" s="1"/>
  <c r="CH66" i="1"/>
  <c r="CI66" i="1" s="1"/>
  <c r="CH65" i="1"/>
  <c r="CH62" i="1"/>
  <c r="CI62" i="1" s="1"/>
  <c r="CH61" i="1"/>
  <c r="CI61" i="1" s="1"/>
  <c r="CH60" i="1"/>
  <c r="CI60" i="1" s="1"/>
  <c r="CH59" i="1"/>
  <c r="CI59" i="1" s="1"/>
  <c r="CH58" i="1"/>
  <c r="CI58" i="1" s="1"/>
  <c r="CH57" i="1"/>
  <c r="CI57" i="1" s="1"/>
  <c r="CH56" i="1"/>
  <c r="CI56" i="1" s="1"/>
  <c r="CH55" i="1"/>
  <c r="CI55" i="1" s="1"/>
  <c r="CH54" i="1"/>
  <c r="CI54" i="1" s="1"/>
  <c r="CH53" i="1"/>
  <c r="CI53" i="1" s="1"/>
  <c r="CH48" i="1"/>
  <c r="CI48" i="1" s="1"/>
  <c r="CH45" i="1"/>
  <c r="CI45" i="1" s="1"/>
  <c r="CH42" i="1"/>
  <c r="CI42" i="1" s="1"/>
  <c r="CH38" i="1"/>
  <c r="CI38"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68" i="1"/>
  <c r="CG68" i="1" s="1"/>
  <c r="CF67" i="1"/>
  <c r="CF66" i="1"/>
  <c r="CG66" i="1" s="1"/>
  <c r="CF65" i="1"/>
  <c r="CF62" i="1"/>
  <c r="CG62" i="1" s="1"/>
  <c r="CF61" i="1"/>
  <c r="CG61" i="1" s="1"/>
  <c r="CF60" i="1"/>
  <c r="CG60" i="1" s="1"/>
  <c r="CF58" i="1"/>
  <c r="CG58" i="1" s="1"/>
  <c r="CF56" i="1"/>
  <c r="CG56"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68" i="1"/>
  <c r="CC68" i="1" s="1"/>
  <c r="CB67" i="1"/>
  <c r="CB66" i="1"/>
  <c r="CC66" i="1" s="1"/>
  <c r="CB65" i="1"/>
  <c r="CB64" i="1"/>
  <c r="CC64" i="1" s="1"/>
  <c r="CD64" i="1" s="1"/>
  <c r="CE64" i="1" s="1"/>
  <c r="CF64" i="1" s="1"/>
  <c r="CG64" i="1" s="1"/>
  <c r="CH64" i="1" s="1"/>
  <c r="CI64" i="1" s="1"/>
  <c r="CB62" i="1"/>
  <c r="CC62" i="1" s="1"/>
  <c r="CB61" i="1"/>
  <c r="CC61" i="1" s="1"/>
  <c r="CB60" i="1"/>
  <c r="CC60" i="1" s="1"/>
  <c r="CB59" i="1"/>
  <c r="CC59" i="1" s="1"/>
  <c r="CB58" i="1"/>
  <c r="CC58" i="1" s="1"/>
  <c r="CB57" i="1"/>
  <c r="CC57" i="1" s="1"/>
  <c r="CB56" i="1"/>
  <c r="CC56" i="1" s="1"/>
  <c r="CB55" i="1"/>
  <c r="CC55"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M16" i="22"/>
  <c r="M11" i="22"/>
  <c r="F61" i="22"/>
  <c r="J61" i="22" s="1"/>
  <c r="K61" i="22" s="1"/>
  <c r="F62" i="22"/>
  <c r="F63" i="22"/>
  <c r="F64" i="22"/>
  <c r="F65" i="22"/>
  <c r="G65" i="22" s="1"/>
  <c r="H65" i="22" s="1"/>
  <c r="F66" i="22"/>
  <c r="G66" i="22" s="1"/>
  <c r="H66" i="22" s="1"/>
  <c r="FX68" i="1"/>
  <c r="FX67" i="1"/>
  <c r="FX66" i="1"/>
  <c r="FX65" i="1"/>
  <c r="FX64" i="1"/>
  <c r="FX62" i="1"/>
  <c r="FX61" i="1"/>
  <c r="FX60" i="1"/>
  <c r="FX59" i="1"/>
  <c r="FX58" i="1"/>
  <c r="FX57" i="1"/>
  <c r="FX56" i="1"/>
  <c r="FX55" i="1"/>
  <c r="FX54" i="1"/>
  <c r="FX53" i="1"/>
  <c r="FX48" i="1"/>
  <c r="FX45" i="1"/>
  <c r="FX42" i="1"/>
  <c r="FX38" i="1"/>
  <c r="FX37" i="1"/>
  <c r="FX34" i="1"/>
  <c r="FX32" i="1"/>
  <c r="FX30" i="1"/>
  <c r="FX29" i="1"/>
  <c r="FX28" i="1"/>
  <c r="FX27" i="1"/>
  <c r="FX26" i="1"/>
  <c r="FX25" i="1"/>
  <c r="FX24" i="1"/>
  <c r="FX23" i="1"/>
  <c r="FX17" i="1"/>
  <c r="FX16" i="1"/>
  <c r="FX15" i="1"/>
  <c r="FX13" i="1"/>
  <c r="FX10"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5" i="1"/>
  <c r="FV65" i="1"/>
  <c r="FU65" i="1"/>
  <c r="FT65" i="1"/>
  <c r="FS65" i="1"/>
  <c r="FR65" i="1"/>
  <c r="FQ65" i="1"/>
  <c r="FP65" i="1"/>
  <c r="FO65" i="1"/>
  <c r="FN65" i="1"/>
  <c r="FW64" i="1"/>
  <c r="FV64" i="1"/>
  <c r="FU64" i="1"/>
  <c r="FT64" i="1"/>
  <c r="FS64" i="1"/>
  <c r="FR64" i="1"/>
  <c r="FQ64" i="1"/>
  <c r="FP64" i="1"/>
  <c r="FO64" i="1"/>
  <c r="FN64" i="1"/>
  <c r="FW62" i="1"/>
  <c r="FV62" i="1"/>
  <c r="FU62" i="1"/>
  <c r="FT62" i="1"/>
  <c r="FS62" i="1"/>
  <c r="FR62" i="1"/>
  <c r="FQ62" i="1"/>
  <c r="FP62" i="1"/>
  <c r="FO62" i="1"/>
  <c r="FN62" i="1"/>
  <c r="FW61" i="1"/>
  <c r="FV61" i="1"/>
  <c r="FU61" i="1"/>
  <c r="FT61" i="1"/>
  <c r="FS61" i="1"/>
  <c r="FR61" i="1"/>
  <c r="FQ61" i="1"/>
  <c r="FP61" i="1"/>
  <c r="FO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6" i="1"/>
  <c r="FV56" i="1"/>
  <c r="FU56" i="1"/>
  <c r="FT56" i="1"/>
  <c r="FS56" i="1"/>
  <c r="FR56" i="1"/>
  <c r="FQ56" i="1"/>
  <c r="FP56" i="1"/>
  <c r="FO56" i="1"/>
  <c r="FN56" i="1"/>
  <c r="FW55" i="1"/>
  <c r="FV55" i="1"/>
  <c r="FU55" i="1"/>
  <c r="FT55" i="1"/>
  <c r="FS55" i="1"/>
  <c r="FR55" i="1"/>
  <c r="FQ55" i="1"/>
  <c r="FP55" i="1"/>
  <c r="FN55"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T45" i="1"/>
  <c r="FS45" i="1"/>
  <c r="FR45" i="1"/>
  <c r="FQ45" i="1"/>
  <c r="FP45" i="1"/>
  <c r="FO45" i="1"/>
  <c r="FN45" i="1"/>
  <c r="FW42" i="1"/>
  <c r="FV42" i="1"/>
  <c r="FU42" i="1"/>
  <c r="FT42" i="1"/>
  <c r="FS42" i="1"/>
  <c r="FR42" i="1"/>
  <c r="FQ42" i="1"/>
  <c r="FP42" i="1"/>
  <c r="FO42" i="1"/>
  <c r="FN42" i="1"/>
  <c r="FW38" i="1"/>
  <c r="FV38" i="1"/>
  <c r="FT38" i="1"/>
  <c r="FS38" i="1"/>
  <c r="FR38" i="1"/>
  <c r="FQ38" i="1"/>
  <c r="FP38" i="1"/>
  <c r="FO38" i="1"/>
  <c r="FN38" i="1"/>
  <c r="FV37" i="1"/>
  <c r="FU37" i="1"/>
  <c r="FT37" i="1"/>
  <c r="FS37" i="1"/>
  <c r="FR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68" i="1"/>
  <c r="FM67" i="1"/>
  <c r="FM66" i="1"/>
  <c r="FM65" i="1"/>
  <c r="FM64" i="1"/>
  <c r="FM62" i="1"/>
  <c r="FM61" i="1"/>
  <c r="FM60" i="1"/>
  <c r="FM59" i="1"/>
  <c r="FM58" i="1"/>
  <c r="FM57" i="1"/>
  <c r="FM56" i="1"/>
  <c r="FM55" i="1"/>
  <c r="FM53" i="1"/>
  <c r="FM48" i="1"/>
  <c r="FM45" i="1"/>
  <c r="FM42" i="1"/>
  <c r="FM37" i="1"/>
  <c r="FM32" i="1"/>
  <c r="FM30" i="1"/>
  <c r="FM29" i="1"/>
  <c r="FM28" i="1"/>
  <c r="FM27" i="1"/>
  <c r="FM26" i="1"/>
  <c r="FM25" i="1"/>
  <c r="FM24" i="1"/>
  <c r="FM23" i="1"/>
  <c r="FM17" i="1"/>
  <c r="FM16" i="1"/>
  <c r="FM15" i="1"/>
  <c r="FM13" i="1"/>
  <c r="FM10" i="1"/>
  <c r="AV62" i="1"/>
  <c r="AV61" i="1"/>
  <c r="AV60" i="1"/>
  <c r="AV58" i="1"/>
  <c r="AV56" i="1"/>
  <c r="AV54" i="1"/>
  <c r="AU52" i="1"/>
  <c r="AT52" i="1"/>
  <c r="AS52" i="1"/>
  <c r="AR52" i="1"/>
  <c r="AQ52" i="1"/>
  <c r="AP52" i="1"/>
  <c r="CL52" i="1" s="1"/>
  <c r="CM52" i="1" s="1"/>
  <c r="AO52" i="1"/>
  <c r="AN52" i="1"/>
  <c r="AM52" i="1"/>
  <c r="FP52" i="1" s="1"/>
  <c r="AK52" i="1"/>
  <c r="FN52" i="1" s="1"/>
  <c r="FP50" i="1"/>
  <c r="FN50" i="1"/>
  <c r="AJ145" i="1"/>
  <c r="AV37" i="1"/>
  <c r="FR34" i="1"/>
  <c r="FQ34" i="1"/>
  <c r="FP34" i="1"/>
  <c r="FO34" i="1"/>
  <c r="FN34" i="1"/>
  <c r="CB34" i="1"/>
  <c r="CC34" i="1" s="1"/>
  <c r="AV28" i="1"/>
  <c r="AV27" i="1"/>
  <c r="AV26" i="1"/>
  <c r="AV25" i="1"/>
  <c r="AV24" i="1"/>
  <c r="AV23" i="1"/>
  <c r="AU22" i="1"/>
  <c r="AU49" i="1" s="1"/>
  <c r="CX49" i="1" s="1"/>
  <c r="CY49" i="1" s="1"/>
  <c r="AT22" i="1"/>
  <c r="AS22" i="1"/>
  <c r="AS49" i="1" s="1"/>
  <c r="FV49" i="1" s="1"/>
  <c r="AR22" i="1"/>
  <c r="AQ22" i="1"/>
  <c r="AP22" i="1"/>
  <c r="AO22" i="1"/>
  <c r="FR22" i="1" s="1"/>
  <c r="AN22" i="1"/>
  <c r="AM22" i="1"/>
  <c r="AM49" i="1" s="1"/>
  <c r="AL22" i="1"/>
  <c r="AK22" i="1"/>
  <c r="AK49" i="1" s="1"/>
  <c r="FN49" i="1" s="1"/>
  <c r="AJ22" i="1"/>
  <c r="AJ49" i="1" s="1"/>
  <c r="AJ19" i="1"/>
  <c r="BZ19" i="1" s="1"/>
  <c r="CA19" i="1" s="1"/>
  <c r="AJ18" i="1"/>
  <c r="AU11" i="1"/>
  <c r="AU43" i="1" s="1"/>
  <c r="FX43" i="1" s="1"/>
  <c r="AQ11" i="1"/>
  <c r="AQ43" i="1" s="1"/>
  <c r="FT43" i="1" s="1"/>
  <c r="AP11" i="1"/>
  <c r="AO11" i="1"/>
  <c r="AO43"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50" i="1" s="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G62" i="22" s="1"/>
  <c r="H62" i="22" s="1"/>
  <c r="C63" i="22"/>
  <c r="C64" i="22"/>
  <c r="C65" i="22"/>
  <c r="B61" i="22"/>
  <c r="B62" i="22"/>
  <c r="B63" i="22"/>
  <c r="B64" i="22"/>
  <c r="B65" i="22"/>
  <c r="D65" i="22" s="1"/>
  <c r="E65" i="22" s="1"/>
  <c r="FJ34" i="1"/>
  <c r="FJ19" i="1"/>
  <c r="FL18" i="1"/>
  <c r="FK18" i="1"/>
  <c r="FJ18" i="1"/>
  <c r="FI18" i="1"/>
  <c r="FH18" i="1"/>
  <c r="FG18" i="1"/>
  <c r="FF18" i="1"/>
  <c r="FE18" i="1"/>
  <c r="FD18" i="1"/>
  <c r="FC18" i="1"/>
  <c r="FB18" i="1"/>
  <c r="FA52" i="1"/>
  <c r="FA53" i="1"/>
  <c r="FA54" i="1"/>
  <c r="FA55" i="1"/>
  <c r="FA56" i="1"/>
  <c r="FA57" i="1"/>
  <c r="FA58" i="1"/>
  <c r="FA59" i="1"/>
  <c r="G56" i="22"/>
  <c r="H56" i="22" s="1"/>
  <c r="FL37" i="1"/>
  <c r="FL22" i="1"/>
  <c r="FK45" i="1"/>
  <c r="FK34" i="1"/>
  <c r="FK22" i="1"/>
  <c r="FK19" i="1"/>
  <c r="FJ45" i="1"/>
  <c r="FK52" i="1"/>
  <c r="FI52" i="1"/>
  <c r="FL60" i="1"/>
  <c r="FK60" i="1"/>
  <c r="FJ60" i="1"/>
  <c r="FI60" i="1"/>
  <c r="FH60" i="1"/>
  <c r="FG60" i="1"/>
  <c r="FF60" i="1"/>
  <c r="FE60" i="1"/>
  <c r="FD60" i="1"/>
  <c r="FB60" i="1"/>
  <c r="FA60" i="1"/>
  <c r="FJ22" i="1"/>
  <c r="FI49" i="1"/>
  <c r="FI34" i="1"/>
  <c r="FI22" i="1"/>
  <c r="FI19" i="1"/>
  <c r="FH56" i="1"/>
  <c r="FH48" i="1"/>
  <c r="FH45" i="1"/>
  <c r="FH34" i="1"/>
  <c r="FH22" i="1"/>
  <c r="FH19" i="1"/>
  <c r="FG54" i="1"/>
  <c r="FG55" i="1"/>
  <c r="FG56" i="1"/>
  <c r="FG45" i="1"/>
  <c r="FG34" i="1"/>
  <c r="FG22" i="1"/>
  <c r="FG19" i="1"/>
  <c r="FF34" i="1"/>
  <c r="FF37" i="1"/>
  <c r="FF22" i="1"/>
  <c r="FE45" i="1"/>
  <c r="FE54" i="1"/>
  <c r="FE55" i="1"/>
  <c r="FE56" i="1"/>
  <c r="FE22" i="1"/>
  <c r="FE19" i="1"/>
  <c r="FD49" i="1"/>
  <c r="FD45" i="1"/>
  <c r="FD54" i="1"/>
  <c r="FD53" i="1"/>
  <c r="FD59" i="1"/>
  <c r="FD58" i="1"/>
  <c r="FD56"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5" i="1"/>
  <c r="FH55" i="1"/>
  <c r="FI55" i="1"/>
  <c r="FJ55" i="1"/>
  <c r="FK55" i="1"/>
  <c r="FL55" i="1"/>
  <c r="FF56" i="1"/>
  <c r="FI56" i="1"/>
  <c r="FJ56" i="1"/>
  <c r="FK56" i="1"/>
  <c r="FL56" i="1"/>
  <c r="FE57" i="1"/>
  <c r="FF57" i="1"/>
  <c r="FG57" i="1"/>
  <c r="FH57" i="1"/>
  <c r="FI57" i="1"/>
  <c r="FJ57" i="1"/>
  <c r="FK57" i="1"/>
  <c r="FL57" i="1"/>
  <c r="FE58" i="1"/>
  <c r="FF58" i="1"/>
  <c r="FG58" i="1"/>
  <c r="FH58" i="1"/>
  <c r="FI58" i="1"/>
  <c r="FJ58" i="1"/>
  <c r="FK58" i="1"/>
  <c r="FL58" i="1"/>
  <c r="FE59" i="1"/>
  <c r="FF59" i="1"/>
  <c r="FG59" i="1"/>
  <c r="FH59" i="1"/>
  <c r="FI59" i="1"/>
  <c r="FJ59" i="1"/>
  <c r="FK59" i="1"/>
  <c r="FL59" i="1"/>
  <c r="FE61" i="1"/>
  <c r="FF61" i="1"/>
  <c r="FG61" i="1"/>
  <c r="FH61" i="1"/>
  <c r="FI61" i="1"/>
  <c r="FJ61" i="1"/>
  <c r="FK61" i="1"/>
  <c r="FL61" i="1"/>
  <c r="FE62" i="1"/>
  <c r="FF62" i="1"/>
  <c r="FG62" i="1"/>
  <c r="FH62" i="1"/>
  <c r="FI62" i="1"/>
  <c r="FK62" i="1"/>
  <c r="FL62" i="1"/>
  <c r="FE64" i="1"/>
  <c r="FF64" i="1"/>
  <c r="FG64" i="1"/>
  <c r="FH64" i="1"/>
  <c r="FI64" i="1"/>
  <c r="FJ64" i="1"/>
  <c r="FK64" i="1"/>
  <c r="FL64" i="1"/>
  <c r="FE65" i="1"/>
  <c r="FF65" i="1"/>
  <c r="FG65" i="1"/>
  <c r="FH65" i="1"/>
  <c r="FI65" i="1"/>
  <c r="FJ65" i="1"/>
  <c r="FK65" i="1"/>
  <c r="FL65" i="1"/>
  <c r="FE66" i="1"/>
  <c r="FF66" i="1"/>
  <c r="FG66" i="1"/>
  <c r="FH66" i="1"/>
  <c r="FI66" i="1"/>
  <c r="FJ66" i="1"/>
  <c r="FK66" i="1"/>
  <c r="FL66" i="1"/>
  <c r="FE67" i="1"/>
  <c r="FF67" i="1"/>
  <c r="FG67" i="1"/>
  <c r="FH67" i="1"/>
  <c r="FI67" i="1"/>
  <c r="FJ67" i="1"/>
  <c r="FK67" i="1"/>
  <c r="FL67" i="1"/>
  <c r="FE68" i="1"/>
  <c r="FF68" i="1"/>
  <c r="FG68" i="1"/>
  <c r="FH68" i="1"/>
  <c r="FI68" i="1"/>
  <c r="FJ68" i="1"/>
  <c r="FK68" i="1"/>
  <c r="FL68" i="1"/>
  <c r="FD13" i="1"/>
  <c r="FD15" i="1"/>
  <c r="FD16" i="1"/>
  <c r="FD17" i="1"/>
  <c r="FD23" i="1"/>
  <c r="FD24" i="1"/>
  <c r="FD25" i="1"/>
  <c r="FD26" i="1"/>
  <c r="FD27" i="1"/>
  <c r="FD28" i="1"/>
  <c r="FD29" i="1"/>
  <c r="FD30" i="1"/>
  <c r="FD32" i="1"/>
  <c r="FD34" i="1"/>
  <c r="FD37" i="1"/>
  <c r="FD38" i="1"/>
  <c r="FD42" i="1"/>
  <c r="FD55" i="1"/>
  <c r="FD57" i="1"/>
  <c r="FD61" i="1"/>
  <c r="FD62" i="1"/>
  <c r="FD64" i="1"/>
  <c r="FD65" i="1"/>
  <c r="FD66" i="1"/>
  <c r="FD67" i="1"/>
  <c r="FD68" i="1"/>
  <c r="FC19" i="1"/>
  <c r="FC22" i="1"/>
  <c r="FC34" i="1"/>
  <c r="FC46" i="1"/>
  <c r="FC50" i="1"/>
  <c r="FC49" i="1"/>
  <c r="FC54" i="1"/>
  <c r="FC57" i="1"/>
  <c r="FC58" i="1"/>
  <c r="FC55" i="1"/>
  <c r="FC56" i="1"/>
  <c r="FC13" i="1"/>
  <c r="FC15" i="1"/>
  <c r="FC16" i="1"/>
  <c r="FC17" i="1"/>
  <c r="FC23" i="1"/>
  <c r="FC24" i="1"/>
  <c r="FC25" i="1"/>
  <c r="FC26" i="1"/>
  <c r="FC27" i="1"/>
  <c r="FC28" i="1"/>
  <c r="FC29" i="1"/>
  <c r="FC30" i="1"/>
  <c r="FC32" i="1"/>
  <c r="FC37" i="1"/>
  <c r="FC38" i="1"/>
  <c r="FC42" i="1"/>
  <c r="FC45" i="1"/>
  <c r="FC48" i="1"/>
  <c r="FC61" i="1"/>
  <c r="FC62" i="1"/>
  <c r="FC64" i="1"/>
  <c r="FC65" i="1"/>
  <c r="FC66" i="1"/>
  <c r="FC67" i="1"/>
  <c r="FC68" i="1"/>
  <c r="FA68" i="1"/>
  <c r="FA67" i="1"/>
  <c r="FA66" i="1"/>
  <c r="FA65" i="1"/>
  <c r="FA64" i="1"/>
  <c r="FA62" i="1"/>
  <c r="FA61"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68" i="1"/>
  <c r="FB67" i="1"/>
  <c r="FB66" i="1"/>
  <c r="FB65" i="1"/>
  <c r="FB64" i="1"/>
  <c r="FB62" i="1"/>
  <c r="FB61" i="1"/>
  <c r="FB59" i="1"/>
  <c r="FB58" i="1"/>
  <c r="FB57" i="1"/>
  <c r="FB56" i="1"/>
  <c r="FB55"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0" i="1"/>
  <c r="FL34" i="1"/>
  <c r="FD46" i="1"/>
  <c r="FI50" i="1"/>
  <c r="FK49" i="1"/>
  <c r="FE52" i="1"/>
  <c r="FC59" i="1"/>
  <c r="X4" i="1"/>
  <c r="W50" i="1"/>
  <c r="X35" i="1"/>
  <c r="X50" i="1"/>
  <c r="X20" i="1"/>
  <c r="X43" i="1"/>
  <c r="FD52" i="1"/>
  <c r="FF52" i="1"/>
  <c r="FH52" i="1"/>
  <c r="FJ40" i="1"/>
  <c r="FE49" i="1"/>
  <c r="FJ49" i="1"/>
  <c r="FJ50" i="1"/>
  <c r="FG39" i="1"/>
  <c r="FG52" i="1"/>
  <c r="FG49" i="1"/>
  <c r="FL48" i="1"/>
  <c r="FG48" i="1"/>
  <c r="FE48" i="1"/>
  <c r="FJ37" i="1"/>
  <c r="FG37" i="1"/>
  <c r="FB50" i="1"/>
  <c r="FH54" i="1"/>
  <c r="D36" i="22"/>
  <c r="E36" i="22" s="1"/>
  <c r="FS11" i="1"/>
  <c r="FT22" i="1"/>
  <c r="FX22" i="1"/>
  <c r="FT34" i="1"/>
  <c r="FV34" i="1"/>
  <c r="FW50" i="1"/>
  <c r="FU52" i="1"/>
  <c r="FU22" i="1"/>
  <c r="FW22" i="1"/>
  <c r="FW34" i="1"/>
  <c r="FX39" i="1"/>
  <c r="FV50" i="1"/>
  <c r="FX49" i="1"/>
  <c r="FX50" i="1"/>
  <c r="FV52" i="1"/>
  <c r="FX52" i="1"/>
  <c r="AO4" i="1"/>
  <c r="AQ4" i="1"/>
  <c r="FJ48" i="1"/>
  <c r="FE37" i="1"/>
  <c r="FL50" i="1"/>
  <c r="FH11" i="1"/>
  <c r="FH37" i="1"/>
  <c r="V11" i="1"/>
  <c r="V4" i="1" s="1"/>
  <c r="FL11" i="1"/>
  <c r="FL39" i="1"/>
  <c r="FF11" i="1"/>
  <c r="FF46" i="1"/>
  <c r="FC40" i="1"/>
  <c r="AV48" i="1"/>
  <c r="AJ50" i="1"/>
  <c r="FM50" i="1" s="1"/>
  <c r="FQ50" i="1"/>
  <c r="AV5" i="1"/>
  <c r="AV45" i="1"/>
  <c r="FH40" i="1"/>
  <c r="FH39" i="1"/>
  <c r="FH46" i="1"/>
  <c r="FG46" i="1"/>
  <c r="FG40" i="1"/>
  <c r="FJ39" i="1"/>
  <c r="FJ46" i="1"/>
  <c r="FP49" i="1"/>
  <c r="FO50" i="1"/>
  <c r="FM34" i="1"/>
  <c r="FM22" i="1"/>
  <c r="AJ52" i="1"/>
  <c r="FM52" i="1" s="1"/>
  <c r="AJ11" i="1"/>
  <c r="FM38" i="1"/>
  <c r="AV13" i="1"/>
  <c r="AL43" i="1"/>
  <c r="FO43" i="1" s="1"/>
  <c r="CF22" i="1"/>
  <c r="CG22" i="1" s="1"/>
  <c r="CH52" i="1"/>
  <c r="CI52" i="1" s="1"/>
  <c r="F14" i="23"/>
  <c r="F15" i="23" s="1"/>
  <c r="CH22" i="1"/>
  <c r="CI22" i="1" s="1"/>
  <c r="CD22" i="1"/>
  <c r="CE22" i="1" s="1"/>
  <c r="FP22" i="1"/>
  <c r="FQ52" i="1"/>
  <c r="CJ22" i="1"/>
  <c r="CK22" i="1" s="1"/>
  <c r="CJ52" i="1"/>
  <c r="CK52" i="1" s="1"/>
  <c r="FR52" i="1"/>
  <c r="FR11" i="1"/>
  <c r="FR43" i="1"/>
  <c r="CL11" i="1"/>
  <c r="CM11" i="1" s="1"/>
  <c r="H14" i="23"/>
  <c r="H15" i="23" s="1"/>
  <c r="AO20" i="1"/>
  <c r="FR20" i="1" s="1"/>
  <c r="AO35" i="1"/>
  <c r="FR35" i="1" s="1"/>
  <c r="AP4" i="1"/>
  <c r="FS22" i="1"/>
  <c r="FC47" i="1"/>
  <c r="FT52" i="1"/>
  <c r="J14" i="23"/>
  <c r="BZ38" i="1"/>
  <c r="CA38" i="1" s="1"/>
  <c r="BZ37" i="1"/>
  <c r="CA37" i="1" s="1"/>
  <c r="BZ34" i="1"/>
  <c r="CA34" i="1" s="1"/>
  <c r="BZ5" i="1"/>
  <c r="CA5" i="1" s="1"/>
  <c r="AM39" i="1"/>
  <c r="AM46" i="1" s="1"/>
  <c r="AO39" i="1"/>
  <c r="AQ39" i="1"/>
  <c r="FT39" i="1" s="1"/>
  <c r="I24" i="23"/>
  <c r="I25" i="23" s="1"/>
  <c r="FF40" i="1"/>
  <c r="CV22" i="1"/>
  <c r="CW22" i="1" s="1"/>
  <c r="CR52" i="1"/>
  <c r="CS52" i="1" s="1"/>
  <c r="FD50" i="1"/>
  <c r="FG50" i="1"/>
  <c r="FE50" i="1"/>
  <c r="FL49" i="1"/>
  <c r="FB47" i="1"/>
  <c r="FD48" i="1"/>
  <c r="FJ62" i="1"/>
  <c r="AK11" i="1"/>
  <c r="D14" i="23" s="1"/>
  <c r="FF39" i="1"/>
  <c r="D21" i="22"/>
  <c r="E21" i="22" s="1"/>
  <c r="FL40" i="1"/>
  <c r="FL46" i="1"/>
  <c r="FE11" i="1"/>
  <c r="I29" i="23"/>
  <c r="I30" i="23" s="1"/>
  <c r="AP50" i="1"/>
  <c r="FD39" i="1"/>
  <c r="FC53" i="1"/>
  <c r="FD40" i="1"/>
  <c r="FK50" i="1"/>
  <c r="FH50" i="1"/>
  <c r="FC39" i="1"/>
  <c r="FI48" i="1"/>
  <c r="FI37" i="1"/>
  <c r="CN45" i="1"/>
  <c r="CO45" i="1" s="1"/>
  <c r="CN38" i="1"/>
  <c r="CO38" i="1" s="1"/>
  <c r="CN37" i="1"/>
  <c r="CO37" i="1" s="1"/>
  <c r="FK11" i="1"/>
  <c r="E14" i="23"/>
  <c r="E15" i="23" s="1"/>
  <c r="CT52" i="1"/>
  <c r="CU52" i="1" s="1"/>
  <c r="X145" i="1"/>
  <c r="AP35" i="1"/>
  <c r="AP20" i="1"/>
  <c r="FS20" i="1" s="1"/>
  <c r="AP43" i="1"/>
  <c r="FS43" i="1" s="1"/>
  <c r="K14" i="23"/>
  <c r="M14" i="23"/>
  <c r="CN22" i="1"/>
  <c r="CO22" i="1" s="1"/>
  <c r="AK39" i="1"/>
  <c r="FN39" i="1" s="1"/>
  <c r="BJ48" i="1"/>
  <c r="BJ55" i="1"/>
  <c r="L53" i="22" s="1"/>
  <c r="BJ59" i="1"/>
  <c r="L57" i="22" s="1"/>
  <c r="FK39" i="1"/>
  <c r="FK46" i="1"/>
  <c r="FK40" i="1"/>
  <c r="FC52" i="1"/>
  <c r="FB11" i="1"/>
  <c r="C29" i="23"/>
  <c r="FI39" i="1"/>
  <c r="FI46" i="1"/>
  <c r="FI40" i="1"/>
  <c r="FB39" i="1"/>
  <c r="FB46" i="1"/>
  <c r="FB40" i="1"/>
  <c r="AO145" i="1"/>
  <c r="AP145" i="1"/>
  <c r="N29" i="23"/>
  <c r="N30" i="23" s="1"/>
  <c r="CP34" i="1"/>
  <c r="CQ34" i="1" s="1"/>
  <c r="L14" i="23"/>
  <c r="CX52" i="1"/>
  <c r="CY52" i="1" s="1"/>
  <c r="AU40" i="1"/>
  <c r="AU20" i="1"/>
  <c r="FX20" i="1" s="1"/>
  <c r="CX22" i="1"/>
  <c r="CY22" i="1" s="1"/>
  <c r="G11" i="22"/>
  <c r="H11" i="22" s="1"/>
  <c r="FV19" i="1"/>
  <c r="J66" i="22"/>
  <c r="K66" i="22" s="1"/>
  <c r="J41" i="22"/>
  <c r="K41" i="22" s="1"/>
  <c r="G16" i="22"/>
  <c r="H16" i="22" s="1"/>
  <c r="J28" i="22"/>
  <c r="K28" i="22" s="1"/>
  <c r="J30" i="22"/>
  <c r="K30" i="22" s="1"/>
  <c r="J32" i="22"/>
  <c r="K32" i="22" s="1"/>
  <c r="J34" i="22"/>
  <c r="K34" i="22" s="1"/>
  <c r="M61" i="22"/>
  <c r="N61" i="22" s="1"/>
  <c r="M31" i="22"/>
  <c r="N31" i="22" s="1"/>
  <c r="J20" i="22"/>
  <c r="K20" i="22" s="1"/>
  <c r="J13" i="22"/>
  <c r="K13" i="22" s="1"/>
  <c r="D64" i="22"/>
  <c r="E64" i="22" s="1"/>
  <c r="G49" i="22"/>
  <c r="H49" i="22" s="1"/>
  <c r="G9" i="22"/>
  <c r="H9" i="22" s="1"/>
  <c r="D41" i="22"/>
  <c r="E41" i="22" s="1"/>
  <c r="H19" i="23"/>
  <c r="H20" i="23" s="1"/>
  <c r="M40" i="22"/>
  <c r="N40" i="22" s="1"/>
  <c r="M32" i="22"/>
  <c r="R32" i="22" s="1"/>
  <c r="D18" i="22"/>
  <c r="E18" i="22" s="1"/>
  <c r="M65" i="22"/>
  <c r="N65" i="22" s="1"/>
  <c r="D9" i="22"/>
  <c r="E9" i="22" s="1"/>
  <c r="DB45" i="1"/>
  <c r="DC45" i="1" s="1"/>
  <c r="CZ45" i="1"/>
  <c r="DA45" i="1" s="1"/>
  <c r="BJ45" i="1"/>
  <c r="FZ45" i="1"/>
  <c r="CZ52" i="1"/>
  <c r="DA52" i="1" s="1"/>
  <c r="FZ52" i="1"/>
  <c r="AY35" i="1"/>
  <c r="FZ35" i="1" s="1"/>
  <c r="AY43" i="1"/>
  <c r="FZ43" i="1" s="1"/>
  <c r="D7" i="23"/>
  <c r="AY4" i="1"/>
  <c r="AY20" i="1"/>
  <c r="FZ11" i="1"/>
  <c r="EV68" i="1"/>
  <c r="EW68" i="1" s="1"/>
  <c r="EV61" i="1"/>
  <c r="EW61" i="1" s="1"/>
  <c r="BA20" i="1"/>
  <c r="GB20" i="1" s="1"/>
  <c r="BA43" i="1"/>
  <c r="GB43" i="1" s="1"/>
  <c r="D20" i="22"/>
  <c r="E20" i="22" s="1"/>
  <c r="J19" i="22"/>
  <c r="K19" i="22" s="1"/>
  <c r="J14" i="22"/>
  <c r="K14" i="22" s="1"/>
  <c r="J49" i="22"/>
  <c r="K49" i="22" s="1"/>
  <c r="G29" i="23"/>
  <c r="G30" i="23" s="1"/>
  <c r="J8" i="22"/>
  <c r="K8" i="22" s="1"/>
  <c r="GB35" i="1"/>
  <c r="F7" i="23"/>
  <c r="GC49" i="1"/>
  <c r="DF49" i="1"/>
  <c r="DG49" i="1" s="1"/>
  <c r="DH49" i="1"/>
  <c r="DI49" i="1" s="1"/>
  <c r="FL19" i="1"/>
  <c r="GE52" i="1"/>
  <c r="FO53" i="1"/>
  <c r="DJ49" i="1"/>
  <c r="DK49" i="1" s="1"/>
  <c r="DJ22" i="1"/>
  <c r="DK22" i="1" s="1"/>
  <c r="AV53" i="1"/>
  <c r="EV6" i="1"/>
  <c r="EW6" i="1" s="1"/>
  <c r="FM18" i="1"/>
  <c r="BJ22" i="1"/>
  <c r="L21" i="22" s="1"/>
  <c r="DL22" i="1"/>
  <c r="DM22" i="1" s="1"/>
  <c r="D61" i="22"/>
  <c r="E61" i="22" s="1"/>
  <c r="G32" i="22"/>
  <c r="H32" i="22" s="1"/>
  <c r="D32" i="22"/>
  <c r="E32" i="22" s="1"/>
  <c r="G30" i="22"/>
  <c r="H30" i="22" s="1"/>
  <c r="D30" i="22"/>
  <c r="E30" i="22" s="1"/>
  <c r="G28" i="22"/>
  <c r="H28" i="22" s="1"/>
  <c r="D28" i="22"/>
  <c r="E28" i="22" s="1"/>
  <c r="G19" i="22"/>
  <c r="H19" i="22" s="1"/>
  <c r="D19" i="22"/>
  <c r="E19" i="22" s="1"/>
  <c r="J33" i="22"/>
  <c r="K33" i="22" s="1"/>
  <c r="J62" i="22"/>
  <c r="K62" i="22" s="1"/>
  <c r="J42" i="22"/>
  <c r="K42" i="22" s="1"/>
  <c r="M42" i="22"/>
  <c r="N42" i="22" s="1"/>
  <c r="D11" i="22"/>
  <c r="E11" i="22" s="1"/>
  <c r="J39" i="22"/>
  <c r="K39" i="22" s="1"/>
  <c r="M9" i="22"/>
  <c r="R9" i="22" s="1"/>
  <c r="M13" i="22"/>
  <c r="N13" i="22" s="1"/>
  <c r="M18" i="22"/>
  <c r="R18" i="22" s="1"/>
  <c r="M29" i="22"/>
  <c r="N29" i="22" s="1"/>
  <c r="M39" i="22"/>
  <c r="R39" i="22" s="1"/>
  <c r="FB14" i="1"/>
  <c r="J11" i="22"/>
  <c r="K11" i="22" s="1"/>
  <c r="DN22" i="1"/>
  <c r="DO22" i="1" s="1"/>
  <c r="BF43" i="1"/>
  <c r="G63" i="22"/>
  <c r="H63" i="22" s="1"/>
  <c r="G42" i="22"/>
  <c r="H42" i="22" s="1"/>
  <c r="D40" i="22"/>
  <c r="E40" i="22" s="1"/>
  <c r="G40" i="22"/>
  <c r="H40" i="22" s="1"/>
  <c r="G34" i="22"/>
  <c r="H34" i="22" s="1"/>
  <c r="N32" i="22"/>
  <c r="J18" i="22"/>
  <c r="K18" i="22" s="1"/>
  <c r="M33" i="22"/>
  <c r="R33" i="22" s="1"/>
  <c r="M41" i="22"/>
  <c r="N41" i="22" s="1"/>
  <c r="M62" i="22"/>
  <c r="N62" i="22" s="1"/>
  <c r="M66" i="22"/>
  <c r="N66"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EV38" i="1"/>
  <c r="EW38" i="1" s="1"/>
  <c r="CP37" i="1"/>
  <c r="CQ37" i="1" s="1"/>
  <c r="EV45" i="1"/>
  <c r="EW45" i="1" s="1"/>
  <c r="EV48" i="1"/>
  <c r="EW48" i="1" s="1"/>
  <c r="CP18" i="1" l="1"/>
  <c r="CQ18" i="1" s="1"/>
  <c r="EU18" i="1"/>
  <c r="BY18" i="1"/>
  <c r="EU19" i="1"/>
  <c r="BY19" i="1"/>
  <c r="GK52" i="1"/>
  <c r="EU52" i="1"/>
  <c r="EV52" i="1" s="1"/>
  <c r="EW52" i="1" s="1"/>
  <c r="P5" i="22"/>
  <c r="Q5" i="22" s="1"/>
  <c r="O17" i="22"/>
  <c r="P6" i="22"/>
  <c r="Q6" i="22" s="1"/>
  <c r="G61" i="22"/>
  <c r="H61" i="22" s="1"/>
  <c r="G64" i="22"/>
  <c r="H64" i="22" s="1"/>
  <c r="J64" i="22"/>
  <c r="K64" i="22" s="1"/>
  <c r="DD18" i="1"/>
  <c r="DE18" i="1" s="1"/>
  <c r="GI40" i="1"/>
  <c r="CX18" i="1"/>
  <c r="CY18" i="1" s="1"/>
  <c r="FX18" i="1"/>
  <c r="EV18" i="1"/>
  <c r="EW18" i="1" s="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5" i="1"/>
  <c r="FO55" i="1"/>
  <c r="AV57" i="1"/>
  <c r="AR40" i="1"/>
  <c r="FU40" i="1" s="1"/>
  <c r="FU39" i="1"/>
  <c r="AR46" i="1"/>
  <c r="FU46" i="1" s="1"/>
  <c r="M64" i="22"/>
  <c r="N64" i="22" s="1"/>
  <c r="R34" i="22"/>
  <c r="BF20" i="1"/>
  <c r="GG20" i="1" s="1"/>
  <c r="CH19" i="1"/>
  <c r="CI19" i="1" s="1"/>
  <c r="AS46" i="1"/>
  <c r="CP22" i="1"/>
  <c r="CQ22" i="1" s="1"/>
  <c r="CN11" i="1"/>
  <c r="CO11" i="1" s="1"/>
  <c r="CN48" i="1"/>
  <c r="CO48" i="1" s="1"/>
  <c r="CV52" i="1"/>
  <c r="CW52" i="1" s="1"/>
  <c r="CR22" i="1"/>
  <c r="CS22" i="1" s="1"/>
  <c r="AQ35" i="1"/>
  <c r="FT35" i="1" s="1"/>
  <c r="CL22" i="1"/>
  <c r="CM22" i="1" s="1"/>
  <c r="CB22" i="1"/>
  <c r="CC22" i="1" s="1"/>
  <c r="AV22" i="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FY34" i="1"/>
  <c r="GA38" i="1"/>
  <c r="GD37" i="1"/>
  <c r="GE38" i="1"/>
  <c r="DH37" i="1"/>
  <c r="DI37" i="1" s="1"/>
  <c r="DT46" i="1"/>
  <c r="DU46" i="1" s="1"/>
  <c r="DN50" i="1"/>
  <c r="DO50" i="1" s="1"/>
  <c r="DD52" i="1"/>
  <c r="DE52" i="1" s="1"/>
  <c r="ER35" i="1"/>
  <c r="ES35" i="1" s="1"/>
  <c r="FP19" i="1"/>
  <c r="FN18" i="1"/>
  <c r="R14" i="22"/>
  <c r="FO57"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R30" i="22"/>
  <c r="AL52" i="1"/>
  <c r="CF52" i="1" s="1"/>
  <c r="CG52" i="1" s="1"/>
  <c r="Y40" i="1"/>
  <c r="Y46" i="1"/>
  <c r="BJ145" i="1"/>
  <c r="BJ49" i="1"/>
  <c r="L47" i="22" s="1"/>
  <c r="M47" i="22" s="1"/>
  <c r="AV145" i="1"/>
  <c r="AV49" i="1"/>
  <c r="W145" i="1"/>
  <c r="Y145" i="1"/>
  <c r="AT35" i="1"/>
  <c r="FO22" i="1"/>
  <c r="AL49" i="1"/>
  <c r="FQ22" i="1"/>
  <c r="AN49" i="1"/>
  <c r="AT49" i="1"/>
  <c r="EV22" i="1"/>
  <c r="EW22" i="1" s="1"/>
  <c r="AT40" i="1"/>
  <c r="CL48" i="1"/>
  <c r="CM48" i="1" s="1"/>
  <c r="AO49" i="1"/>
  <c r="CP48" i="1"/>
  <c r="CQ48" i="1" s="1"/>
  <c r="AR49" i="1"/>
  <c r="CP49" i="1" s="1"/>
  <c r="CQ49" i="1" s="1"/>
  <c r="W39" i="1"/>
  <c r="CV49" i="1"/>
  <c r="CW49" i="1" s="1"/>
  <c r="AP49" i="1"/>
  <c r="V145" i="1"/>
  <c r="R40" i="22"/>
  <c r="AQ49" i="1"/>
  <c r="FT49" i="1" s="1"/>
  <c r="DP18" i="1"/>
  <c r="DQ18" i="1" s="1"/>
  <c r="BH43" i="1"/>
  <c r="BH20" i="1"/>
  <c r="BH35" i="1"/>
  <c r="AV59" i="1"/>
  <c r="FO59" i="1"/>
  <c r="CD57" i="1"/>
  <c r="CE57" i="1" s="1"/>
  <c r="CF59" i="1"/>
  <c r="CG59" i="1" s="1"/>
  <c r="CF55" i="1"/>
  <c r="CG55" i="1" s="1"/>
  <c r="CF53" i="1"/>
  <c r="CG53" i="1" s="1"/>
  <c r="M58" i="22"/>
  <c r="N58" i="22" s="1"/>
  <c r="L7" i="23"/>
  <c r="L9" i="23" s="1"/>
  <c r="L10" i="23" s="1"/>
  <c r="BG43" i="1"/>
  <c r="DP43" i="1" s="1"/>
  <c r="DQ43" i="1" s="1"/>
  <c r="BG20" i="1"/>
  <c r="BG35" i="1"/>
  <c r="DP35" i="1" s="1"/>
  <c r="DQ35" i="1" s="1"/>
  <c r="FV18" i="1"/>
  <c r="CD39" i="1"/>
  <c r="CE39" i="1" s="1"/>
  <c r="V35" i="1"/>
  <c r="GV46" i="1"/>
  <c r="ER46" i="1"/>
  <c r="ES46" i="1" s="1"/>
  <c r="GT46" i="1"/>
  <c r="EP46" i="1"/>
  <c r="EQ46" i="1" s="1"/>
  <c r="GL43" i="1"/>
  <c r="GL11" i="1"/>
  <c r="GN43" i="1"/>
  <c r="GN11" i="1"/>
  <c r="GP43" i="1"/>
  <c r="GP11" i="1"/>
  <c r="BW4" i="1"/>
  <c r="GV11" i="1"/>
  <c r="ER11" i="1"/>
  <c r="ES11" i="1" s="1"/>
  <c r="DV18" i="1"/>
  <c r="DW18" i="1" s="1"/>
  <c r="GK18" i="1"/>
  <c r="DV22" i="1"/>
  <c r="DW22" i="1" s="1"/>
  <c r="GK22" i="1"/>
  <c r="DV39" i="1"/>
  <c r="DW39" i="1" s="1"/>
  <c r="GK39" i="1"/>
  <c r="GO46" i="1"/>
  <c r="GO39" i="1"/>
  <c r="DV49" i="1"/>
  <c r="DW49" i="1" s="1"/>
  <c r="GK49" i="1"/>
  <c r="BL35" i="1"/>
  <c r="EU35" i="1" s="1"/>
  <c r="GK11" i="1"/>
  <c r="GM35" i="1"/>
  <c r="GM11" i="1"/>
  <c r="GO35" i="1"/>
  <c r="GO11" i="1"/>
  <c r="BR4" i="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DB52" i="1"/>
  <c r="DC52" i="1" s="1"/>
  <c r="GG35" i="1"/>
  <c r="K7" i="23"/>
  <c r="AX39" i="1"/>
  <c r="DD34" i="1"/>
  <c r="DE34" i="1" s="1"/>
  <c r="DD50" i="1"/>
  <c r="DE50" i="1" s="1"/>
  <c r="AZ11" i="1"/>
  <c r="GL40" i="1"/>
  <c r="CF39" i="1"/>
  <c r="CG39" i="1" s="1"/>
  <c r="CJ50" i="1"/>
  <c r="CK50" i="1" s="1"/>
  <c r="EV5" i="1"/>
  <c r="EW5" i="1" s="1"/>
  <c r="AL40" i="1"/>
  <c r="FO40" i="1" s="1"/>
  <c r="AQ46" i="1"/>
  <c r="FT46" i="1" s="1"/>
  <c r="CN35" i="1"/>
  <c r="CO35" i="1" s="1"/>
  <c r="V39" i="1"/>
  <c r="V40" i="1" s="1"/>
  <c r="EV56" i="1"/>
  <c r="EW56" i="1" s="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7" i="1"/>
  <c r="EW57" i="1" s="1"/>
  <c r="EV64" i="1"/>
  <c r="EW64" i="1" s="1"/>
  <c r="EV66" i="1"/>
  <c r="EW66" i="1" s="1"/>
  <c r="BP4" i="1"/>
  <c r="FS49" i="1"/>
  <c r="CH34" i="1"/>
  <c r="CI34" i="1" s="1"/>
  <c r="CH50" i="1"/>
  <c r="CI50" i="1" s="1"/>
  <c r="CL37" i="1"/>
  <c r="CM37" i="1" s="1"/>
  <c r="CR49" i="1"/>
  <c r="CS49" i="1" s="1"/>
  <c r="AK4" i="1"/>
  <c r="AV50" i="1"/>
  <c r="BL4" i="1"/>
  <c r="EU4" i="1" s="1"/>
  <c r="R31" i="22"/>
  <c r="FP39" i="1"/>
  <c r="CN20" i="1"/>
  <c r="CO20" i="1" s="1"/>
  <c r="CN43" i="1"/>
  <c r="CO43" i="1" s="1"/>
  <c r="CL43" i="1"/>
  <c r="CM43" i="1" s="1"/>
  <c r="AL46" i="1"/>
  <c r="FO46" i="1" s="1"/>
  <c r="CL49" i="1"/>
  <c r="CM49"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FW35" i="1"/>
  <c r="EV50" i="1"/>
  <c r="EW50" i="1" s="1"/>
  <c r="EV11" i="1"/>
  <c r="EW11" i="1" s="1"/>
  <c r="L43" i="22"/>
  <c r="M43" i="22" s="1"/>
  <c r="N43" i="22" s="1"/>
  <c r="N39" i="22"/>
  <c r="GG43" i="1"/>
  <c r="R20" i="22"/>
  <c r="M21" i="22"/>
  <c r="N21" i="22" s="1"/>
  <c r="FM20" i="1"/>
  <c r="CL20" i="1"/>
  <c r="CM20" i="1" s="1"/>
  <c r="FR49" i="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K9" i="23"/>
  <c r="C48" i="23" s="1"/>
  <c r="DZ18" i="1"/>
  <c r="EA18" i="1" s="1"/>
  <c r="ED18" i="1"/>
  <c r="EE18" i="1" s="1"/>
  <c r="EH18" i="1"/>
  <c r="EI18" i="1" s="1"/>
  <c r="DX19" i="1"/>
  <c r="DY19" i="1" s="1"/>
  <c r="EB19" i="1"/>
  <c r="EC19" i="1" s="1"/>
  <c r="EF19" i="1"/>
  <c r="EG19" i="1" s="1"/>
  <c r="EJ19" i="1"/>
  <c r="EK19" i="1" s="1"/>
  <c r="DZ22" i="1"/>
  <c r="EA22" i="1" s="1"/>
  <c r="ED22" i="1"/>
  <c r="EE22" i="1" s="1"/>
  <c r="EH22" i="1"/>
  <c r="EI22" i="1" s="1"/>
  <c r="DX34" i="1"/>
  <c r="DY34" i="1" s="1"/>
  <c r="EB34" i="1"/>
  <c r="EC34" i="1" s="1"/>
  <c r="EF34" i="1"/>
  <c r="EG34" i="1" s="1"/>
  <c r="EJ34" i="1"/>
  <c r="EK34" i="1" s="1"/>
  <c r="DZ39" i="1"/>
  <c r="EA39" i="1" s="1"/>
  <c r="DZ49" i="1"/>
  <c r="EA49" i="1" s="1"/>
  <c r="ED49" i="1"/>
  <c r="EE49" i="1" s="1"/>
  <c r="EH49" i="1"/>
  <c r="EI49" i="1" s="1"/>
  <c r="DX50" i="1"/>
  <c r="DY50" i="1" s="1"/>
  <c r="EB50" i="1"/>
  <c r="EC50" i="1" s="1"/>
  <c r="EF50" i="1"/>
  <c r="EG50" i="1" s="1"/>
  <c r="EJ50" i="1"/>
  <c r="EK50" i="1" s="1"/>
  <c r="BX52" i="1"/>
  <c r="O50" i="22" s="1"/>
  <c r="P50" i="22" s="1"/>
  <c r="Q50" i="22" s="1"/>
  <c r="DZ52" i="1"/>
  <c r="EA52" i="1" s="1"/>
  <c r="ED52" i="1"/>
  <c r="EE52" i="1" s="1"/>
  <c r="EH52" i="1"/>
  <c r="EI52" i="1" s="1"/>
  <c r="CF49" i="1"/>
  <c r="CG49" i="1" s="1"/>
  <c r="CZ34" i="1"/>
  <c r="DA34" i="1" s="1"/>
  <c r="CZ49" i="1"/>
  <c r="DA49" i="1" s="1"/>
  <c r="BB39" i="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GR43" i="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GQ35" i="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B46" i="1"/>
  <c r="GC46" i="1" s="1"/>
  <c r="BD39" i="1"/>
  <c r="BE39" i="1"/>
  <c r="BF39" i="1"/>
  <c r="J26" i="22"/>
  <c r="K26" i="22" s="1"/>
  <c r="H24" i="23"/>
  <c r="H25" i="23" s="1"/>
  <c r="D24" i="23"/>
  <c r="D25" i="23" s="1"/>
  <c r="G12" i="22"/>
  <c r="H12" i="22" s="1"/>
  <c r="D48" i="22"/>
  <c r="E48" i="22" s="1"/>
  <c r="L24" i="23"/>
  <c r="L25" i="23" s="1"/>
  <c r="G24" i="23"/>
  <c r="G25" i="23" s="1"/>
  <c r="E24" i="23"/>
  <c r="E25" i="23" s="1"/>
  <c r="CD46" i="1"/>
  <c r="CE46" i="1"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D47" i="22"/>
  <c r="E47" i="22"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EB18" i="1"/>
  <c r="EC18" i="1" s="1"/>
  <c r="DZ19" i="1"/>
  <c r="EA19" i="1" s="1"/>
  <c r="ED19" i="1"/>
  <c r="EE19" i="1" s="1"/>
  <c r="DX22" i="1"/>
  <c r="DY22" i="1" s="1"/>
  <c r="EB22" i="1"/>
  <c r="EC22" i="1" s="1"/>
  <c r="DZ34" i="1"/>
  <c r="EA34" i="1" s="1"/>
  <c r="ED34" i="1"/>
  <c r="EE34" i="1" s="1"/>
  <c r="EB39" i="1"/>
  <c r="EC39" i="1" s="1"/>
  <c r="DX49" i="1"/>
  <c r="DY49" i="1" s="1"/>
  <c r="EB49" i="1"/>
  <c r="EC49" i="1" s="1"/>
  <c r="DZ50" i="1"/>
  <c r="EA50" i="1" s="1"/>
  <c r="ED50" i="1"/>
  <c r="EE50" i="1" s="1"/>
  <c r="DX52" i="1"/>
  <c r="DY52" i="1" s="1"/>
  <c r="EB52" i="1"/>
  <c r="EC52" i="1" s="1"/>
  <c r="L15" i="23"/>
  <c r="C37" i="23"/>
  <c r="AJ40" i="1"/>
  <c r="AP40" i="1"/>
  <c r="FU49" i="1"/>
  <c r="FZ20" i="1"/>
  <c r="CH11" i="1"/>
  <c r="CI11" i="1" s="1"/>
  <c r="CJ11" i="1"/>
  <c r="CK11" i="1" s="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B11" i="1"/>
  <c r="EC11" i="1" s="1"/>
  <c r="ED11" i="1"/>
  <c r="EE11" i="1" s="1"/>
  <c r="EV19" i="1"/>
  <c r="EW19"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M36" i="22"/>
  <c r="N36" i="22" s="1"/>
  <c r="H29" i="23"/>
  <c r="H30" i="23" s="1"/>
  <c r="R42" i="22"/>
  <c r="N19" i="22"/>
  <c r="D13" i="22"/>
  <c r="E13" i="22" s="1"/>
  <c r="J58" i="22"/>
  <c r="K58" i="22" s="1"/>
  <c r="J24" i="22"/>
  <c r="K24" i="22" s="1"/>
  <c r="D29" i="22"/>
  <c r="E29" i="22" s="1"/>
  <c r="D52" i="22"/>
  <c r="E52" i="22" s="1"/>
  <c r="I14" i="23"/>
  <c r="I15" i="23" s="1"/>
  <c r="J47" i="22"/>
  <c r="K47" i="22" s="1"/>
  <c r="G47" i="22"/>
  <c r="H47" i="22"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M4" i="22"/>
  <c r="N4" i="22" s="1"/>
  <c r="N18" i="22"/>
  <c r="BM4" i="1"/>
  <c r="BO4" i="1"/>
  <c r="BQ4" i="1"/>
  <c r="BS4" i="1"/>
  <c r="BX145"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EU46" i="1" s="1"/>
  <c r="BL40" i="1"/>
  <c r="BX39" i="1"/>
  <c r="BX5" i="1"/>
  <c r="O4" i="22" s="1"/>
  <c r="P4" i="22" s="1"/>
  <c r="Q4" i="22" s="1"/>
  <c r="BX11" i="1"/>
  <c r="O10" i="22" s="1"/>
  <c r="P10" i="22" s="1"/>
  <c r="Q10" i="22" s="1"/>
  <c r="GL20" i="1"/>
  <c r="GN20" i="1"/>
  <c r="GP20" i="1"/>
  <c r="GR20" i="1"/>
  <c r="BX22" i="1"/>
  <c r="O21" i="22" s="1"/>
  <c r="P21" i="22" s="1"/>
  <c r="Q21" i="22" s="1"/>
  <c r="BX37" i="1"/>
  <c r="O35" i="22" s="1"/>
  <c r="P35" i="22" s="1"/>
  <c r="Q35" i="22" s="1"/>
  <c r="BL43" i="1"/>
  <c r="EU43" i="1" s="1"/>
  <c r="GS43" i="1"/>
  <c r="BX50" i="1"/>
  <c r="O48" i="22" s="1"/>
  <c r="P48" i="22" s="1"/>
  <c r="Q48" i="22" s="1"/>
  <c r="BL20" i="1"/>
  <c r="EU20" i="1" s="1"/>
  <c r="GM20" i="1"/>
  <c r="GQ20" i="1"/>
  <c r="GS20" i="1"/>
  <c r="BX49" i="1"/>
  <c r="O47" i="22" s="1"/>
  <c r="P47" i="22" s="1"/>
  <c r="Q47" i="22" s="1"/>
  <c r="C34" i="23"/>
  <c r="R28" i="22"/>
  <c r="N28" i="22"/>
  <c r="D25" i="22"/>
  <c r="E25" i="22" s="1"/>
  <c r="D26" i="22"/>
  <c r="E26" i="22" s="1"/>
  <c r="D27" i="22"/>
  <c r="E27" i="22" s="1"/>
  <c r="K15" i="23"/>
  <c r="C36" i="23"/>
  <c r="G48" i="22"/>
  <c r="H48" i="22" s="1"/>
  <c r="D62" i="22"/>
  <c r="E62" i="22" s="1"/>
  <c r="D33" i="22"/>
  <c r="E33" i="22" s="1"/>
  <c r="R41" i="22"/>
  <c r="R13" i="22"/>
  <c r="N9" i="22"/>
  <c r="J9" i="22"/>
  <c r="K9" i="22" s="1"/>
  <c r="M22" i="22"/>
  <c r="N22" i="22" s="1"/>
  <c r="M26" i="22"/>
  <c r="N26" i="22" s="1"/>
  <c r="M54" i="22"/>
  <c r="N54" i="22" s="1"/>
  <c r="M59" i="22"/>
  <c r="N59" i="22" s="1"/>
  <c r="R43" i="22"/>
  <c r="C30" i="23"/>
  <c r="M15" i="23"/>
  <c r="C38" i="23"/>
  <c r="J15" i="23"/>
  <c r="C35" i="23"/>
  <c r="M25" i="23"/>
  <c r="C39" i="23"/>
  <c r="N15" i="23"/>
  <c r="R8" i="22"/>
  <c r="N8" i="22"/>
  <c r="R15" i="22"/>
  <c r="N15" i="22"/>
  <c r="M57" i="22"/>
  <c r="N57" i="22" s="1"/>
  <c r="J57" i="22"/>
  <c r="K57" i="22" s="1"/>
  <c r="N46" i="22"/>
  <c r="D15" i="23"/>
  <c r="N16" i="22"/>
  <c r="R16" i="22"/>
  <c r="N33" i="22"/>
  <c r="J50" i="22"/>
  <c r="K50" i="22" s="1"/>
  <c r="J51" i="22"/>
  <c r="K51" i="22" s="1"/>
  <c r="M51" i="22"/>
  <c r="N51" i="22" s="1"/>
  <c r="J55" i="22"/>
  <c r="K55" i="22" s="1"/>
  <c r="M55" i="22"/>
  <c r="N55" i="22" s="1"/>
  <c r="J53" i="22"/>
  <c r="K53" i="22" s="1"/>
  <c r="M53" i="22"/>
  <c r="N53" i="22" s="1"/>
  <c r="EU40" i="1" l="1"/>
  <c r="BY40" i="1"/>
  <c r="BX46" i="1"/>
  <c r="O44" i="22" s="1"/>
  <c r="P44" i="22" s="1"/>
  <c r="Q44" i="22" s="1"/>
  <c r="O37" i="22"/>
  <c r="P37" i="22" s="1"/>
  <c r="Q37" i="22" s="1"/>
  <c r="P17" i="22"/>
  <c r="Q17" i="22" s="1"/>
  <c r="C51" i="23"/>
  <c r="C50" i="23"/>
  <c r="GJ43" i="1"/>
  <c r="GJ35" i="1"/>
  <c r="EV35" i="1"/>
  <c r="EW35" i="1" s="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CT11" i="1"/>
  <c r="CU11" i="1" s="1"/>
  <c r="AT43" i="1"/>
  <c r="AT20" i="1"/>
  <c r="FW11" i="1"/>
  <c r="AT4" i="1"/>
  <c r="AM43" i="1"/>
  <c r="CF11" i="1"/>
  <c r="CG11" i="1" s="1"/>
  <c r="AM20" i="1"/>
  <c r="CD11" i="1"/>
  <c r="CE11" i="1" s="1"/>
  <c r="AM4" i="1"/>
  <c r="FP11" i="1"/>
  <c r="AM35" i="1"/>
  <c r="CV11" i="1"/>
  <c r="CW11" i="1" s="1"/>
  <c r="FV46" i="1"/>
  <c r="CP46" i="1"/>
  <c r="CQ46" i="1" s="1"/>
  <c r="AN35" i="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FZ40" i="1" s="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EB35" i="1"/>
  <c r="EC35" i="1" s="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ET40" i="1" s="1"/>
  <c r="CZ39" i="1"/>
  <c r="DA39" i="1" s="1"/>
  <c r="AJ46" i="1"/>
  <c r="CB46" i="1" s="1"/>
  <c r="CC46" i="1" s="1"/>
  <c r="J7" i="23"/>
  <c r="J9" i="23" s="1"/>
  <c r="DN11" i="1"/>
  <c r="DO11" i="1" s="1"/>
  <c r="GF11" i="1"/>
  <c r="BE4" i="1"/>
  <c r="BE20" i="1"/>
  <c r="DL11" i="1"/>
  <c r="DM11" i="1" s="1"/>
  <c r="BE35" i="1"/>
  <c r="BA46" i="1"/>
  <c r="GB46" i="1" s="1"/>
  <c r="GB39" i="1"/>
  <c r="BA40" i="1"/>
  <c r="GB40" i="1" s="1"/>
  <c r="FM39" i="1"/>
  <c r="CB39" i="1"/>
  <c r="CC39" i="1" s="1"/>
  <c r="I7" i="23"/>
  <c r="I9" i="23" s="1"/>
  <c r="C46" i="23" s="1"/>
  <c r="BD43" i="1"/>
  <c r="GE43" i="1" s="1"/>
  <c r="BD20" i="1"/>
  <c r="GE20" i="1" s="1"/>
  <c r="GE11" i="1"/>
  <c r="BD4" i="1"/>
  <c r="BD35" i="1"/>
  <c r="GE35" i="1" s="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GE39" i="1"/>
  <c r="DJ39" i="1"/>
  <c r="DK39" i="1" s="1"/>
  <c r="BD40" i="1"/>
  <c r="AZ46" i="1"/>
  <c r="AZ40" i="1"/>
  <c r="DD39" i="1"/>
  <c r="DE39" i="1" s="1"/>
  <c r="BJ39" i="1"/>
  <c r="DB39" i="1"/>
  <c r="DC39" i="1" s="1"/>
  <c r="GA39" i="1"/>
  <c r="DF46" i="1"/>
  <c r="DG46" i="1" s="1"/>
  <c r="DH46" i="1"/>
  <c r="DI46" i="1" s="1"/>
  <c r="GF39" i="1"/>
  <c r="BE40" i="1"/>
  <c r="BE46" i="1"/>
  <c r="DL39" i="1"/>
  <c r="DM39" i="1" s="1"/>
  <c r="AN40" i="1"/>
  <c r="CH39" i="1"/>
  <c r="CI39" i="1" s="1"/>
  <c r="CJ39" i="1"/>
  <c r="CK39" i="1" s="1"/>
  <c r="AN46" i="1"/>
  <c r="FQ39" i="1"/>
  <c r="FB43" i="1"/>
  <c r="FE47" i="1"/>
  <c r="ED40" i="1"/>
  <c r="EE40" i="1" s="1"/>
  <c r="AV39" i="1"/>
  <c r="O22" i="23"/>
  <c r="FF14" i="1"/>
  <c r="CJ43" i="1"/>
  <c r="CK43" i="1" s="1"/>
  <c r="FQ43" i="1"/>
  <c r="CH20" i="1"/>
  <c r="CI20" i="1" s="1"/>
  <c r="CJ20" i="1"/>
  <c r="CK20" i="1" s="1"/>
  <c r="FQ20" i="1"/>
  <c r="CN46" i="1"/>
  <c r="CO46" i="1" s="1"/>
  <c r="FS46" i="1"/>
  <c r="CL46" i="1"/>
  <c r="CM46" i="1" s="1"/>
  <c r="DX20" i="1"/>
  <c r="DY20" i="1" s="1"/>
  <c r="EB40" i="1"/>
  <c r="EC40" i="1" s="1"/>
  <c r="DX43" i="1"/>
  <c r="DY43" i="1" s="1"/>
  <c r="DX46" i="1"/>
  <c r="DY46" i="1" s="1"/>
  <c r="DX35" i="1"/>
  <c r="DY35" i="1" s="1"/>
  <c r="FQ35" i="1"/>
  <c r="CJ35" i="1"/>
  <c r="CK35" i="1" s="1"/>
  <c r="CH35" i="1"/>
  <c r="CI35" i="1" s="1"/>
  <c r="G14" i="23"/>
  <c r="O12" i="23"/>
  <c r="P13" i="23" s="1"/>
  <c r="FS40" i="1"/>
  <c r="CL40" i="1"/>
  <c r="CM40" i="1" s="1"/>
  <c r="CB40" i="1"/>
  <c r="CC40" i="1" s="1"/>
  <c r="FM40" i="1"/>
  <c r="BZ40" i="1"/>
  <c r="CA40" i="1" s="1"/>
  <c r="BZ46" i="1"/>
  <c r="CA46" i="1" s="1"/>
  <c r="EB20" i="1"/>
  <c r="EC20" i="1" s="1"/>
  <c r="EB46" i="1"/>
  <c r="EC46" i="1" s="1"/>
  <c r="EB43" i="1"/>
  <c r="EC43" i="1" s="1"/>
  <c r="DX40" i="1"/>
  <c r="DY40" i="1" s="1"/>
  <c r="ED35" i="1"/>
  <c r="EE35" i="1" s="1"/>
  <c r="P28" i="23"/>
  <c r="BX40" i="1"/>
  <c r="O38" i="22" s="1"/>
  <c r="R6" i="22"/>
  <c r="N6" i="22"/>
  <c r="M17" i="22"/>
  <c r="I10" i="23" l="1"/>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P8" i="23" s="1"/>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L37" i="22"/>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Q8" i="23" l="1"/>
  <c r="R8" i="23" s="1"/>
  <c r="Q3" i="23"/>
  <c r="R3" i="23" s="1"/>
  <c r="BK19" i="1"/>
  <c r="BK33" i="1"/>
  <c r="BK35" i="1"/>
  <c r="BK64" i="1"/>
  <c r="BK7" i="1"/>
  <c r="BK30" i="1"/>
  <c r="BK59" i="1"/>
  <c r="BK42" i="1"/>
  <c r="BK6" i="1"/>
  <c r="BK20" i="1"/>
  <c r="BK37" i="1"/>
  <c r="BK48" i="1"/>
  <c r="BK67" i="1"/>
  <c r="BK57" i="1"/>
  <c r="BK58" i="1"/>
  <c r="BK52" i="1"/>
  <c r="BK38" i="1"/>
  <c r="BK62" i="1"/>
  <c r="BK56" i="1"/>
  <c r="BK22" i="1"/>
  <c r="BK61" i="1"/>
  <c r="BK39" i="1"/>
  <c r="BK15" i="1"/>
  <c r="BK54" i="1"/>
  <c r="BK60" i="1"/>
  <c r="BK16" i="1"/>
  <c r="AW20" i="1"/>
  <c r="AW35" i="1"/>
  <c r="AW38" i="1"/>
  <c r="AW22" i="1"/>
  <c r="AW5" i="1"/>
  <c r="AW66" i="1"/>
  <c r="AW55" i="1"/>
  <c r="AW28" i="1"/>
  <c r="AW58" i="1"/>
  <c r="AW30" i="1"/>
  <c r="AW29" i="1"/>
  <c r="AW15" i="1"/>
  <c r="AW62" i="1"/>
  <c r="AW54" i="1"/>
  <c r="AW25" i="1"/>
  <c r="AW6" i="1"/>
  <c r="AW24" i="1"/>
  <c r="AW26" i="1"/>
  <c r="AW17" i="1"/>
  <c r="AW68" i="1"/>
  <c r="AW64" i="1"/>
  <c r="CP64" i="1" s="1"/>
  <c r="CQ64" i="1" s="1"/>
  <c r="CR64" i="1" s="1"/>
  <c r="CS64" i="1" s="1"/>
  <c r="AW7" i="1"/>
  <c r="AW37" i="1"/>
  <c r="AW43" i="1"/>
  <c r="AW32" i="1"/>
  <c r="AW61" i="1"/>
  <c r="AW23" i="1"/>
  <c r="AW39" i="1"/>
  <c r="AW16" i="1"/>
  <c r="AW59" i="1"/>
  <c r="AW57" i="1"/>
  <c r="AW67" i="1"/>
  <c r="AW45" i="1"/>
  <c r="AW48" i="1"/>
  <c r="AW52" i="1"/>
  <c r="AW65" i="1"/>
  <c r="AW42" i="1"/>
  <c r="AW19" i="1"/>
  <c r="AW13" i="1"/>
  <c r="AW27" i="1"/>
  <c r="AW56" i="1"/>
  <c r="AW60" i="1"/>
  <c r="AW53" i="1"/>
  <c r="AW40" i="1"/>
  <c r="BK40" i="1"/>
  <c r="BK43" i="1"/>
  <c r="BK17" i="1"/>
  <c r="BK34" i="1"/>
  <c r="BK68" i="1"/>
  <c r="BK25" i="1"/>
  <c r="BK53" i="1"/>
  <c r="BK13" i="1"/>
  <c r="BK29" i="1"/>
  <c r="BK65" i="1"/>
  <c r="BK66" i="1"/>
  <c r="BK27" i="1"/>
  <c r="BK55" i="1"/>
  <c r="BK45" i="1"/>
  <c r="BK24" i="1"/>
  <c r="BK28" i="1"/>
  <c r="BK32" i="1"/>
  <c r="BK26" i="1"/>
  <c r="BK5" i="1"/>
  <c r="BK23" i="1"/>
  <c r="P17" i="23"/>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17" i="23"/>
  <c r="R17" i="23" s="1"/>
  <c r="Q22" i="23"/>
  <c r="R22" i="23" s="1"/>
  <c r="J37" i="22"/>
  <c r="K37" i="22" s="1"/>
  <c r="M37" i="22"/>
  <c r="N37" i="22" s="1"/>
  <c r="M38" i="22"/>
  <c r="J38" i="22"/>
  <c r="K38" i="22" s="1"/>
  <c r="Q12" i="23"/>
  <c r="R12" i="23" s="1"/>
  <c r="Q9" i="23" l="1"/>
  <c r="R9" i="23" s="1"/>
  <c r="Q4" i="23"/>
  <c r="R4" i="23" s="1"/>
  <c r="Q10" i="23"/>
  <c r="R10" i="23" s="1"/>
  <c r="Q5" i="23"/>
  <c r="R5" i="23" s="1"/>
  <c r="AW50" i="1"/>
  <c r="BY145" i="1"/>
  <c r="BK49" i="1"/>
  <c r="BK50" i="1"/>
  <c r="BK46" i="1"/>
  <c r="BK18" i="1"/>
  <c r="AW145" i="1"/>
  <c r="AW49" i="1"/>
  <c r="BK145"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ET1" i="1" s="1"/>
  <c r="AU8" i="1"/>
  <c r="AT47" i="1"/>
  <c r="CR47" i="1"/>
  <c r="CS47" i="1" s="1"/>
  <c r="FV47" i="1"/>
  <c r="CP47" i="1"/>
  <c r="CQ47" i="1" s="1"/>
  <c r="AU3" i="1" l="1"/>
  <c r="AT14" i="1"/>
  <c r="FV14" i="1"/>
  <c r="CP14" i="1"/>
  <c r="CQ14" i="1" s="1"/>
  <c r="CR14" i="1"/>
  <c r="CS14" i="1" s="1"/>
  <c r="AX2" i="1"/>
  <c r="AY1" i="1"/>
  <c r="CT47" i="1"/>
  <c r="CU47" i="1" s="1"/>
  <c r="FW47" i="1"/>
  <c r="AX8" i="1"/>
  <c r="ET8" i="1" s="1"/>
  <c r="AU47" i="1"/>
  <c r="BJ8" i="1"/>
  <c r="AX3" i="1" l="1"/>
  <c r="ET2" i="1"/>
  <c r="AU14" i="1"/>
  <c r="CV14" i="1" s="1"/>
  <c r="CW14" i="1" s="1"/>
  <c r="FW14" i="1"/>
  <c r="CT14" i="1"/>
  <c r="CU14" i="1" s="1"/>
  <c r="AY2" i="1"/>
  <c r="AY3" i="1" s="1"/>
  <c r="AY14" i="1" s="1"/>
  <c r="AZ1" i="1"/>
  <c r="FX47" i="1"/>
  <c r="CV47" i="1"/>
  <c r="CW47" i="1" s="1"/>
  <c r="L7" i="22"/>
  <c r="M7" i="22" s="1"/>
  <c r="BJ47" i="1"/>
  <c r="L45" i="22" s="1"/>
  <c r="M45" i="22" s="1"/>
  <c r="BK8" i="1"/>
  <c r="BK47" i="1" s="1"/>
  <c r="AY8" i="1"/>
  <c r="AX47" i="1"/>
  <c r="ET47" i="1" s="1"/>
  <c r="AX14" i="1" l="1"/>
  <c r="CZ14" i="1" s="1"/>
  <c r="DA14" i="1" s="1"/>
  <c r="ET3" i="1"/>
  <c r="FX14" i="1"/>
  <c r="AW14" i="1"/>
  <c r="FZ14" i="1"/>
  <c r="BA1" i="1"/>
  <c r="AZ2" i="1"/>
  <c r="AZ3" i="1" s="1"/>
  <c r="AZ14" i="1" s="1"/>
  <c r="CX47" i="1"/>
  <c r="CY47" i="1" s="1"/>
  <c r="FY47" i="1"/>
  <c r="N7" i="22"/>
  <c r="R7" i="22"/>
  <c r="AY47" i="1"/>
  <c r="AZ8" i="1"/>
  <c r="R45" i="22"/>
  <c r="N45" i="22"/>
  <c r="CX14" i="1" l="1"/>
  <c r="CY14" i="1" s="1"/>
  <c r="ET14" i="1"/>
  <c r="FY14" i="1"/>
  <c r="DB14" i="1"/>
  <c r="DC14" i="1" s="1"/>
  <c r="GA14" i="1"/>
  <c r="BA2" i="1"/>
  <c r="BA3" i="1" s="1"/>
  <c r="BA14" i="1" s="1"/>
  <c r="BB1" i="1"/>
  <c r="FZ47" i="1"/>
  <c r="CZ47" i="1"/>
  <c r="DA47" i="1" s="1"/>
  <c r="BA8" i="1"/>
  <c r="AZ47" i="1"/>
  <c r="DD14" i="1" l="1"/>
  <c r="DE14" i="1" s="1"/>
  <c r="GB14" i="1"/>
  <c r="BC1" i="1"/>
  <c r="BB2" i="1"/>
  <c r="BB3" i="1" s="1"/>
  <c r="BB14" i="1" s="1"/>
  <c r="GA47" i="1"/>
  <c r="DB47" i="1"/>
  <c r="DC47" i="1" s="1"/>
  <c r="BA47" i="1"/>
  <c r="BB8" i="1"/>
  <c r="DF14" i="1" l="1"/>
  <c r="DG14" i="1" s="1"/>
  <c r="GC14" i="1"/>
  <c r="BD1" i="1"/>
  <c r="BC2" i="1"/>
  <c r="BC3" i="1" s="1"/>
  <c r="BC14" i="1" s="1"/>
  <c r="BB47" i="1"/>
  <c r="BC8" i="1"/>
  <c r="DD47" i="1"/>
  <c r="DE47" i="1" s="1"/>
  <c r="GB47" i="1"/>
  <c r="DH14" i="1" l="1"/>
  <c r="DI14" i="1" s="1"/>
  <c r="GD14" i="1"/>
  <c r="BE1" i="1"/>
  <c r="BD2" i="1"/>
  <c r="BD3" i="1" s="1"/>
  <c r="BD14" i="1" s="1"/>
  <c r="BD8" i="1"/>
  <c r="BC47" i="1"/>
  <c r="DF47" i="1"/>
  <c r="DG47" i="1" s="1"/>
  <c r="GC47" i="1"/>
  <c r="GE14" i="1" l="1"/>
  <c r="DJ14" i="1"/>
  <c r="DK14" i="1" s="1"/>
  <c r="BE2" i="1"/>
  <c r="BE3" i="1" s="1"/>
  <c r="BE14" i="1" s="1"/>
  <c r="BF1" i="1"/>
  <c r="DH47" i="1"/>
  <c r="DI47" i="1" s="1"/>
  <c r="GD47" i="1"/>
  <c r="BD47" i="1"/>
  <c r="BE8" i="1"/>
  <c r="GF14" i="1" l="1"/>
  <c r="DL14" i="1"/>
  <c r="DM14" i="1" s="1"/>
  <c r="BF2" i="1"/>
  <c r="BF3" i="1" s="1"/>
  <c r="BG1" i="1"/>
  <c r="BE47" i="1"/>
  <c r="BF8" i="1"/>
  <c r="DJ47" i="1"/>
  <c r="DK47" i="1" s="1"/>
  <c r="GE47" i="1"/>
  <c r="BF14" i="1" l="1"/>
  <c r="BG2" i="1"/>
  <c r="BG3" i="1" s="1"/>
  <c r="BH1" i="1"/>
  <c r="BG8" i="1"/>
  <c r="BG47" i="1" s="1"/>
  <c r="BF47" i="1"/>
  <c r="DL47" i="1"/>
  <c r="DM47" i="1" s="1"/>
  <c r="GF47" i="1"/>
  <c r="BG14" i="1" l="1"/>
  <c r="DP14" i="1" s="1"/>
  <c r="DQ14" i="1" s="1"/>
  <c r="GH47" i="1"/>
  <c r="BH8" i="1"/>
  <c r="GG14" i="1"/>
  <c r="DN14" i="1"/>
  <c r="DO14" i="1" s="1"/>
  <c r="BH2" i="1"/>
  <c r="BH3" i="1" s="1"/>
  <c r="BI1" i="1"/>
  <c r="GG47" i="1"/>
  <c r="DP47" i="1"/>
  <c r="DQ47" i="1" s="1"/>
  <c r="DN47" i="1"/>
  <c r="DO47" i="1" s="1"/>
  <c r="BI8" i="1" l="1"/>
  <c r="BH47" i="1"/>
  <c r="GH14" i="1"/>
  <c r="BL1" i="1"/>
  <c r="BI2" i="1"/>
  <c r="EU1" i="1" l="1"/>
  <c r="BI47" i="1"/>
  <c r="DT47" i="1" s="1"/>
  <c r="DU47" i="1" s="1"/>
  <c r="BI3" i="1"/>
  <c r="BH14" i="1"/>
  <c r="GI47" i="1"/>
  <c r="DR47" i="1"/>
  <c r="DS47" i="1" s="1"/>
  <c r="BX8" i="1"/>
  <c r="O7" i="22" s="1"/>
  <c r="P7" i="22" s="1"/>
  <c r="Q7" i="22" s="1"/>
  <c r="BL8" i="1"/>
  <c r="EU8" i="1" s="1"/>
  <c r="BM1" i="1"/>
  <c r="BL2" i="1"/>
  <c r="BL3" i="1" s="1"/>
  <c r="EU2" i="1" l="1"/>
  <c r="BI14" i="1"/>
  <c r="BK14" i="1" s="1"/>
  <c r="GJ47" i="1"/>
  <c r="GI14" i="1"/>
  <c r="DR14" i="1"/>
  <c r="DS14" i="1" s="1"/>
  <c r="BY8" i="1"/>
  <c r="BX47" i="1"/>
  <c r="O45" i="22" s="1"/>
  <c r="P45" i="22" s="1"/>
  <c r="Q45" i="22" s="1"/>
  <c r="BL47" i="1"/>
  <c r="BM8" i="1"/>
  <c r="BN1" i="1"/>
  <c r="BM2" i="1"/>
  <c r="EU47" i="1" l="1"/>
  <c r="EV47" i="1" s="1"/>
  <c r="EW47" i="1" s="1"/>
  <c r="BY47" i="1"/>
  <c r="BM3" i="1"/>
  <c r="BM14" i="1" s="1"/>
  <c r="GL14" i="1" s="1"/>
  <c r="BL14" i="1"/>
  <c r="EU3" i="1"/>
  <c r="DT14" i="1"/>
  <c r="DU14" i="1" s="1"/>
  <c r="GJ14" i="1"/>
  <c r="BN8" i="1"/>
  <c r="GK47" i="1"/>
  <c r="DV47" i="1"/>
  <c r="DW47" i="1" s="1"/>
  <c r="BO1" i="1"/>
  <c r="BN2" i="1"/>
  <c r="DX14" i="1" l="1"/>
  <c r="DY14" i="1" s="1"/>
  <c r="BN3" i="1"/>
  <c r="BN14" i="1" s="1"/>
  <c r="DV14" i="1"/>
  <c r="DW14" i="1" s="1"/>
  <c r="EU14" i="1"/>
  <c r="EV14" i="1" s="1"/>
  <c r="EW14" i="1" s="1"/>
  <c r="GK14" i="1"/>
  <c r="DX47" i="1"/>
  <c r="DY47" i="1" s="1"/>
  <c r="GL47" i="1"/>
  <c r="BO8" i="1"/>
  <c r="BP1" i="1"/>
  <c r="BO2" i="1"/>
  <c r="GM14" i="1" l="1"/>
  <c r="DZ14" i="1"/>
  <c r="EA14" i="1" s="1"/>
  <c r="BO3" i="1"/>
  <c r="BO14" i="1" s="1"/>
  <c r="BP8" i="1"/>
  <c r="DZ47" i="1"/>
  <c r="EA47" i="1" s="1"/>
  <c r="GM47" i="1"/>
  <c r="BQ1" i="1"/>
  <c r="BP2" i="1"/>
  <c r="EB14" i="1" l="1"/>
  <c r="EC14" i="1" s="1"/>
  <c r="GN14" i="1"/>
  <c r="BP3" i="1"/>
  <c r="BP14" i="1" s="1"/>
  <c r="BQ8" i="1"/>
  <c r="EB47" i="1"/>
  <c r="EC47" i="1" s="1"/>
  <c r="GN47" i="1"/>
  <c r="BR1" i="1"/>
  <c r="BQ2" i="1"/>
  <c r="ED14" i="1" l="1"/>
  <c r="EE14" i="1" s="1"/>
  <c r="GO14" i="1"/>
  <c r="BQ3" i="1"/>
  <c r="BQ14" i="1" s="1"/>
  <c r="BR8" i="1"/>
  <c r="ED47" i="1"/>
  <c r="EE47" i="1" s="1"/>
  <c r="GO47" i="1"/>
  <c r="BR2" i="1"/>
  <c r="BS1" i="1"/>
  <c r="GP14" i="1" l="1"/>
  <c r="EF14" i="1"/>
  <c r="EG14" i="1" s="1"/>
  <c r="BR3" i="1"/>
  <c r="BR14" i="1" s="1"/>
  <c r="EF47" i="1"/>
  <c r="EG47" i="1" s="1"/>
  <c r="GP47" i="1"/>
  <c r="BS8" i="1"/>
  <c r="BS2" i="1"/>
  <c r="BT1" i="1"/>
  <c r="EH14" i="1" l="1"/>
  <c r="EI14" i="1" s="1"/>
  <c r="GQ14" i="1"/>
  <c r="BS3" i="1"/>
  <c r="BS14" i="1" s="1"/>
  <c r="EH47" i="1"/>
  <c r="EI47" i="1" s="1"/>
  <c r="GQ47" i="1"/>
  <c r="BT8" i="1"/>
  <c r="BT2" i="1"/>
  <c r="BU1" i="1"/>
  <c r="GR14" i="1" l="1"/>
  <c r="EJ14" i="1"/>
  <c r="EK14" i="1" s="1"/>
  <c r="BT3" i="1"/>
  <c r="BT14" i="1" s="1"/>
  <c r="BU8" i="1"/>
  <c r="GR47" i="1"/>
  <c r="EJ47" i="1"/>
  <c r="EK47" i="1" s="1"/>
  <c r="BV1" i="1"/>
  <c r="BU2" i="1"/>
  <c r="GS14" i="1" l="1"/>
  <c r="EL14" i="1"/>
  <c r="EM14" i="1" s="1"/>
  <c r="BU3" i="1"/>
  <c r="BU14" i="1" s="1"/>
  <c r="GS47" i="1"/>
  <c r="EL47" i="1"/>
  <c r="EM47" i="1" s="1"/>
  <c r="BV8" i="1"/>
  <c r="BW1" i="1"/>
  <c r="BV2" i="1"/>
  <c r="GT14" i="1" l="1"/>
  <c r="EN14" i="1"/>
  <c r="EO14" i="1" s="1"/>
  <c r="BV3" i="1"/>
  <c r="BV14" i="1" s="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text>
        <r>
          <rPr>
            <b/>
            <sz val="8"/>
            <color indexed="81"/>
            <rFont val="Tahoma"/>
            <family val="2"/>
          </rPr>
          <t>Yellow shaded items = PBB metric</t>
        </r>
        <r>
          <rPr>
            <sz val="8"/>
            <color indexed="81"/>
            <rFont val="Tahoma"/>
            <family val="2"/>
          </rPr>
          <t xml:space="preserve">
</t>
        </r>
      </text>
    </comment>
    <comment ref="E34" author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text>
        <r>
          <rPr>
            <sz val="8"/>
            <color indexed="81"/>
            <rFont val="Tahoma"/>
            <family val="2"/>
          </rPr>
          <t xml:space="preserve">
Does not Include $4,000,000 loan to NC Department of Revenue for tax refunds, that is to be reimubrsed by FY end.
</t>
        </r>
      </text>
    </comment>
    <comment ref="BA45" authorId="0">
      <text>
        <r>
          <rPr>
            <b/>
            <sz val="8"/>
            <color indexed="81"/>
            <rFont val="Tahoma"/>
            <family val="2"/>
          </rPr>
          <t>includes costs for SAP Bi Bus Obj Lic, temp sol Sep + Oct, ITS inv Sep + Oct</t>
        </r>
        <r>
          <rPr>
            <sz val="8"/>
            <color indexed="81"/>
            <rFont val="Tahoma"/>
            <family val="2"/>
          </rPr>
          <t xml:space="preserve">
</t>
        </r>
      </text>
    </comment>
    <comment ref="BO45" authorId="0">
      <text>
        <r>
          <rPr>
            <b/>
            <sz val="8"/>
            <color indexed="81"/>
            <rFont val="Tahoma"/>
            <family val="2"/>
          </rPr>
          <t>includes costs for SAP Bi Bus Obj Lic, temp sol Sep + Oct, ITS inv Sep + Oct</t>
        </r>
        <r>
          <rPr>
            <sz val="8"/>
            <color indexed="81"/>
            <rFont val="Tahoma"/>
            <family val="2"/>
          </rPr>
          <t xml:space="preserve">
</t>
        </r>
      </text>
    </comment>
    <comment ref="E49" authorId="0">
      <text>
        <r>
          <rPr>
            <b/>
            <sz val="8"/>
            <color indexed="81"/>
            <rFont val="Tahoma"/>
            <family val="2"/>
          </rPr>
          <t>RBarnette:</t>
        </r>
        <r>
          <rPr>
            <sz val="8"/>
            <color indexed="81"/>
            <rFont val="Tahoma"/>
            <family val="2"/>
          </rPr>
          <t xml:space="preserve">
Beginning May 2014, section 7.5 changed from Costs/Call to Costs/Ticket</t>
        </r>
      </text>
    </comment>
    <comment ref="AY65" authorId="0">
      <text>
        <r>
          <rPr>
            <sz val="8"/>
            <color indexed="81"/>
            <rFont val="Tahoma"/>
            <family val="2"/>
          </rPr>
          <t xml:space="preserve">
</t>
        </r>
        <r>
          <rPr>
            <b/>
            <sz val="8"/>
            <color indexed="81"/>
            <rFont val="Tahoma"/>
            <family val="2"/>
          </rPr>
          <t>Outage due to ITS Network Issues</t>
        </r>
      </text>
    </comment>
    <comment ref="BM65" authorId="0">
      <text>
        <r>
          <rPr>
            <sz val="8"/>
            <color indexed="81"/>
            <rFont val="Tahoma"/>
            <family val="2"/>
          </rPr>
          <t xml:space="preserve">
</t>
        </r>
        <r>
          <rPr>
            <b/>
            <sz val="8"/>
            <color indexed="81"/>
            <rFont val="Tahoma"/>
            <family val="2"/>
          </rPr>
          <t>Outage due to ITS Network Issues</t>
        </r>
      </text>
    </comment>
    <comment ref="AY67" authorId="0">
      <text>
        <r>
          <rPr>
            <sz val="8"/>
            <color indexed="81"/>
            <rFont val="Tahoma"/>
            <family val="2"/>
          </rPr>
          <t xml:space="preserve">
</t>
        </r>
        <r>
          <rPr>
            <b/>
            <sz val="8"/>
            <color indexed="81"/>
            <rFont val="Tahoma"/>
            <family val="2"/>
          </rPr>
          <t>Outage due to ITS Network Issues</t>
        </r>
      </text>
    </comment>
    <comment ref="BM67" author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text>
        <r>
          <rPr>
            <b/>
            <sz val="8"/>
            <color indexed="81"/>
            <rFont val="Tahoma"/>
            <family val="2"/>
          </rPr>
          <t>RBarnette:</t>
        </r>
        <r>
          <rPr>
            <sz val="8"/>
            <color indexed="81"/>
            <rFont val="Tahoma"/>
            <family val="2"/>
          </rPr>
          <t xml:space="preserve">
Beginning May 2014, 7.5 changed from Costs/Call to Cots/Ticket
</t>
        </r>
      </text>
    </comment>
    <comment ref="H46" authorId="1">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<sst xmlns="http://schemas.openxmlformats.org/spreadsheetml/2006/main" count="608" uniqueCount="249">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</sst>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0_);[Red]\(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43">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166" fontId="15" fillId="0" borderId="3" xfId="1" applyNumberFormat="1" applyFont="1" applyFill="1" applyBorder="1" applyAlignment="1">
      <alignment horizontal="right"/>
    </xf>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2" fontId="28" fillId="0" borderId="13" xfId="0" applyNumberFormat="1" applyFont="1" applyBorder="1" applyAlignment="1">
      <alignmen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5" fontId="28" fillId="0" borderId="0" xfId="0" applyNumberFormat="1" applyFont="1" applyBorder="1" applyAlignment="1">
      <alignment horizontal="center" vertical="top"/>
    </xf>
    <xf numFmtId="165" fontId="0" fillId="2" borderId="13" xfId="0" applyNumberFormat="1" applyFill="1" applyBorder="1" applyAlignment="1">
      <alignment horizontal="center" vertical="top"/>
    </xf>
    <xf numFmtId="165" fontId="0" fillId="0" borderId="13" xfId="0" applyNumberForma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166" fontId="15" fillId="9" borderId="3" xfId="1" applyNumberFormat="1" applyFont="1" applyFill="1" applyBorder="1" applyAlignment="1">
      <alignment horizontal="right"/>
    </xf>
    <xf numFmtId="175" fontId="24" fillId="0" borderId="3" xfId="1" applyNumberFormat="1" applyFont="1" applyFill="1" applyBorder="1" applyAlignment="1">
      <alignment horizontal="right"/>
    </xf>
    <xf numFmtId="175" fontId="30" fillId="9" borderId="3" xfId="1" applyNumberFormat="1" applyFont="1" applyFill="1" applyBorder="1" applyAlignment="1">
      <alignment horizontal="right"/>
    </xf>
    <xf numFmtId="0" fontId="0" fillId="9" borderId="3" xfId="0" applyFont="1" applyFill="1" applyBorder="1" applyAlignment="1">
      <alignment horizontal="right"/>
    </xf>
    <xf numFmtId="10" fontId="24" fillId="9" borderId="3" xfId="3" applyNumberFormat="1" applyFont="1" applyFill="1" applyBorder="1" applyAlignment="1">
      <alignment horizontal="right"/>
    </xf>
    <xf numFmtId="10" fontId="24" fillId="9" borderId="8" xfId="3" applyNumberFormat="1" applyFont="1" applyFill="1" applyBorder="1" applyAlignment="1">
      <alignment horizontal="right"/>
    </xf>
    <xf numFmtId="170" fontId="24" fillId="9" borderId="4" xfId="1" applyNumberFormat="1"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34" xfId="0" applyFill="1" applyBorder="1"/>
    <xf numFmtId="0" fontId="0" fillId="17" borderId="0" xfId="0" applyFill="1"/>
    <xf numFmtId="0" fontId="0" fillId="17" borderId="1" xfId="0" applyFont="1" applyFill="1" applyBorder="1"/>
    <xf numFmtId="10" fontId="15" fillId="17" borderId="0" xfId="3" applyNumberFormat="1" applyFont="1" applyFill="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52" fillId="0" borderId="18" xfId="3" applyNumberFormat="1" applyFont="1" applyBorder="1"/>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7" fillId="2"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0000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2746375933777512E-2"/>
          <c:y val="6.9214386348845594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833846153846154E-2"/>
                  <c:y val="-3.5749318801090016E-2"/>
                </c:manualLayout>
              </c:layout>
              <c:dLblPos val="r"/>
              <c:showLegendKey val="0"/>
              <c:showVal val="1"/>
              <c:showCatName val="0"/>
              <c:showSerName val="0"/>
              <c:showPercent val="0"/>
              <c:showBubbleSize val="0"/>
            </c:dLbl>
            <c:dLbl>
              <c:idx val="1"/>
              <c:layout>
                <c:manualLayout>
                  <c:x val="-1.6970940170940172E-2"/>
                  <c:y val="-3.2116257947320641E-2"/>
                </c:manualLayout>
              </c:layout>
              <c:dLblPos val="r"/>
              <c:showLegendKey val="0"/>
              <c:showVal val="1"/>
              <c:showCatName val="0"/>
              <c:showSerName val="0"/>
              <c:showPercent val="0"/>
              <c:showBubbleSize val="0"/>
            </c:dLbl>
            <c:dLbl>
              <c:idx val="2"/>
              <c:layout>
                <c:manualLayout>
                  <c:x val="-2.6514231733303275E-2"/>
                  <c:y val="-3.3932731918443967E-2"/>
                </c:manualLayout>
              </c:layout>
              <c:dLblPos val="r"/>
              <c:showLegendKey val="0"/>
              <c:showVal val="1"/>
              <c:showCatName val="0"/>
              <c:showSerName val="0"/>
              <c:showPercent val="0"/>
              <c:showBubbleSize val="0"/>
            </c:dLbl>
            <c:dLbl>
              <c:idx val="3"/>
              <c:layout>
                <c:manualLayout>
                  <c:x val="-1.8355205599300088E-2"/>
                  <c:y val="-3.3932731918443967E-2"/>
                </c:manualLayout>
              </c:layout>
              <c:dLblPos val="r"/>
              <c:showLegendKey val="0"/>
              <c:showVal val="1"/>
              <c:showCatName val="0"/>
              <c:showSerName val="0"/>
              <c:showPercent val="0"/>
              <c:showBubbleSize val="0"/>
            </c:dLbl>
            <c:dLbl>
              <c:idx val="4"/>
              <c:layout>
                <c:manualLayout>
                  <c:x val="-1.1526013236075551E-2"/>
                  <c:y val="-3.574935252298761E-2"/>
                </c:manualLayout>
              </c:layout>
              <c:dLblPos val="r"/>
              <c:showLegendKey val="0"/>
              <c:showVal val="1"/>
              <c:showCatName val="0"/>
              <c:showSerName val="0"/>
              <c:showPercent val="0"/>
              <c:showBubbleSize val="0"/>
            </c:dLbl>
            <c:dLbl>
              <c:idx val="5"/>
              <c:layout>
                <c:manualLayout>
                  <c:x val="-1.4219066175010332E-2"/>
                  <c:y val="-3.2267820827032383E-2"/>
                </c:manualLayout>
              </c:layout>
              <c:dLblPos val="r"/>
              <c:showLegendKey val="0"/>
              <c:showVal val="1"/>
              <c:showCatName val="0"/>
              <c:showSerName val="0"/>
              <c:showPercent val="0"/>
              <c:showBubbleSize val="0"/>
            </c:dLbl>
            <c:dLbl>
              <c:idx val="6"/>
              <c:layout>
                <c:manualLayout>
                  <c:x val="-1.5595059819976491E-2"/>
                  <c:y val="-3.4135057621108619E-2"/>
                </c:manualLayout>
              </c:layout>
              <c:dLblPos val="r"/>
              <c:showLegendKey val="0"/>
              <c:showVal val="1"/>
              <c:showCatName val="0"/>
              <c:showSerName val="0"/>
              <c:showPercent val="0"/>
              <c:showBubbleSize val="0"/>
            </c:dLbl>
            <c:dLbl>
              <c:idx val="7"/>
              <c:layout>
                <c:manualLayout>
                  <c:x val="-1.2868406786574992E-2"/>
                  <c:y val="-3.0451478333420243E-2"/>
                </c:manualLayout>
              </c:layout>
              <c:dLblPos val="r"/>
              <c:showLegendKey val="0"/>
              <c:showVal val="1"/>
              <c:showCatName val="0"/>
              <c:showSerName val="0"/>
              <c:showPercent val="0"/>
              <c:showBubbleSize val="0"/>
            </c:dLbl>
            <c:dLbl>
              <c:idx val="8"/>
              <c:layout>
                <c:manualLayout>
                  <c:x val="-1.5603540355001538E-2"/>
                  <c:y val="-2.8685473918409206E-2"/>
                </c:manualLayout>
              </c:layout>
              <c:dLblPos val="r"/>
              <c:showLegendKey val="0"/>
              <c:showVal val="1"/>
              <c:showCatName val="0"/>
              <c:showSerName val="0"/>
              <c:showPercent val="0"/>
              <c:showBubbleSize val="0"/>
            </c:dLbl>
            <c:dLbl>
              <c:idx val="9"/>
              <c:layout>
                <c:manualLayout>
                  <c:x val="-1.697105346494265E-2"/>
                  <c:y val="-2.696980758199927E-2"/>
                </c:manualLayout>
              </c:layout>
              <c:dLblPos val="r"/>
              <c:showLegendKey val="0"/>
              <c:showVal val="1"/>
              <c:showCatName val="0"/>
              <c:showSerName val="0"/>
              <c:showPercent val="0"/>
              <c:showBubbleSize val="0"/>
            </c:dLbl>
            <c:dLbl>
              <c:idx val="10"/>
              <c:layout>
                <c:manualLayout>
                  <c:x val="-1.8338461538461442E-2"/>
                  <c:y val="-3.3932788374205269E-2"/>
                </c:manualLayout>
              </c:layout>
              <c:dLblPos val="r"/>
              <c:showLegendKey val="0"/>
              <c:showVal val="1"/>
              <c:showCatName val="0"/>
              <c:showSerName val="0"/>
              <c:showPercent val="0"/>
              <c:showBubbleSize val="0"/>
            </c:dLbl>
            <c:dLbl>
              <c:idx val="11"/>
              <c:layout>
                <c:manualLayout>
                  <c:x val="-1.5603418803418843E-2"/>
                  <c:y val="-3.2116257947320641E-2"/>
                </c:manualLayout>
              </c:layout>
              <c:dLblPos val="r"/>
              <c:showLegendKey val="0"/>
              <c:showVal val="1"/>
              <c:showCatName val="0"/>
              <c:showSerName val="0"/>
              <c:showPercent val="0"/>
              <c:showBubbleSize val="0"/>
            </c:dLbl>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Data'!$FB$13:$GV$13</c:f>
              <c:numCache>
                <c:formatCode>_(* #,##0_);_(* \(#,##0\);_(* "-"??_);_(@_)</c:formatCode>
                <c:ptCount val="13"/>
                <c:pt idx="0">
                  <c:v>4291</c:v>
                </c:pt>
                <c:pt idx="1">
                  <c:v>4156</c:v>
                </c:pt>
                <c:pt idx="2">
                  <c:v>5289</c:v>
                </c:pt>
                <c:pt idx="3">
                  <c:v>15475</c:v>
                </c:pt>
                <c:pt idx="4">
                  <c:v>6437</c:v>
                </c:pt>
                <c:pt idx="5">
                  <c:v>5379</c:v>
                </c:pt>
                <c:pt idx="6">
                  <c:v>5911</c:v>
                </c:pt>
                <c:pt idx="7">
                  <c:v>4150</c:v>
                </c:pt>
                <c:pt idx="8">
                  <c:v>3916</c:v>
                </c:pt>
                <c:pt idx="9">
                  <c:v>3707</c:v>
                </c:pt>
                <c:pt idx="10">
                  <c:v>3533</c:v>
                </c:pt>
                <c:pt idx="11">
                  <c:v>3726</c:v>
                </c:pt>
                <c:pt idx="12">
                  <c:v>4001</c:v>
                </c:pt>
              </c:numCache>
            </c:numRef>
          </c:val>
          <c:smooth val="0"/>
        </c:ser>
        <c:dLbls>
          <c:showLegendKey val="0"/>
          <c:showVal val="0"/>
          <c:showCatName val="0"/>
          <c:showSerName val="0"/>
          <c:showPercent val="0"/>
          <c:showBubbleSize val="0"/>
        </c:dLbls>
        <c:marker val="1"/>
        <c:smooth val="0"/>
        <c:axId val="125839232"/>
        <c:axId val="125840768"/>
      </c:lineChart>
      <c:dateAx>
        <c:axId val="12583923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5840768"/>
        <c:crosses val="autoZero"/>
        <c:auto val="1"/>
        <c:lblOffset val="100"/>
        <c:baseTimeUnit val="months"/>
      </c:dateAx>
      <c:valAx>
        <c:axId val="125840768"/>
        <c:scaling>
          <c:orientation val="minMax"/>
          <c:max val="17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839232"/>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2.1278519570583979E-2"/>
                  <c:y val="-4.2632034632034854E-2"/>
                </c:manualLayout>
              </c:layout>
              <c:dLblPos val="r"/>
              <c:showLegendKey val="0"/>
              <c:showVal val="1"/>
              <c:showCatName val="0"/>
              <c:showSerName val="0"/>
              <c:showPercent val="0"/>
              <c:showBubbleSize val="0"/>
            </c:dLbl>
            <c:dLbl>
              <c:idx val="2"/>
              <c:layout>
                <c:manualLayout>
                  <c:x val="-1.9957079200580694E-2"/>
                  <c:y val="-4.4363636363636737E-2"/>
                </c:manualLayout>
              </c:layout>
              <c:dLblPos val="r"/>
              <c:showLegendKey val="0"/>
              <c:showVal val="1"/>
              <c:showCatName val="0"/>
              <c:showSerName val="0"/>
              <c:showPercent val="0"/>
              <c:showBubbleSize val="0"/>
            </c:dLbl>
            <c:dLbl>
              <c:idx val="3"/>
              <c:layout>
                <c:manualLayout>
                  <c:x val="-1.9957079200580694E-2"/>
                  <c:y val="-4.9558441558441822E-2"/>
                </c:manualLayout>
              </c:layout>
              <c:dLblPos val="r"/>
              <c:showLegendKey val="0"/>
              <c:showVal val="1"/>
              <c:showCatName val="0"/>
              <c:showSerName val="0"/>
              <c:showPercent val="0"/>
              <c:showBubbleSize val="0"/>
            </c:dLbl>
            <c:dLbl>
              <c:idx val="4"/>
              <c:layout>
                <c:manualLayout>
                  <c:x val="-1.7316805696317616E-2"/>
                  <c:y val="-4.9558441558441559E-2"/>
                </c:manualLayout>
              </c:layout>
              <c:dLblPos val="r"/>
              <c:showLegendKey val="0"/>
              <c:showVal val="1"/>
              <c:showCatName val="0"/>
              <c:showSerName val="0"/>
              <c:showPercent val="0"/>
              <c:showBubbleSize val="0"/>
            </c:dLbl>
            <c:dLbl>
              <c:idx val="5"/>
              <c:layout>
                <c:manualLayout>
                  <c:x val="-1.9957069722720325E-2"/>
                  <c:y val="-5.1290043290043302E-2"/>
                </c:manualLayout>
              </c:layout>
              <c:dLblPos val="r"/>
              <c:showLegendKey val="0"/>
              <c:showVal val="1"/>
              <c:showCatName val="0"/>
              <c:showSerName val="0"/>
              <c:showPercent val="0"/>
              <c:showBubbleSize val="0"/>
            </c:dLbl>
            <c:dLbl>
              <c:idx val="6"/>
              <c:layout>
                <c:manualLayout>
                  <c:x val="-1.9957069722720325E-2"/>
                  <c:y val="-4.7826839826840037E-2"/>
                </c:manualLayout>
              </c:layout>
              <c:dLblPos val="r"/>
              <c:showLegendKey val="0"/>
              <c:showVal val="1"/>
              <c:showCatName val="0"/>
              <c:showSerName val="0"/>
              <c:showPercent val="0"/>
              <c:showBubbleSize val="0"/>
            </c:dLbl>
            <c:dLbl>
              <c:idx val="7"/>
              <c:layout>
                <c:manualLayout>
                  <c:x val="-1.8630417466473408E-2"/>
                  <c:y val="-4.9531531715068605E-2"/>
                </c:manualLayout>
              </c:layout>
              <c:dLblPos val="r"/>
              <c:showLegendKey val="0"/>
              <c:showVal val="1"/>
              <c:showCatName val="0"/>
              <c:showSerName val="0"/>
              <c:showPercent val="0"/>
              <c:showBubbleSize val="0"/>
            </c:dLbl>
            <c:dLbl>
              <c:idx val="8"/>
              <c:layout>
                <c:manualLayout>
                  <c:x val="-1.8635690340687613E-2"/>
                  <c:y val="-4.7826839826839829E-2"/>
                </c:manualLayout>
              </c:layout>
              <c:dLblPos val="r"/>
              <c:showLegendKey val="0"/>
              <c:showVal val="1"/>
              <c:showCatName val="0"/>
              <c:showSerName val="0"/>
              <c:showPercent val="0"/>
              <c:showBubbleSize val="0"/>
            </c:dLbl>
            <c:dLbl>
              <c:idx val="9"/>
              <c:layout>
                <c:manualLayout>
                  <c:x val="-1.9954574985057465E-2"/>
                  <c:y val="-4.6095238095238092E-2"/>
                </c:manualLayout>
              </c:layout>
              <c:dLblPos val="r"/>
              <c:showLegendKey val="0"/>
              <c:showVal val="1"/>
              <c:showCatName val="0"/>
              <c:showSerName val="0"/>
              <c:showPercent val="0"/>
              <c:showBubbleSize val="0"/>
            </c:dLbl>
            <c:dLbl>
              <c:idx val="10"/>
              <c:layout>
                <c:manualLayout>
                  <c:x val="-1.86356388305772E-2"/>
                  <c:y val="-4.2632170978627724E-2"/>
                </c:manualLayout>
              </c:layout>
              <c:dLblPos val="r"/>
              <c:showLegendKey val="0"/>
              <c:showVal val="1"/>
              <c:showCatName val="0"/>
              <c:showSerName val="0"/>
              <c:showPercent val="0"/>
              <c:showBubbleSize val="0"/>
            </c:dLbl>
            <c:dLbl>
              <c:idx val="11"/>
              <c:layout>
                <c:manualLayout>
                  <c:x val="-1.8635638830577297E-2"/>
                  <c:y val="-4.7826839826840037E-2"/>
                </c:manualLayout>
              </c:layout>
              <c:dLblPos val="r"/>
              <c:showLegendKey val="0"/>
              <c:showVal val="1"/>
              <c:showCatName val="0"/>
              <c:showSerName val="0"/>
              <c:showPercent val="0"/>
              <c:showBubbleSize val="0"/>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Data'!$FB$18:$GV$18</c:f>
              <c:numCache>
                <c:formatCode>0.00%</c:formatCode>
                <c:ptCount val="13"/>
                <c:pt idx="0">
                  <c:v>0.75583530028848678</c:v>
                </c:pt>
                <c:pt idx="1">
                  <c:v>0.80518763796909487</c:v>
                </c:pt>
                <c:pt idx="2">
                  <c:v>0.88291354663036081</c:v>
                </c:pt>
                <c:pt idx="3">
                  <c:v>0.75817538012913976</c:v>
                </c:pt>
                <c:pt idx="4">
                  <c:v>0.73613921489275602</c:v>
                </c:pt>
                <c:pt idx="5">
                  <c:v>0.81668978270920023</c:v>
                </c:pt>
                <c:pt idx="6">
                  <c:v>0.87134842329270656</c:v>
                </c:pt>
                <c:pt idx="7">
                  <c:v>0.74945054945054945</c:v>
                </c:pt>
                <c:pt idx="8">
                  <c:v>0.79167838065785778</c:v>
                </c:pt>
                <c:pt idx="9">
                  <c:v>0.78853465925709276</c:v>
                </c:pt>
                <c:pt idx="10">
                  <c:v>0.80824427480916028</c:v>
                </c:pt>
                <c:pt idx="11">
                  <c:v>0.77518528685149601</c:v>
                </c:pt>
                <c:pt idx="12">
                  <c:v>0.8029530201342282</c:v>
                </c:pt>
              </c:numCache>
            </c:numRef>
          </c:val>
          <c:smooth val="0"/>
        </c:ser>
        <c:dLbls>
          <c:showLegendKey val="0"/>
          <c:showVal val="0"/>
          <c:showCatName val="0"/>
          <c:showSerName val="0"/>
          <c:showPercent val="0"/>
          <c:showBubbleSize val="0"/>
        </c:dLbls>
        <c:marker val="1"/>
        <c:smooth val="0"/>
        <c:axId val="119435264"/>
        <c:axId val="119436800"/>
      </c:lineChart>
      <c:dateAx>
        <c:axId val="119435264"/>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9436800"/>
        <c:crosses val="autoZero"/>
        <c:auto val="1"/>
        <c:lblOffset val="100"/>
        <c:baseTimeUnit val="months"/>
      </c:dateAx>
      <c:valAx>
        <c:axId val="11943680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435264"/>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1.9226339038908496E-2"/>
                  <c:y val="4.0349680699361401E-2"/>
                </c:manualLayout>
              </c:layout>
              <c:dLblPos val="r"/>
              <c:showLegendKey val="0"/>
              <c:showVal val="1"/>
              <c:showCatName val="0"/>
              <c:showSerName val="0"/>
              <c:showPercent val="0"/>
              <c:showBubbleSize val="0"/>
            </c:dLbl>
            <c:dLbl>
              <c:idx val="1"/>
              <c:layout>
                <c:manualLayout>
                  <c:x val="-2.0589665555609295E-2"/>
                  <c:y val="3.8599899422021092E-2"/>
                </c:manualLayout>
              </c:layout>
              <c:dLblPos val="r"/>
              <c:showLegendKey val="0"/>
              <c:showVal val="1"/>
              <c:showCatName val="0"/>
              <c:showSerName val="0"/>
              <c:showPercent val="0"/>
              <c:showBubbleSize val="0"/>
            </c:dLbl>
            <c:dLbl>
              <c:idx val="2"/>
              <c:layout>
                <c:manualLayout>
                  <c:x val="-1.7863012522207729E-2"/>
                  <c:y val="3.6850118144680782E-2"/>
                </c:manualLayout>
              </c:layout>
              <c:dLblPos val="r"/>
              <c:showLegendKey val="0"/>
              <c:showVal val="1"/>
              <c:showCatName val="0"/>
              <c:showSerName val="0"/>
              <c:showPercent val="0"/>
              <c:showBubbleSize val="0"/>
            </c:dLbl>
            <c:dLbl>
              <c:idx val="3"/>
              <c:layout>
                <c:manualLayout>
                  <c:x val="-2.1944611663603213E-2"/>
                  <c:y val="-3.6161614087678415E-2"/>
                </c:manualLayout>
              </c:layout>
              <c:dLblPos val="r"/>
              <c:showLegendKey val="0"/>
              <c:showVal val="1"/>
              <c:showCatName val="0"/>
              <c:showSerName val="0"/>
              <c:showPercent val="0"/>
              <c:showBubbleSize val="0"/>
            </c:dLbl>
            <c:dLbl>
              <c:idx val="4"/>
              <c:layout>
                <c:manualLayout>
                  <c:x val="-2.0589628131345968E-2"/>
                  <c:y val="3.463293946144607E-2"/>
                </c:manualLayout>
              </c:layout>
              <c:dLblPos val="r"/>
              <c:showLegendKey val="0"/>
              <c:showVal val="1"/>
              <c:showCatName val="0"/>
              <c:showSerName val="0"/>
              <c:showPercent val="0"/>
              <c:showBubbleSize val="0"/>
            </c:dLbl>
            <c:dLbl>
              <c:idx val="5"/>
              <c:layout>
                <c:manualLayout>
                  <c:x val="-2.0589772904153866E-2"/>
                  <c:y val="3.859976164396773E-2"/>
                </c:manualLayout>
              </c:layout>
              <c:dLblPos val="r"/>
              <c:showLegendKey val="0"/>
              <c:showVal val="1"/>
              <c:showCatName val="0"/>
              <c:showSerName val="0"/>
              <c:showPercent val="0"/>
              <c:showBubbleSize val="0"/>
            </c:dLbl>
            <c:dLbl>
              <c:idx val="6"/>
              <c:layout>
                <c:manualLayout>
                  <c:x val="-2.1952992072310055E-2"/>
                  <c:y val="3.859976164396773E-2"/>
                </c:manualLayout>
              </c:layout>
              <c:dLblPos val="r"/>
              <c:showLegendKey val="0"/>
              <c:showVal val="1"/>
              <c:showCatName val="0"/>
              <c:showSerName val="0"/>
              <c:showPercent val="0"/>
              <c:showBubbleSize val="0"/>
            </c:dLbl>
            <c:dLbl>
              <c:idx val="7"/>
              <c:layout>
                <c:manualLayout>
                  <c:x val="-2.0589665555609302E-2"/>
                  <c:y val="3.5100474645393745E-2"/>
                </c:manualLayout>
              </c:layout>
              <c:dLblPos val="r"/>
              <c:showLegendKey val="0"/>
              <c:showVal val="1"/>
              <c:showCatName val="0"/>
              <c:showSerName val="0"/>
              <c:showPercent val="0"/>
              <c:showBubbleSize val="0"/>
            </c:dLbl>
            <c:dLbl>
              <c:idx val="8"/>
              <c:layout>
                <c:manualLayout>
                  <c:x val="-2.0589665555609302E-2"/>
                  <c:y val="3.8599899422021092E-2"/>
                </c:manualLayout>
              </c:layout>
              <c:dLblPos val="r"/>
              <c:showLegendKey val="0"/>
              <c:showVal val="1"/>
              <c:showCatName val="0"/>
              <c:showSerName val="0"/>
              <c:showPercent val="0"/>
              <c:showBubbleSize val="0"/>
            </c:dLbl>
            <c:dLbl>
              <c:idx val="9"/>
              <c:layout>
                <c:manualLayout>
                  <c:x val="-2.0589665555609302E-2"/>
                  <c:y val="3.8599899422021092E-2"/>
                </c:manualLayout>
              </c:layout>
              <c:dLblPos val="r"/>
              <c:showLegendKey val="0"/>
              <c:showVal val="1"/>
              <c:showCatName val="0"/>
              <c:showSerName val="0"/>
              <c:showPercent val="0"/>
              <c:showBubbleSize val="0"/>
            </c:dLbl>
            <c:dLbl>
              <c:idx val="10"/>
              <c:layout>
                <c:manualLayout>
                  <c:x val="-2.0589772904153928E-2"/>
                  <c:y val="3.8600037200074412E-2"/>
                </c:manualLayout>
              </c:layout>
              <c:dLblPos val="r"/>
              <c:showLegendKey val="0"/>
              <c:showVal val="1"/>
              <c:showCatName val="0"/>
              <c:showSerName val="0"/>
              <c:showPercent val="0"/>
              <c:showBubbleSize val="0"/>
            </c:dLbl>
            <c:dLbl>
              <c:idx val="11"/>
              <c:layout>
                <c:manualLayout>
                  <c:x val="-1.9226339038908549E-2"/>
                  <c:y val="3.8600174978127802E-2"/>
                </c:manualLayout>
              </c:layout>
              <c:dLblPos val="r"/>
              <c:showLegendKey val="0"/>
              <c:showVal val="1"/>
              <c:showCatName val="0"/>
              <c:showSerName val="0"/>
              <c:showPercent val="0"/>
              <c:showBubbleSize val="0"/>
            </c:dLbl>
            <c:dLbl>
              <c:idx val="12"/>
              <c:layout>
                <c:manualLayout>
                  <c:x val="-1.9167542895058606E-2"/>
                  <c:y val="-3.813993915688831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Data'!$FB$22:$GV$22</c:f>
              <c:numCache>
                <c:formatCode>_(* #,##0_);_(* \(#,##0\);_(* "-"??_);_(@_)</c:formatCode>
                <c:ptCount val="13"/>
                <c:pt idx="0">
                  <c:v>7221</c:v>
                </c:pt>
                <c:pt idx="1">
                  <c:v>6954</c:v>
                </c:pt>
                <c:pt idx="2">
                  <c:v>7492</c:v>
                </c:pt>
                <c:pt idx="3">
                  <c:v>13806</c:v>
                </c:pt>
                <c:pt idx="4">
                  <c:v>8718</c:v>
                </c:pt>
                <c:pt idx="5">
                  <c:v>7584</c:v>
                </c:pt>
                <c:pt idx="6">
                  <c:v>8400</c:v>
                </c:pt>
                <c:pt idx="7">
                  <c:v>6710</c:v>
                </c:pt>
                <c:pt idx="8">
                  <c:v>6732</c:v>
                </c:pt>
                <c:pt idx="9">
                  <c:v>6700</c:v>
                </c:pt>
                <c:pt idx="10">
                  <c:v>6663</c:v>
                </c:pt>
                <c:pt idx="11">
                  <c:v>7110</c:v>
                </c:pt>
                <c:pt idx="12">
                  <c:v>7534</c:v>
                </c:pt>
              </c:numCache>
            </c:numRef>
          </c:val>
          <c:smooth val="0"/>
        </c:ser>
        <c:ser>
          <c:idx val="1"/>
          <c:order val="1"/>
          <c:tx>
            <c:strRef>
              <c:f>'Summary Data'!$FA$28</c:f>
              <c:strCache>
                <c:ptCount val="1"/>
                <c:pt idx="0">
                  <c:v>Resolved Tickets</c:v>
                </c:pt>
              </c:strCache>
            </c:strRef>
          </c:tx>
          <c:dLbls>
            <c:dLbl>
              <c:idx val="0"/>
              <c:layout>
                <c:manualLayout>
                  <c:x val="-1.9226339038908496E-2"/>
                  <c:y val="-3.3351106702213369E-2"/>
                </c:manualLayout>
              </c:layout>
              <c:dLblPos val="r"/>
              <c:showLegendKey val="0"/>
              <c:showVal val="1"/>
              <c:showCatName val="0"/>
              <c:showSerName val="0"/>
              <c:showPercent val="0"/>
              <c:showBubbleSize val="0"/>
            </c:dLbl>
            <c:dLbl>
              <c:idx val="1"/>
              <c:layout>
                <c:manualLayout>
                  <c:x val="-1.7863012522207729E-2"/>
                  <c:y val="-3.6850393700787402E-2"/>
                </c:manualLayout>
              </c:layout>
              <c:dLblPos val="r"/>
              <c:showLegendKey val="0"/>
              <c:showVal val="1"/>
              <c:showCatName val="0"/>
              <c:showSerName val="0"/>
              <c:showPercent val="0"/>
              <c:showBubbleSize val="0"/>
            </c:dLbl>
            <c:dLbl>
              <c:idx val="2"/>
              <c:layout>
                <c:manualLayout>
                  <c:x val="-2.6017909840780607E-2"/>
                  <c:y val="-3.160132362854904E-2"/>
                </c:manualLayout>
              </c:layout>
              <c:dLblPos val="r"/>
              <c:showLegendKey val="0"/>
              <c:showVal val="1"/>
              <c:showCatName val="0"/>
              <c:showSerName val="0"/>
              <c:showPercent val="0"/>
              <c:showBubbleSize val="0"/>
            </c:dLbl>
            <c:dLbl>
              <c:idx val="3"/>
              <c:layout>
                <c:manualLayout>
                  <c:x val="-1.9238818389291552E-2"/>
                  <c:y val="5.7033059915750424E-2"/>
                </c:manualLayout>
              </c:layout>
              <c:dLblPos val="r"/>
              <c:showLegendKey val="0"/>
              <c:showVal val="1"/>
              <c:showCatName val="0"/>
              <c:showSerName val="0"/>
              <c:showPercent val="0"/>
              <c:showBubbleSize val="0"/>
            </c:dLbl>
            <c:dLbl>
              <c:idx val="4"/>
              <c:layout>
                <c:manualLayout>
                  <c:x val="-1.6507982373762862E-2"/>
                  <c:y val="-3.4473200628278702E-2"/>
                </c:manualLayout>
              </c:layout>
              <c:dLblPos val="r"/>
              <c:showLegendKey val="0"/>
              <c:showVal val="1"/>
              <c:showCatName val="0"/>
              <c:showSerName val="0"/>
              <c:showPercent val="0"/>
              <c:showBubbleSize val="0"/>
            </c:dLbl>
            <c:dLbl>
              <c:idx val="5"/>
              <c:layout>
                <c:manualLayout>
                  <c:x val="-1.649968600550698E-2"/>
                  <c:y val="-3.3350831146106735E-2"/>
                </c:manualLayout>
              </c:layout>
              <c:dLblPos val="r"/>
              <c:showLegendKey val="0"/>
              <c:showVal val="1"/>
              <c:showCatName val="0"/>
              <c:showSerName val="0"/>
              <c:showPercent val="0"/>
              <c:showBubbleSize val="0"/>
            </c:dLbl>
            <c:dLbl>
              <c:idx val="6"/>
              <c:layout>
                <c:manualLayout>
                  <c:x val="-1.9226339038908496E-2"/>
                  <c:y val="-3.6850531478840765E-2"/>
                </c:manualLayout>
              </c:layout>
              <c:dLblPos val="r"/>
              <c:showLegendKey val="0"/>
              <c:showVal val="1"/>
              <c:showCatName val="0"/>
              <c:showSerName val="0"/>
              <c:showPercent val="0"/>
              <c:showBubbleSize val="0"/>
            </c:dLbl>
            <c:dLbl>
              <c:idx val="7"/>
              <c:layout>
                <c:manualLayout>
                  <c:x val="-1.7863012522207729E-2"/>
                  <c:y val="-3.6850393700787402E-2"/>
                </c:manualLayout>
              </c:layout>
              <c:dLblPos val="r"/>
              <c:showLegendKey val="0"/>
              <c:showVal val="1"/>
              <c:showCatName val="0"/>
              <c:showSerName val="0"/>
              <c:showPercent val="0"/>
              <c:showBubbleSize val="0"/>
            </c:dLbl>
            <c:dLbl>
              <c:idx val="8"/>
              <c:layout>
                <c:manualLayout>
                  <c:x val="-1.9226339038908521E-2"/>
                  <c:y val="-3.5100612423447142E-2"/>
                </c:manualLayout>
              </c:layout>
              <c:dLblPos val="r"/>
              <c:showLegendKey val="0"/>
              <c:showVal val="1"/>
              <c:showCatName val="0"/>
              <c:showSerName val="0"/>
              <c:showPercent val="0"/>
              <c:showBubbleSize val="0"/>
            </c:dLbl>
            <c:dLbl>
              <c:idx val="9"/>
              <c:layout>
                <c:manualLayout>
                  <c:x val="-1.7863119870752363E-2"/>
                  <c:y val="-3.3350831146106735E-2"/>
                </c:manualLayout>
              </c:layout>
              <c:dLblPos val="r"/>
              <c:showLegendKey val="0"/>
              <c:showVal val="1"/>
              <c:showCatName val="0"/>
              <c:showSerName val="0"/>
              <c:showPercent val="0"/>
              <c:showBubbleSize val="0"/>
            </c:dLbl>
            <c:dLbl>
              <c:idx val="10"/>
              <c:layout>
                <c:manualLayout>
                  <c:x val="-1.7858899136078937E-2"/>
                  <c:y val="-3.685039370078734E-2"/>
                </c:manualLayout>
              </c:layout>
              <c:dLblPos val="r"/>
              <c:showLegendKey val="0"/>
              <c:showVal val="1"/>
              <c:showCatName val="0"/>
              <c:showSerName val="0"/>
              <c:showPercent val="0"/>
              <c:showBubbleSize val="0"/>
            </c:dLbl>
            <c:dLbl>
              <c:idx val="11"/>
              <c:layout>
                <c:manualLayout>
                  <c:x val="-1.9222123228480232E-2"/>
                  <c:y val="-3.3362283430346959E-2"/>
                </c:manualLayout>
              </c:layout>
              <c:dLblPos val="r"/>
              <c:showLegendKey val="0"/>
              <c:showVal val="1"/>
              <c:showCatName val="0"/>
              <c:showSerName val="0"/>
              <c:showPercent val="0"/>
              <c:showBubbleSize val="0"/>
            </c:dLbl>
            <c:dLbl>
              <c:idx val="12"/>
              <c:layout>
                <c:manualLayout>
                  <c:x val="-1.9167542895058606E-2"/>
                  <c:y val="3.4663189917427208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Data'!$FB$28:$GV$28</c:f>
              <c:numCache>
                <c:formatCode>_(* #,##0_);_(* \(#,##0\);_(* "-"??_);_(@_)</c:formatCode>
                <c:ptCount val="13"/>
                <c:pt idx="0">
                  <c:v>7272</c:v>
                </c:pt>
                <c:pt idx="1">
                  <c:v>7055</c:v>
                </c:pt>
                <c:pt idx="2">
                  <c:v>7510</c:v>
                </c:pt>
                <c:pt idx="3">
                  <c:v>13671</c:v>
                </c:pt>
                <c:pt idx="4">
                  <c:v>9009</c:v>
                </c:pt>
                <c:pt idx="5">
                  <c:v>7670</c:v>
                </c:pt>
                <c:pt idx="6">
                  <c:v>8415</c:v>
                </c:pt>
                <c:pt idx="7">
                  <c:v>6900</c:v>
                </c:pt>
                <c:pt idx="8">
                  <c:v>6739</c:v>
                </c:pt>
                <c:pt idx="9">
                  <c:v>6854</c:v>
                </c:pt>
                <c:pt idx="10">
                  <c:v>6674</c:v>
                </c:pt>
                <c:pt idx="11">
                  <c:v>7122</c:v>
                </c:pt>
                <c:pt idx="12">
                  <c:v>7455</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9224167524888463E-2"/>
                  <c:y val="-2.8867839422643298E-2"/>
                </c:manualLayout>
              </c:layout>
              <c:dLblPos val="r"/>
              <c:showLegendKey val="0"/>
              <c:showVal val="1"/>
              <c:showCatName val="0"/>
              <c:showSerName val="0"/>
              <c:showPercent val="0"/>
              <c:showBubbleSize val="0"/>
            </c:dLbl>
            <c:dLbl>
              <c:idx val="1"/>
              <c:layout>
                <c:manualLayout>
                  <c:x val="-1.9194671218245026E-2"/>
                  <c:y val="-2.8867839422643298E-2"/>
                </c:manualLayout>
              </c:layout>
              <c:dLblPos val="r"/>
              <c:showLegendKey val="0"/>
              <c:showVal val="1"/>
              <c:showCatName val="0"/>
              <c:showSerName val="0"/>
              <c:showPercent val="0"/>
              <c:showBubbleSize val="0"/>
            </c:dLbl>
            <c:dLbl>
              <c:idx val="2"/>
              <c:layout>
                <c:manualLayout>
                  <c:x val="-1.7851012701682115E-2"/>
                  <c:y val="-3.0672079386558412E-2"/>
                </c:manualLayout>
              </c:layout>
              <c:dLblPos val="r"/>
              <c:showLegendKey val="0"/>
              <c:showVal val="1"/>
              <c:showCatName val="0"/>
              <c:showSerName val="0"/>
              <c:showPercent val="0"/>
              <c:showBubbleSize val="0"/>
            </c:dLbl>
            <c:dLbl>
              <c:idx val="3"/>
              <c:layout>
                <c:manualLayout>
                  <c:x val="-1.7851012701682115E-2"/>
                  <c:y val="-2.7063599458728011E-2"/>
                </c:manualLayout>
              </c:layout>
              <c:dLblPos val="r"/>
              <c:showLegendKey val="0"/>
              <c:showVal val="1"/>
              <c:showCatName val="0"/>
              <c:showSerName val="0"/>
              <c:showPercent val="0"/>
              <c:showBubbleSize val="0"/>
            </c:dLbl>
            <c:dLbl>
              <c:idx val="4"/>
              <c:layout>
                <c:manualLayout>
                  <c:x val="-1.783145205008883E-2"/>
                  <c:y val="-2.8976791286915906E-2"/>
                </c:manualLayout>
              </c:layout>
              <c:dLblPos val="r"/>
              <c:showLegendKey val="0"/>
              <c:showVal val="1"/>
              <c:showCatName val="0"/>
              <c:showSerName val="0"/>
              <c:showPercent val="0"/>
              <c:showBubbleSize val="0"/>
            </c:dLbl>
            <c:dLbl>
              <c:idx val="5"/>
              <c:layout>
                <c:manualLayout>
                  <c:x val="-1.7851012701682063E-2"/>
                  <c:y val="-2.7063599458728011E-2"/>
                </c:manualLayout>
              </c:layout>
              <c:dLblPos val="r"/>
              <c:showLegendKey val="0"/>
              <c:showVal val="1"/>
              <c:showCatName val="0"/>
              <c:showSerName val="0"/>
              <c:showPercent val="0"/>
              <c:showBubbleSize val="0"/>
            </c:dLbl>
            <c:dLbl>
              <c:idx val="6"/>
              <c:layout>
                <c:manualLayout>
                  <c:x val="-2.0607163368382635E-2"/>
                  <c:y val="-2.8867839422643298E-2"/>
                </c:manualLayout>
              </c:layout>
              <c:dLblPos val="r"/>
              <c:showLegendKey val="0"/>
              <c:showVal val="1"/>
              <c:showCatName val="0"/>
              <c:showSerName val="0"/>
              <c:showPercent val="0"/>
              <c:showBubbleSize val="0"/>
            </c:dLbl>
            <c:dLbl>
              <c:idx val="7"/>
              <c:layout>
                <c:manualLayout>
                  <c:x val="-2.05972873022774E-2"/>
                  <c:y val="-2.7227010009575711E-2"/>
                </c:manualLayout>
              </c:layout>
              <c:dLblPos val="r"/>
              <c:showLegendKey val="0"/>
              <c:showVal val="1"/>
              <c:showCatName val="0"/>
              <c:showSerName val="0"/>
              <c:showPercent val="0"/>
              <c:showBubbleSize val="0"/>
            </c:dLbl>
            <c:dLbl>
              <c:idx val="8"/>
              <c:layout>
                <c:manualLayout>
                  <c:x val="-1.6477857878475801E-2"/>
                  <c:y val="-2.8867839422643298E-2"/>
                </c:manualLayout>
              </c:layout>
              <c:dLblPos val="r"/>
              <c:showLegendKey val="0"/>
              <c:showVal val="1"/>
              <c:showCatName val="0"/>
              <c:showSerName val="0"/>
              <c:showPercent val="0"/>
              <c:showBubbleSize val="0"/>
            </c:dLbl>
            <c:dLbl>
              <c:idx val="9"/>
              <c:layout>
                <c:manualLayout>
                  <c:x val="-2.0597322348094752E-2"/>
                  <c:y val="-2.7063599458728011E-2"/>
                </c:manualLayout>
              </c:layout>
              <c:dLblPos val="r"/>
              <c:showLegendKey val="0"/>
              <c:showVal val="1"/>
              <c:showCatName val="0"/>
              <c:showSerName val="0"/>
              <c:showPercent val="0"/>
              <c:showBubbleSize val="0"/>
            </c:dLbl>
            <c:dLbl>
              <c:idx val="10"/>
              <c:layout>
                <c:manualLayout>
                  <c:x val="-1.9224299416560627E-2"/>
                  <c:y val="-2.7172449900455382E-2"/>
                </c:manualLayout>
              </c:layout>
              <c:dLblPos val="r"/>
              <c:showLegendKey val="0"/>
              <c:showVal val="1"/>
              <c:showCatName val="0"/>
              <c:showSerName val="0"/>
              <c:showPercent val="0"/>
              <c:showBubbleSize val="0"/>
            </c:dLbl>
            <c:dLbl>
              <c:idx val="11"/>
              <c:layout>
                <c:manualLayout>
                  <c:x val="-1.7850989485210061E-2"/>
                  <c:y val="-2.7063599458728011E-2"/>
                </c:manualLayout>
              </c:layout>
              <c:dLblPos val="r"/>
              <c:showLegendKey val="0"/>
              <c:showVal val="1"/>
              <c:showCatName val="0"/>
              <c:showSerName val="0"/>
              <c:showPercent val="0"/>
              <c:showBubbleSize val="0"/>
            </c:dLbl>
            <c:dLbl>
              <c:idx val="12"/>
              <c:layout>
                <c:manualLayout>
                  <c:x val="-1.9214316001910803E-2"/>
                  <c:y val="-2.3455119530897607E-2"/>
                </c:manualLayout>
              </c:layout>
              <c:dLblPos val="r"/>
              <c:showLegendKey val="0"/>
              <c:showVal val="1"/>
              <c:showCatName val="0"/>
              <c:showSerName val="0"/>
              <c:showPercent val="0"/>
              <c:showBubbleSize val="0"/>
            </c:dLbl>
            <c:dLbl>
              <c:idx val="13"/>
              <c:layout>
                <c:manualLayout>
                  <c:x val="-1.9086571233810613E-2"/>
                  <c:y val="-2.624671916010505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Data'!$FB$30:$GV$30</c:f>
              <c:numCache>
                <c:formatCode>_(* #,##0_);_(* \(#,##0\);_(* "-"??_);_(@_)</c:formatCode>
                <c:ptCount val="13"/>
                <c:pt idx="0">
                  <c:v>493</c:v>
                </c:pt>
                <c:pt idx="1">
                  <c:v>463</c:v>
                </c:pt>
                <c:pt idx="2">
                  <c:v>523</c:v>
                </c:pt>
                <c:pt idx="3">
                  <c:v>739</c:v>
                </c:pt>
                <c:pt idx="4">
                  <c:v>572</c:v>
                </c:pt>
                <c:pt idx="5">
                  <c:v>546</c:v>
                </c:pt>
                <c:pt idx="6">
                  <c:v>605</c:v>
                </c:pt>
                <c:pt idx="7">
                  <c:v>475</c:v>
                </c:pt>
                <c:pt idx="8">
                  <c:v>552</c:v>
                </c:pt>
                <c:pt idx="9">
                  <c:v>485</c:v>
                </c:pt>
                <c:pt idx="10">
                  <c:v>555</c:v>
                </c:pt>
                <c:pt idx="11">
                  <c:v>634</c:v>
                </c:pt>
                <c:pt idx="12">
                  <c:v>790</c:v>
                </c:pt>
              </c:numCache>
            </c:numRef>
          </c:val>
          <c:smooth val="0"/>
        </c:ser>
        <c:dLbls>
          <c:showLegendKey val="0"/>
          <c:showVal val="0"/>
          <c:showCatName val="0"/>
          <c:showSerName val="0"/>
          <c:showPercent val="0"/>
          <c:showBubbleSize val="0"/>
        </c:dLbls>
        <c:marker val="1"/>
        <c:smooth val="0"/>
        <c:axId val="126293888"/>
        <c:axId val="126295424"/>
      </c:lineChart>
      <c:dateAx>
        <c:axId val="1262938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6295424"/>
        <c:crosses val="autoZero"/>
        <c:auto val="1"/>
        <c:lblOffset val="100"/>
        <c:baseTimeUnit val="months"/>
        <c:majorUnit val="1"/>
        <c:majorTimeUnit val="months"/>
        <c:minorUnit val="1"/>
        <c:minorTimeUnit val="days"/>
      </c:dateAx>
      <c:valAx>
        <c:axId val="126295424"/>
        <c:scaling>
          <c:orientation val="minMax"/>
          <c:max val="15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293888"/>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8635638830577297E-2"/>
                  <c:y val="-3.5333265160036841E-2"/>
                </c:manualLayout>
              </c:layout>
              <c:dLblPos val="r"/>
              <c:showLegendKey val="0"/>
              <c:showVal val="1"/>
              <c:showCatName val="0"/>
              <c:showSerName val="0"/>
              <c:showPercent val="0"/>
              <c:showBubbleSize val="0"/>
            </c:dLbl>
            <c:dLbl>
              <c:idx val="1"/>
              <c:layout>
                <c:manualLayout>
                  <c:x val="-1.8635723854393049E-2"/>
                  <c:y val="4.2338566880838223E-2"/>
                </c:manualLayout>
              </c:layout>
              <c:dLblPos val="r"/>
              <c:showLegendKey val="0"/>
              <c:showVal val="1"/>
              <c:showCatName val="0"/>
              <c:showSerName val="0"/>
              <c:showPercent val="0"/>
              <c:showBubbleSize val="0"/>
            </c:dLbl>
            <c:dLbl>
              <c:idx val="2"/>
              <c:layout>
                <c:manualLayout>
                  <c:x val="-1.7314182086308066E-2"/>
                  <c:y val="-3.1645441419391483E-2"/>
                </c:manualLayout>
              </c:layout>
              <c:dLblPos val="r"/>
              <c:showLegendKey val="0"/>
              <c:showVal val="1"/>
              <c:showCatName val="0"/>
              <c:showSerName val="0"/>
              <c:showPercent val="0"/>
              <c:showBubbleSize val="0"/>
            </c:dLbl>
            <c:dLbl>
              <c:idx val="3"/>
              <c:layout>
                <c:manualLayout>
                  <c:x val="-1.8635638830577297E-2"/>
                  <c:y val="-3.7064866891638543E-2"/>
                </c:manualLayout>
              </c:layout>
              <c:dLblPos val="r"/>
              <c:showLegendKey val="0"/>
              <c:showVal val="1"/>
              <c:showCatName val="0"/>
              <c:showSerName val="0"/>
              <c:showPercent val="0"/>
              <c:showBubbleSize val="0"/>
            </c:dLbl>
            <c:dLbl>
              <c:idx val="4"/>
              <c:layout>
                <c:manualLayout>
                  <c:x val="-1.7314198460573995E-2"/>
                  <c:y val="-3.8796468623240279E-2"/>
                </c:manualLayout>
              </c:layout>
              <c:dLblPos val="r"/>
              <c:showLegendKey val="0"/>
              <c:showVal val="1"/>
              <c:showCatName val="0"/>
              <c:showSerName val="0"/>
              <c:showPercent val="0"/>
              <c:showBubbleSize val="0"/>
            </c:dLbl>
            <c:dLbl>
              <c:idx val="5"/>
              <c:layout>
                <c:manualLayout>
                  <c:x val="-1.7314198460573995E-2"/>
                  <c:y val="-3.7064866891638543E-2"/>
                </c:manualLayout>
              </c:layout>
              <c:dLblPos val="r"/>
              <c:showLegendKey val="0"/>
              <c:showVal val="1"/>
              <c:showCatName val="0"/>
              <c:showSerName val="0"/>
              <c:showPercent val="0"/>
              <c:showBubbleSize val="0"/>
            </c:dLbl>
            <c:dLbl>
              <c:idx val="6"/>
              <c:layout>
                <c:manualLayout>
                  <c:x val="-1.7314182086308066E-2"/>
                  <c:y val="3.8906103243623077E-2"/>
                </c:manualLayout>
              </c:layout>
              <c:dLblPos val="r"/>
              <c:showLegendKey val="0"/>
              <c:showVal val="1"/>
              <c:showCatName val="0"/>
              <c:showSerName val="0"/>
              <c:showPercent val="0"/>
              <c:showBubbleSize val="0"/>
            </c:dLbl>
            <c:dLbl>
              <c:idx val="7"/>
              <c:layout>
                <c:manualLayout>
                  <c:x val="-1.8635619384688062E-2"/>
                  <c:y val="-3.3392328731293525E-2"/>
                </c:manualLayout>
              </c:layout>
              <c:dLblPos val="r"/>
              <c:showLegendKey val="0"/>
              <c:showVal val="1"/>
              <c:showCatName val="0"/>
              <c:showSerName val="0"/>
              <c:showPercent val="0"/>
              <c:showBubbleSize val="0"/>
            </c:dLbl>
            <c:dLbl>
              <c:idx val="8"/>
              <c:layout>
                <c:manualLayout>
                  <c:x val="-1.86356388305772E-2"/>
                  <c:y val="-3.5333265160036841E-2"/>
                </c:manualLayout>
              </c:layout>
              <c:dLblPos val="r"/>
              <c:showLegendKey val="0"/>
              <c:showVal val="1"/>
              <c:showCatName val="0"/>
              <c:showSerName val="0"/>
              <c:showPercent val="0"/>
              <c:showBubbleSize val="0"/>
            </c:dLbl>
            <c:dLbl>
              <c:idx val="9"/>
              <c:layout>
                <c:manualLayout>
                  <c:x val="-1.99570792005806E-2"/>
                  <c:y val="-3.5384122439240551E-2"/>
                </c:manualLayout>
              </c:layout>
              <c:dLblPos val="r"/>
              <c:showLegendKey val="0"/>
              <c:showVal val="1"/>
              <c:showCatName val="0"/>
              <c:showSerName val="0"/>
              <c:showPercent val="0"/>
              <c:showBubbleSize val="0"/>
            </c:dLbl>
            <c:dLbl>
              <c:idx val="10"/>
              <c:layout>
                <c:manualLayout>
                  <c:x val="-1.8635638830577297E-2"/>
                  <c:y val="-3.5391076115485601E-2"/>
                </c:manualLayout>
              </c:layout>
              <c:dLblPos val="r"/>
              <c:showLegendKey val="0"/>
              <c:showVal val="1"/>
              <c:showCatName val="0"/>
              <c:showSerName val="0"/>
              <c:showPercent val="0"/>
              <c:showBubbleSize val="0"/>
            </c:dLbl>
            <c:dLbl>
              <c:idx val="11"/>
              <c:layout>
                <c:manualLayout>
                  <c:x val="-1.9917671604287979E-2"/>
                  <c:y val="-3.7373328578899634E-2"/>
                </c:manualLayout>
              </c:layout>
              <c:dLblPos val="r"/>
              <c:showLegendKey val="0"/>
              <c:showVal val="1"/>
              <c:showCatName val="0"/>
              <c:showSerName val="0"/>
              <c:showPercent val="0"/>
              <c:showBubbleSize val="0"/>
            </c:dLbl>
            <c:dLbl>
              <c:idx val="12"/>
              <c:layout>
                <c:manualLayout>
                  <c:x val="-1.8635638830577297E-2"/>
                  <c:y val="-3.7113406278760606E-2"/>
                </c:manualLayout>
              </c:layout>
              <c:dLblPos val="r"/>
              <c:showLegendKey val="0"/>
              <c:showVal val="1"/>
              <c:showCatName val="0"/>
              <c:showSerName val="0"/>
              <c:showPercent val="0"/>
              <c:showBubbleSize val="0"/>
            </c:dLbl>
            <c:dLbl>
              <c:idx val="13"/>
              <c:layout>
                <c:manualLayout>
                  <c:x val="-1.8635638830577297E-2"/>
                  <c:y val="-3.706486689163854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Data'!$FB$37:$GV$37</c:f>
              <c:numCache>
                <c:formatCode>_(* #,##0_);_(* \(#,##0\);_(* "-"??_);_(@_)</c:formatCode>
                <c:ptCount val="13"/>
                <c:pt idx="0">
                  <c:v>45094</c:v>
                </c:pt>
                <c:pt idx="1">
                  <c:v>66663</c:v>
                </c:pt>
                <c:pt idx="2">
                  <c:v>43660</c:v>
                </c:pt>
                <c:pt idx="3">
                  <c:v>43753</c:v>
                </c:pt>
                <c:pt idx="4">
                  <c:v>43349</c:v>
                </c:pt>
                <c:pt idx="5">
                  <c:v>43105</c:v>
                </c:pt>
                <c:pt idx="6">
                  <c:v>56535</c:v>
                </c:pt>
                <c:pt idx="7">
                  <c:v>43010</c:v>
                </c:pt>
                <c:pt idx="8">
                  <c:v>43238</c:v>
                </c:pt>
                <c:pt idx="9">
                  <c:v>43850</c:v>
                </c:pt>
                <c:pt idx="10">
                  <c:v>44710</c:v>
                </c:pt>
                <c:pt idx="11">
                  <c:v>69500</c:v>
                </c:pt>
                <c:pt idx="12">
                  <c:v>47251</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dLbl>
            <c:dLbl>
              <c:idx val="1"/>
              <c:layout>
                <c:manualLayout>
                  <c:x val="-1.8906065879525223E-2"/>
                  <c:y val="-3.6074172546613686E-2"/>
                </c:manualLayout>
              </c:layout>
              <c:dLblPos val="r"/>
              <c:showLegendKey val="0"/>
              <c:showVal val="1"/>
              <c:showCatName val="0"/>
              <c:showSerName val="0"/>
              <c:showPercent val="0"/>
              <c:showBubbleSize val="0"/>
            </c:dLbl>
            <c:dLbl>
              <c:idx val="2"/>
              <c:layout>
                <c:manualLayout>
                  <c:x val="-1.8635638830577297E-2"/>
                  <c:y val="-3.3930667757439414E-2"/>
                </c:manualLayout>
              </c:layout>
              <c:dLblPos val="r"/>
              <c:showLegendKey val="0"/>
              <c:showVal val="1"/>
              <c:showCatName val="0"/>
              <c:showSerName val="0"/>
              <c:showPercent val="0"/>
              <c:showBubbleSize val="0"/>
            </c:dLbl>
            <c:dLbl>
              <c:idx val="3"/>
              <c:layout>
                <c:manualLayout>
                  <c:x val="-1.8635638830577297E-2"/>
                  <c:y val="-3.2199066025837615E-2"/>
                </c:manualLayout>
              </c:layout>
              <c:dLblPos val="r"/>
              <c:showLegendKey val="0"/>
              <c:showVal val="1"/>
              <c:showCatName val="0"/>
              <c:showSerName val="0"/>
              <c:showPercent val="0"/>
              <c:showBubbleSize val="0"/>
            </c:dLbl>
            <c:dLbl>
              <c:idx val="4"/>
              <c:layout>
                <c:manualLayout>
                  <c:x val="-1.8635638830577297E-2"/>
                  <c:y val="-3.9125472952244604E-2"/>
                </c:manualLayout>
              </c:layout>
              <c:dLblPos val="r"/>
              <c:showLegendKey val="0"/>
              <c:showVal val="1"/>
              <c:showCatName val="0"/>
              <c:showSerName val="0"/>
              <c:showPercent val="0"/>
              <c:showBubbleSize val="0"/>
            </c:dLbl>
            <c:dLbl>
              <c:idx val="5"/>
              <c:layout>
                <c:manualLayout>
                  <c:x val="-1.8635638830577297E-2"/>
                  <c:y val="-3.7444183113474583E-2"/>
                </c:manualLayout>
              </c:layout>
              <c:dLblPos val="r"/>
              <c:showLegendKey val="0"/>
              <c:showVal val="1"/>
              <c:showCatName val="0"/>
              <c:showSerName val="0"/>
              <c:showPercent val="0"/>
              <c:showBubbleSize val="0"/>
            </c:dLbl>
            <c:dLbl>
              <c:idx val="6"/>
              <c:layout>
                <c:manualLayout>
                  <c:x val="-1.7314198460573995E-2"/>
                  <c:y val="-3.9074752019633882E-2"/>
                </c:manualLayout>
              </c:layout>
              <c:dLblPos val="r"/>
              <c:showLegendKey val="0"/>
              <c:showVal val="1"/>
              <c:showCatName val="0"/>
              <c:showSerName val="0"/>
              <c:showPercent val="0"/>
              <c:showBubbleSize val="0"/>
            </c:dLbl>
            <c:dLbl>
              <c:idx val="7"/>
              <c:layout>
                <c:manualLayout>
                  <c:x val="-1.7314198460573995E-2"/>
                  <c:y val="-4.0806353751235584E-2"/>
                </c:manualLayout>
              </c:layout>
              <c:dLblPos val="r"/>
              <c:showLegendKey val="0"/>
              <c:showVal val="1"/>
              <c:showCatName val="0"/>
              <c:showSerName val="0"/>
              <c:showPercent val="0"/>
              <c:showBubbleSize val="0"/>
            </c:dLbl>
            <c:dLbl>
              <c:idx val="8"/>
              <c:layout>
                <c:manualLayout>
                  <c:x val="-1.86356388305772E-2"/>
                  <c:y val="-3.7343286634625251E-2"/>
                </c:manualLayout>
              </c:layout>
              <c:dLblPos val="r"/>
              <c:showLegendKey val="0"/>
              <c:showVal val="1"/>
              <c:showCatName val="0"/>
              <c:showSerName val="0"/>
              <c:showPercent val="0"/>
              <c:showBubbleSize val="0"/>
            </c:dLbl>
            <c:dLbl>
              <c:idx val="9"/>
              <c:layout>
                <c:manualLayout>
                  <c:x val="-1.8635638830577297E-2"/>
                  <c:y val="-3.9070525275249651E-2"/>
                </c:manualLayout>
              </c:layout>
              <c:dLblPos val="r"/>
              <c:showLegendKey val="0"/>
              <c:showVal val="1"/>
              <c:showCatName val="0"/>
              <c:showSerName val="0"/>
              <c:showPercent val="0"/>
              <c:showBubbleSize val="0"/>
            </c:dLbl>
            <c:dLbl>
              <c:idx val="10"/>
              <c:layout>
                <c:manualLayout>
                  <c:x val="-1.8635638830577297E-2"/>
                  <c:y val="-3.5708218290895453E-2"/>
                </c:manualLayout>
              </c:layout>
              <c:dLblPos val="r"/>
              <c:showLegendKey val="0"/>
              <c:showVal val="1"/>
              <c:showCatName val="0"/>
              <c:showSerName val="0"/>
              <c:showPercent val="0"/>
              <c:showBubbleSize val="0"/>
            </c:dLbl>
            <c:dLbl>
              <c:idx val="11"/>
              <c:layout>
                <c:manualLayout>
                  <c:x val="-1.7266857309948973E-2"/>
                  <c:y val="3.8587721135881867E-2"/>
                </c:manualLayout>
              </c:layout>
              <c:dLblPos val="r"/>
              <c:showLegendKey val="0"/>
              <c:showVal val="1"/>
              <c:showCatName val="0"/>
              <c:showSerName val="0"/>
              <c:showPercent val="0"/>
              <c:showBubbleSize val="0"/>
            </c:dLbl>
            <c:dLbl>
              <c:idx val="12"/>
              <c:layout>
                <c:manualLayout>
                  <c:x val="-1.8159816246953283E-2"/>
                  <c:y val="-3.919937280567212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Data'!$FB$38:$GV$38</c:f>
              <c:numCache>
                <c:formatCode>_(* #,##0_);_(* \(#,##0\);_(* "-"??_);_(@_)</c:formatCode>
                <c:ptCount val="13"/>
                <c:pt idx="0">
                  <c:v>67305</c:v>
                </c:pt>
                <c:pt idx="1">
                  <c:v>67180</c:v>
                </c:pt>
                <c:pt idx="2">
                  <c:v>67056</c:v>
                </c:pt>
                <c:pt idx="3">
                  <c:v>66898</c:v>
                </c:pt>
                <c:pt idx="4">
                  <c:v>66770</c:v>
                </c:pt>
                <c:pt idx="5">
                  <c:v>66689</c:v>
                </c:pt>
                <c:pt idx="6">
                  <c:v>66733</c:v>
                </c:pt>
                <c:pt idx="7">
                  <c:v>66530</c:v>
                </c:pt>
                <c:pt idx="8">
                  <c:v>66537</c:v>
                </c:pt>
                <c:pt idx="9">
                  <c:v>66605</c:v>
                </c:pt>
                <c:pt idx="10">
                  <c:v>66593</c:v>
                </c:pt>
                <c:pt idx="11">
                  <c:v>66703</c:v>
                </c:pt>
                <c:pt idx="12">
                  <c:v>66583</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dLbl>
            <c:dLbl>
              <c:idx val="1"/>
              <c:layout>
                <c:manualLayout>
                  <c:x val="-1.8635638830577297E-2"/>
                  <c:y val="-4.1733919623683433E-2"/>
                </c:manualLayout>
              </c:layout>
              <c:dLblPos val="r"/>
              <c:showLegendKey val="0"/>
              <c:showVal val="1"/>
              <c:showCatName val="0"/>
              <c:showSerName val="0"/>
              <c:showPercent val="0"/>
              <c:showBubbleSize val="0"/>
            </c:dLbl>
            <c:dLbl>
              <c:idx val="2"/>
              <c:layout>
                <c:manualLayout>
                  <c:x val="-1.8635638830577297E-2"/>
                  <c:y val="-3.8270644185041142E-2"/>
                </c:manualLayout>
              </c:layout>
              <c:dLblPos val="r"/>
              <c:showLegendKey val="0"/>
              <c:showVal val="1"/>
              <c:showCatName val="0"/>
              <c:showSerName val="0"/>
              <c:showPercent val="0"/>
              <c:showBubbleSize val="0"/>
            </c:dLbl>
            <c:dLbl>
              <c:idx val="3"/>
              <c:layout>
                <c:manualLayout>
                  <c:x val="-1.8635638830577297E-2"/>
                  <c:y val="-4.1729355814958867E-2"/>
                </c:manualLayout>
              </c:layout>
              <c:dLblPos val="r"/>
              <c:showLegendKey val="0"/>
              <c:showVal val="1"/>
              <c:showCatName val="0"/>
              <c:showSerName val="0"/>
              <c:showPercent val="0"/>
              <c:showBubbleSize val="0"/>
            </c:dLbl>
            <c:dLbl>
              <c:idx val="4"/>
              <c:layout>
                <c:manualLayout>
                  <c:x val="-1.8635638830577249E-2"/>
                  <c:y val="-4.3515151515151548E-2"/>
                </c:manualLayout>
              </c:layout>
              <c:dLblPos val="r"/>
              <c:showLegendKey val="0"/>
              <c:showVal val="1"/>
              <c:showCatName val="0"/>
              <c:showSerName val="0"/>
              <c:showPercent val="0"/>
              <c:showBubbleSize val="0"/>
            </c:dLbl>
            <c:dLbl>
              <c:idx val="5"/>
              <c:layout>
                <c:manualLayout>
                  <c:x val="-1.7314198460573995E-2"/>
                  <c:y val="-4.1733783277090403E-2"/>
                </c:manualLayout>
              </c:layout>
              <c:dLblPos val="r"/>
              <c:showLegendKey val="0"/>
              <c:showVal val="1"/>
              <c:showCatName val="0"/>
              <c:showSerName val="0"/>
              <c:showPercent val="0"/>
              <c:showBubbleSize val="0"/>
            </c:dLbl>
            <c:dLbl>
              <c:idx val="7"/>
              <c:layout>
                <c:manualLayout>
                  <c:x val="-1.8635638830577297E-2"/>
                  <c:y val="-4.3458711629917872E-2"/>
                </c:manualLayout>
              </c:layout>
              <c:dLblPos val="r"/>
              <c:showLegendKey val="0"/>
              <c:showVal val="1"/>
              <c:showCatName val="0"/>
              <c:showSerName val="0"/>
              <c:showPercent val="0"/>
              <c:showBubbleSize val="0"/>
            </c:dLbl>
            <c:dLbl>
              <c:idx val="8"/>
              <c:layout>
                <c:manualLayout>
                  <c:x val="-1.8635638830577297E-2"/>
                  <c:y val="-4.3458711629917872E-2"/>
                </c:manualLayout>
              </c:layout>
              <c:dLblPos val="r"/>
              <c:showLegendKey val="0"/>
              <c:showVal val="1"/>
              <c:showCatName val="0"/>
              <c:showSerName val="0"/>
              <c:showPercent val="0"/>
              <c:showBubbleSize val="0"/>
            </c:dLbl>
            <c:dLbl>
              <c:idx val="9"/>
              <c:layout>
                <c:manualLayout>
                  <c:x val="-1.8635638830577297E-2"/>
                  <c:y val="-3.9991001124859406E-2"/>
                </c:manualLayout>
              </c:layout>
              <c:dLblPos val="r"/>
              <c:showLegendKey val="0"/>
              <c:showVal val="1"/>
              <c:showCatName val="0"/>
              <c:showSerName val="0"/>
              <c:showPercent val="0"/>
              <c:showBubbleSize val="0"/>
            </c:dLbl>
            <c:dLbl>
              <c:idx val="10"/>
              <c:layout>
                <c:manualLayout>
                  <c:x val="-1.8635638830577297E-2"/>
                  <c:y val="-4.345870402563335E-2"/>
                </c:manualLayout>
              </c:layout>
              <c:dLblPos val="r"/>
              <c:showLegendKey val="0"/>
              <c:showVal val="1"/>
              <c:showCatName val="0"/>
              <c:showSerName val="0"/>
              <c:showPercent val="0"/>
              <c:showBubbleSize val="0"/>
            </c:dLbl>
            <c:dLbl>
              <c:idx val="11"/>
              <c:layout>
                <c:manualLayout>
                  <c:x val="-1.8635638830577297E-2"/>
                  <c:y val="-3.827064418504107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Data'!$FB$39:$GV$39</c:f>
              <c:numCache>
                <c:formatCode>_(* #,##0_);_(* \(#,##0\);_(* "-"??_);_(@_)</c:formatCode>
                <c:ptCount val="13"/>
                <c:pt idx="0">
                  <c:v>112399</c:v>
                </c:pt>
                <c:pt idx="1">
                  <c:v>133843</c:v>
                </c:pt>
                <c:pt idx="2">
                  <c:v>110716</c:v>
                </c:pt>
                <c:pt idx="3">
                  <c:v>110651</c:v>
                </c:pt>
                <c:pt idx="4">
                  <c:v>110119</c:v>
                </c:pt>
                <c:pt idx="5">
                  <c:v>109794</c:v>
                </c:pt>
                <c:pt idx="6">
                  <c:v>123268</c:v>
                </c:pt>
                <c:pt idx="7">
                  <c:v>109540</c:v>
                </c:pt>
                <c:pt idx="8">
                  <c:v>109775</c:v>
                </c:pt>
                <c:pt idx="9">
                  <c:v>110455</c:v>
                </c:pt>
                <c:pt idx="10">
                  <c:v>111303</c:v>
                </c:pt>
                <c:pt idx="11">
                  <c:v>136203</c:v>
                </c:pt>
                <c:pt idx="12">
                  <c:v>113834</c:v>
                </c:pt>
              </c:numCache>
            </c:numRef>
          </c:val>
          <c:smooth val="0"/>
        </c:ser>
        <c:dLbls>
          <c:showLegendKey val="0"/>
          <c:showVal val="0"/>
          <c:showCatName val="0"/>
          <c:showSerName val="0"/>
          <c:showPercent val="0"/>
          <c:showBubbleSize val="0"/>
        </c:dLbls>
        <c:marker val="1"/>
        <c:smooth val="0"/>
        <c:axId val="126479744"/>
        <c:axId val="126510208"/>
      </c:lineChart>
      <c:dateAx>
        <c:axId val="126479744"/>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6510208"/>
        <c:crosses val="autoZero"/>
        <c:auto val="1"/>
        <c:lblOffset val="100"/>
        <c:baseTimeUnit val="months"/>
      </c:dateAx>
      <c:valAx>
        <c:axId val="126510208"/>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479744"/>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2.1880623131063842E-2"/>
                  <c:y val="-5.1440309935384856E-2"/>
                </c:manualLayout>
              </c:layout>
              <c:dLblPos val="r"/>
              <c:showLegendKey val="0"/>
              <c:showVal val="1"/>
              <c:showCatName val="0"/>
              <c:showSerName val="0"/>
              <c:showPercent val="0"/>
              <c:showBubbleSize val="0"/>
            </c:dLbl>
            <c:dLbl>
              <c:idx val="2"/>
              <c:layout>
                <c:manualLayout>
                  <c:x val="-1.5132212950993066E-2"/>
                  <c:y val="-4.1271251184158253E-2"/>
                </c:manualLayout>
              </c:layout>
              <c:dLblPos val="r"/>
              <c:showLegendKey val="0"/>
              <c:showVal val="1"/>
              <c:showCatName val="0"/>
              <c:showSerName val="0"/>
              <c:showPercent val="0"/>
              <c:showBubbleSize val="0"/>
            </c:dLbl>
            <c:dLbl>
              <c:idx val="3"/>
              <c:layout>
                <c:manualLayout>
                  <c:x val="-2.0452171201372112E-2"/>
                  <c:y val="-3.6056447489518396E-2"/>
                </c:manualLayout>
              </c:layout>
              <c:dLblPos val="r"/>
              <c:showLegendKey val="0"/>
              <c:showVal val="1"/>
              <c:showCatName val="0"/>
              <c:showSerName val="0"/>
              <c:showPercent val="0"/>
              <c:showBubbleSize val="0"/>
            </c:dLbl>
            <c:dLbl>
              <c:idx val="4"/>
              <c:layout>
                <c:manualLayout>
                  <c:x val="-1.251171961713741E-2"/>
                  <c:y val="-5.676163700753447E-2"/>
                </c:manualLayout>
              </c:layout>
              <c:dLblPos val="r"/>
              <c:showLegendKey val="0"/>
              <c:showVal val="1"/>
              <c:showCatName val="0"/>
              <c:showSerName val="0"/>
              <c:showPercent val="0"/>
              <c:showBubbleSize val="0"/>
            </c:dLbl>
            <c:dLbl>
              <c:idx val="5"/>
              <c:layout>
                <c:manualLayout>
                  <c:x val="-1.6105718128517518E-2"/>
                  <c:y val="-3.2633262368723964E-2"/>
                </c:manualLayout>
              </c:layout>
              <c:dLblPos val="r"/>
              <c:showLegendKey val="0"/>
              <c:showVal val="1"/>
              <c:showCatName val="0"/>
              <c:showSerName val="0"/>
              <c:showPercent val="0"/>
              <c:showBubbleSize val="0"/>
            </c:dLbl>
            <c:dLbl>
              <c:idx val="6"/>
              <c:layout>
                <c:manualLayout>
                  <c:x val="-1.7811907174969464E-2"/>
                  <c:y val="-3.2593107679721844E-2"/>
                </c:manualLayout>
              </c:layout>
              <c:dLblPos val="r"/>
              <c:showLegendKey val="0"/>
              <c:showVal val="1"/>
              <c:showCatName val="0"/>
              <c:showSerName val="0"/>
              <c:showPercent val="0"/>
              <c:showBubbleSize val="0"/>
            </c:dLbl>
            <c:dLbl>
              <c:idx val="7"/>
              <c:layout>
                <c:manualLayout>
                  <c:x val="-1.7811907174969464E-2"/>
                  <c:y val="-4.1251116337730445E-2"/>
                </c:manualLayout>
              </c:layout>
              <c:dLblPos val="r"/>
              <c:showLegendKey val="0"/>
              <c:showVal val="1"/>
              <c:showCatName val="0"/>
              <c:showSerName val="0"/>
              <c:showPercent val="0"/>
              <c:showBubbleSize val="0"/>
            </c:dLbl>
            <c:dLbl>
              <c:idx val="8"/>
              <c:layout>
                <c:manualLayout>
                  <c:x val="-1.6978768743016088E-2"/>
                  <c:y val="-3.3912124620786036E-2"/>
                </c:manualLayout>
              </c:layout>
              <c:dLblPos val="r"/>
              <c:showLegendKey val="0"/>
              <c:showVal val="1"/>
              <c:showCatName val="0"/>
              <c:showSerName val="0"/>
              <c:showPercent val="0"/>
              <c:showBubbleSize val="0"/>
            </c:dLbl>
            <c:dLbl>
              <c:idx val="11"/>
              <c:layout>
                <c:manualLayout>
                  <c:x val="-2.3207322965226363E-2"/>
                  <c:y val="-3.5916377205760019E-2"/>
                </c:manualLayout>
              </c:layout>
              <c:dLblPos val="r"/>
              <c:showLegendKey val="0"/>
              <c:showVal val="1"/>
              <c:showCatName val="0"/>
              <c:showSerName val="0"/>
              <c:showPercent val="0"/>
              <c:showBubbleSize val="0"/>
            </c:dLbl>
            <c:txPr>
              <a:bodyPr rot="-5400000" vert="horz"/>
              <a:lstStyle/>
              <a:p>
                <a:pPr algn="ctr">
                  <a:defRPr sz="9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Data'!$FB$40:$GV$40</c:f>
              <c:numCache>
                <c:formatCode>0.00%</c:formatCode>
                <c:ptCount val="13"/>
                <c:pt idx="0">
                  <c:v>2.402156602816751E-4</c:v>
                </c:pt>
                <c:pt idx="1">
                  <c:v>1.6437168921796432E-4</c:v>
                </c:pt>
                <c:pt idx="2">
                  <c:v>6.1418403844069511E-4</c:v>
                </c:pt>
                <c:pt idx="3">
                  <c:v>7.7721846164969133E-4</c:v>
                </c:pt>
                <c:pt idx="4">
                  <c:v>1.1805410510447789E-4</c:v>
                </c:pt>
                <c:pt idx="5">
                  <c:v>3.8253456473031315E-4</c:v>
                </c:pt>
                <c:pt idx="6">
                  <c:v>2.1903494824285298E-4</c:v>
                </c:pt>
                <c:pt idx="7">
                  <c:v>1.9171079057878402E-4</c:v>
                </c:pt>
                <c:pt idx="8">
                  <c:v>2.9150535185606925E-4</c:v>
                </c:pt>
                <c:pt idx="9">
                  <c:v>2.8971074193110319E-4</c:v>
                </c:pt>
                <c:pt idx="10">
                  <c:v>2.2461209491208683E-4</c:v>
                </c:pt>
                <c:pt idx="11">
                  <c:v>2.6431135878064358E-4</c:v>
                </c:pt>
                <c:pt idx="12">
                  <c:v>1.0893054799093417E-3</c:v>
                </c:pt>
              </c:numCache>
            </c:numRef>
          </c:val>
          <c:smooth val="0"/>
        </c:ser>
        <c:dLbls>
          <c:showLegendKey val="0"/>
          <c:showVal val="0"/>
          <c:showCatName val="0"/>
          <c:showSerName val="0"/>
          <c:showPercent val="0"/>
          <c:showBubbleSize val="0"/>
        </c:dLbls>
        <c:marker val="1"/>
        <c:smooth val="0"/>
        <c:axId val="126545280"/>
        <c:axId val="127792256"/>
      </c:lineChart>
      <c:dateAx>
        <c:axId val="126545280"/>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7792256"/>
        <c:crosses val="autoZero"/>
        <c:auto val="1"/>
        <c:lblOffset val="100"/>
        <c:baseTimeUnit val="months"/>
      </c:dateAx>
      <c:valAx>
        <c:axId val="127792256"/>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6545280"/>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78E-2"/>
                  <c:y val="-3.9276069043648366E-2"/>
                </c:manualLayout>
              </c:layout>
              <c:dLblPos val="r"/>
              <c:showLegendKey val="0"/>
              <c:showVal val="1"/>
              <c:showCatName val="0"/>
              <c:showSerName val="0"/>
              <c:showPercent val="0"/>
              <c:showBubbleSize val="0"/>
            </c:dLbl>
            <c:dLbl>
              <c:idx val="1"/>
              <c:layout>
                <c:manualLayout>
                  <c:x val="-1.6791563905708455E-2"/>
                  <c:y val="-3.5701448847044251E-2"/>
                </c:manualLayout>
              </c:layout>
              <c:dLblPos val="r"/>
              <c:showLegendKey val="0"/>
              <c:showVal val="1"/>
              <c:showCatName val="0"/>
              <c:showSerName val="0"/>
              <c:showPercent val="0"/>
              <c:showBubbleSize val="0"/>
            </c:dLbl>
            <c:dLbl>
              <c:idx val="2"/>
              <c:layout>
                <c:manualLayout>
                  <c:x val="-1.8179007540810782E-2"/>
                  <c:y val="-3.5701448847044251E-2"/>
                </c:manualLayout>
              </c:layout>
              <c:dLblPos val="r"/>
              <c:showLegendKey val="0"/>
              <c:showVal val="1"/>
              <c:showCatName val="0"/>
              <c:showSerName val="0"/>
              <c:showPercent val="0"/>
              <c:showBubbleSize val="0"/>
            </c:dLbl>
            <c:dLbl>
              <c:idx val="3"/>
              <c:layout>
                <c:manualLayout>
                  <c:x val="-1.9566451175913178E-2"/>
                  <c:y val="-3.7488758945346312E-2"/>
                </c:manualLayout>
              </c:layout>
              <c:dLblPos val="r"/>
              <c:showLegendKey val="0"/>
              <c:showVal val="1"/>
              <c:showCatName val="0"/>
              <c:showSerName val="0"/>
              <c:showPercent val="0"/>
              <c:showBubbleSize val="0"/>
            </c:dLbl>
            <c:dLbl>
              <c:idx val="4"/>
              <c:layout>
                <c:manualLayout>
                  <c:x val="-1.9566451175913071E-2"/>
                  <c:y val="-3.3914138748742197E-2"/>
                </c:manualLayout>
              </c:layout>
              <c:dLblPos val="r"/>
              <c:showLegendKey val="0"/>
              <c:showVal val="1"/>
              <c:showCatName val="0"/>
              <c:showSerName val="0"/>
              <c:showPercent val="0"/>
              <c:showBubbleSize val="0"/>
            </c:dLbl>
            <c:dLbl>
              <c:idx val="5"/>
              <c:layout>
                <c:manualLayout>
                  <c:x val="-2.51162257163224E-2"/>
                  <c:y val="-3.9254579158913547E-2"/>
                </c:manualLayout>
              </c:layout>
              <c:dLblPos val="r"/>
              <c:showLegendKey val="0"/>
              <c:showVal val="1"/>
              <c:showCatName val="0"/>
              <c:showSerName val="0"/>
              <c:showPercent val="0"/>
              <c:showBubbleSize val="0"/>
            </c:dLbl>
            <c:dLbl>
              <c:idx val="6"/>
              <c:layout>
                <c:manualLayout>
                  <c:x val="-1.9566451175913106E-2"/>
                  <c:y val="-3.9276025076304712E-2"/>
                </c:manualLayout>
              </c:layout>
              <c:dLblPos val="r"/>
              <c:showLegendKey val="0"/>
              <c:showVal val="1"/>
              <c:showCatName val="0"/>
              <c:showSerName val="0"/>
              <c:showPercent val="0"/>
              <c:showBubbleSize val="0"/>
            </c:dLbl>
            <c:dLbl>
              <c:idx val="7"/>
              <c:layout>
                <c:manualLayout>
                  <c:x val="-1.2629233000401485E-2"/>
                  <c:y val="-3.5708573811451136E-2"/>
                </c:manualLayout>
              </c:layout>
              <c:dLblPos val="r"/>
              <c:showLegendKey val="0"/>
              <c:showVal val="1"/>
              <c:showCatName val="0"/>
              <c:showSerName val="0"/>
              <c:showPercent val="0"/>
              <c:showBubbleSize val="0"/>
            </c:dLbl>
            <c:dLbl>
              <c:idx val="8"/>
              <c:layout>
                <c:manualLayout>
                  <c:x val="-1.5404120270606133E-2"/>
                  <c:y val="-3.5701448847044251E-2"/>
                </c:manualLayout>
              </c:layout>
              <c:dLblPos val="r"/>
              <c:showLegendKey val="0"/>
              <c:showVal val="1"/>
              <c:showCatName val="0"/>
              <c:showSerName val="0"/>
              <c:showPercent val="0"/>
              <c:showBubbleSize val="0"/>
            </c:dLbl>
            <c:dLbl>
              <c:idx val="9"/>
              <c:layout>
                <c:manualLayout>
                  <c:x val="-1.9566451175913002E-2"/>
                  <c:y val="-4.2814881784636737E-2"/>
                </c:manualLayout>
              </c:layout>
              <c:dLblPos val="r"/>
              <c:showLegendKey val="0"/>
              <c:showVal val="1"/>
              <c:showCatName val="0"/>
              <c:showSerName val="0"/>
              <c:showPercent val="0"/>
              <c:showBubbleSize val="0"/>
            </c:dLbl>
            <c:dLbl>
              <c:idx val="10"/>
              <c:layout>
                <c:manualLayout>
                  <c:x val="-2.0954004058545649E-2"/>
                  <c:y val="-3.9254579158913547E-2"/>
                </c:manualLayout>
              </c:layout>
              <c:dLblPos val="r"/>
              <c:showLegendKey val="0"/>
              <c:showVal val="1"/>
              <c:showCatName val="0"/>
              <c:showSerName val="0"/>
              <c:showPercent val="0"/>
              <c:showBubbleSize val="0"/>
            </c:dLbl>
            <c:dLbl>
              <c:idx val="11"/>
              <c:layout>
                <c:manualLayout>
                  <c:x val="-1.9566451175913178E-2"/>
                  <c:y val="-3.6657730116175305E-2"/>
                </c:manualLayout>
              </c:layout>
              <c:dLblPos val="r"/>
              <c:showLegendKey val="0"/>
              <c:showVal val="1"/>
              <c:showCatName val="0"/>
              <c:showSerName val="0"/>
              <c:showPercent val="0"/>
              <c:showBubbleSize val="0"/>
            </c:dLbl>
            <c:numFmt formatCode="\$#,##0.00_);[Red]\(\$#,##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Data'!$FB$46:$GV$46</c:f>
              <c:numCache>
                <c:formatCode>"$"#,##0.00_);\("$"#,##0.00\)</c:formatCode>
                <c:ptCount val="13"/>
                <c:pt idx="0">
                  <c:v>7.2044808227831201</c:v>
                </c:pt>
                <c:pt idx="1">
                  <c:v>6.2230960154808255</c:v>
                </c:pt>
                <c:pt idx="2">
                  <c:v>6.7132748654214378</c:v>
                </c:pt>
                <c:pt idx="3">
                  <c:v>9.6427381587152414</c:v>
                </c:pt>
                <c:pt idx="4">
                  <c:v>7.9134498133837026</c:v>
                </c:pt>
                <c:pt idx="5">
                  <c:v>8.5444342131628321</c:v>
                </c:pt>
                <c:pt idx="6">
                  <c:v>18.912466576889379</c:v>
                </c:pt>
                <c:pt idx="7">
                  <c:v>8.5624482380865441</c:v>
                </c:pt>
                <c:pt idx="8">
                  <c:v>8.392220542017764</c:v>
                </c:pt>
                <c:pt idx="9">
                  <c:v>7.234812095423476</c:v>
                </c:pt>
                <c:pt idx="10">
                  <c:v>10.919642327700062</c:v>
                </c:pt>
                <c:pt idx="11">
                  <c:v>8.7339944054095717</c:v>
                </c:pt>
                <c:pt idx="12">
                  <c:v>7.3309693940299026</c:v>
                </c:pt>
              </c:numCache>
            </c:numRef>
          </c:val>
          <c:smooth val="0"/>
        </c:ser>
        <c:dLbls>
          <c:showLegendKey val="0"/>
          <c:showVal val="0"/>
          <c:showCatName val="0"/>
          <c:showSerName val="0"/>
          <c:showPercent val="0"/>
          <c:showBubbleSize val="0"/>
        </c:dLbls>
        <c:marker val="1"/>
        <c:smooth val="0"/>
        <c:axId val="115693824"/>
        <c:axId val="115699712"/>
      </c:lineChart>
      <c:dateAx>
        <c:axId val="1156938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5699712"/>
        <c:crosses val="autoZero"/>
        <c:auto val="1"/>
        <c:lblOffset val="100"/>
        <c:baseTimeUnit val="months"/>
        <c:majorUnit val="1"/>
        <c:majorTimeUnit val="months"/>
        <c:minorUnit val="1"/>
        <c:minorTimeUnit val="days"/>
      </c:dateAx>
      <c:valAx>
        <c:axId val="115699712"/>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5693824"/>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Data'!$FA$64</c:f>
              <c:strCache>
                <c:ptCount val="1"/>
                <c:pt idx="0">
                  <c:v>ERP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Data'!$FB$64:$GV$64</c:f>
              <c:numCache>
                <c:formatCode>0.00%</c:formatCode>
                <c:ptCount val="13"/>
                <c:pt idx="0">
                  <c:v>1</c:v>
                </c:pt>
                <c:pt idx="1">
                  <c:v>0.99739999999999995</c:v>
                </c:pt>
                <c:pt idx="2">
                  <c:v>1</c:v>
                </c:pt>
                <c:pt idx="3">
                  <c:v>1</c:v>
                </c:pt>
                <c:pt idx="4">
                  <c:v>1</c:v>
                </c:pt>
                <c:pt idx="5">
                  <c:v>1</c:v>
                </c:pt>
                <c:pt idx="6">
                  <c:v>1</c:v>
                </c:pt>
                <c:pt idx="7">
                  <c:v>1</c:v>
                </c:pt>
                <c:pt idx="8">
                  <c:v>1</c:v>
                </c:pt>
                <c:pt idx="9">
                  <c:v>1</c:v>
                </c:pt>
                <c:pt idx="10">
                  <c:v>1</c:v>
                </c:pt>
                <c:pt idx="11">
                  <c:v>1</c:v>
                </c:pt>
                <c:pt idx="12">
                  <c:v>1</c:v>
                </c:pt>
              </c:numCache>
            </c:numRef>
          </c:val>
          <c:smooth val="0"/>
        </c:ser>
        <c:ser>
          <c:idx val="1"/>
          <c:order val="1"/>
          <c:tx>
            <c:strRef>
              <c:f>'Summary Data'!$FA$65</c:f>
              <c:strCache>
                <c:ptCount val="1"/>
                <c:pt idx="0">
                  <c:v>ERP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Data'!$FB$65:$GV$65</c:f>
              <c:numCache>
                <c:formatCode>0.00%</c:formatCode>
                <c:ptCount val="13"/>
                <c:pt idx="0">
                  <c:v>0</c:v>
                </c:pt>
                <c:pt idx="1">
                  <c:v>2.5999999999999999E-3</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15856896"/>
        <c:axId val="115858432"/>
      </c:lineChart>
      <c:dateAx>
        <c:axId val="11585689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5858432"/>
        <c:crosses val="autoZero"/>
        <c:auto val="1"/>
        <c:lblOffset val="100"/>
        <c:baseTimeUnit val="months"/>
        <c:majorUnit val="1"/>
        <c:majorTimeUnit val="months"/>
        <c:minorUnit val="1"/>
        <c:minorTimeUnit val="days"/>
      </c:dateAx>
      <c:valAx>
        <c:axId val="1158584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585689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Data'!$FA$66</c:f>
              <c:strCache>
                <c:ptCount val="1"/>
                <c:pt idx="0">
                  <c:v>BI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Data'!$FB$66:$GV$66</c:f>
              <c:numCache>
                <c:formatCode>0.00%</c:formatCode>
                <c:ptCount val="13"/>
                <c:pt idx="0">
                  <c:v>1</c:v>
                </c:pt>
                <c:pt idx="1">
                  <c:v>0.99739999999999995</c:v>
                </c:pt>
                <c:pt idx="2">
                  <c:v>1</c:v>
                </c:pt>
                <c:pt idx="3">
                  <c:v>1</c:v>
                </c:pt>
                <c:pt idx="4">
                  <c:v>1</c:v>
                </c:pt>
                <c:pt idx="5">
                  <c:v>1</c:v>
                </c:pt>
                <c:pt idx="6">
                  <c:v>1</c:v>
                </c:pt>
                <c:pt idx="7">
                  <c:v>1</c:v>
                </c:pt>
                <c:pt idx="8">
                  <c:v>1</c:v>
                </c:pt>
                <c:pt idx="9">
                  <c:v>1</c:v>
                </c:pt>
                <c:pt idx="10">
                  <c:v>1</c:v>
                </c:pt>
                <c:pt idx="11">
                  <c:v>1</c:v>
                </c:pt>
                <c:pt idx="12">
                  <c:v>1</c:v>
                </c:pt>
              </c:numCache>
            </c:numRef>
          </c:val>
          <c:smooth val="0"/>
        </c:ser>
        <c:ser>
          <c:idx val="1"/>
          <c:order val="1"/>
          <c:tx>
            <c:strRef>
              <c:f>'Summary Data'!$FA$67</c:f>
              <c:strCache>
                <c:ptCount val="1"/>
                <c:pt idx="0">
                  <c:v>BI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Data'!$FB$67:$GV$67</c:f>
              <c:numCache>
                <c:formatCode>0.00%</c:formatCode>
                <c:ptCount val="13"/>
                <c:pt idx="0">
                  <c:v>0</c:v>
                </c:pt>
                <c:pt idx="1">
                  <c:v>2.5999999999999999E-3</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119341056"/>
        <c:axId val="119342592"/>
      </c:lineChart>
      <c:dateAx>
        <c:axId val="11934105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19342592"/>
        <c:crosses val="autoZero"/>
        <c:auto val="1"/>
        <c:lblOffset val="100"/>
        <c:baseTimeUnit val="months"/>
        <c:majorUnit val="1"/>
        <c:majorTimeUnit val="months"/>
        <c:minorUnit val="1"/>
        <c:minorTimeUnit val="days"/>
      </c:dateAx>
      <c:valAx>
        <c:axId val="1193425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341056"/>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Data'!$FA$68</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dLbl>
            <c:dLbl>
              <c:idx val="1"/>
              <c:layout>
                <c:manualLayout>
                  <c:x val="-2.1174178045262601E-2"/>
                  <c:y val="-3.4443686665151116E-2"/>
                </c:manualLayout>
              </c:layout>
              <c:dLblPos val="r"/>
              <c:showLegendKey val="0"/>
              <c:showVal val="1"/>
              <c:showCatName val="0"/>
              <c:showSerName val="0"/>
              <c:showPercent val="0"/>
              <c:showBubbleSize val="0"/>
            </c:dLbl>
            <c:dLbl>
              <c:idx val="2"/>
              <c:layout>
                <c:manualLayout>
                  <c:x val="-1.9772345975001299E-2"/>
                  <c:y val="-3.9420643285731014E-2"/>
                </c:manualLayout>
              </c:layout>
              <c:dLblPos val="r"/>
              <c:showLegendKey val="0"/>
              <c:showVal val="1"/>
              <c:showCatName val="0"/>
              <c:showSerName val="0"/>
              <c:showPercent val="0"/>
              <c:showBubbleSize val="0"/>
            </c:dLbl>
            <c:dLbl>
              <c:idx val="3"/>
              <c:layout>
                <c:manualLayout>
                  <c:x val="-1.9772236499634627E-2"/>
                  <c:y val="-3.8058707228525612E-2"/>
                </c:manualLayout>
              </c:layout>
              <c:dLblPos val="r"/>
              <c:showLegendKey val="0"/>
              <c:showVal val="1"/>
              <c:showCatName val="0"/>
              <c:showSerName val="0"/>
              <c:showPercent val="0"/>
              <c:showBubbleSize val="0"/>
            </c:dLbl>
            <c:dLbl>
              <c:idx val="4"/>
              <c:layout>
                <c:manualLayout>
                  <c:x val="-1.9607257122056777E-2"/>
                  <c:y val="-3.5235359359607546E-2"/>
                </c:manualLayout>
              </c:layout>
              <c:dLblPos val="r"/>
              <c:showLegendKey val="0"/>
              <c:showVal val="1"/>
              <c:showCatName val="0"/>
              <c:showSerName val="0"/>
              <c:showPercent val="0"/>
              <c:showBubbleSize val="0"/>
            </c:dLbl>
            <c:dLbl>
              <c:idx val="5"/>
              <c:layout>
                <c:manualLayout>
                  <c:x val="-1.6988537202880856E-2"/>
                  <c:y val="-3.4171437231763351E-2"/>
                </c:manualLayout>
              </c:layout>
              <c:dLblPos val="r"/>
              <c:showLegendKey val="0"/>
              <c:showVal val="1"/>
              <c:showCatName val="0"/>
              <c:showSerName val="0"/>
              <c:showPercent val="0"/>
              <c:showBubbleSize val="0"/>
            </c:dLbl>
            <c:dLbl>
              <c:idx val="6"/>
              <c:layout>
                <c:manualLayout>
                  <c:x val="-2.0997594278817339E-2"/>
                  <c:y val="-3.8541068193247499E-2"/>
                </c:manualLayout>
              </c:layout>
              <c:dLblPos val="r"/>
              <c:showLegendKey val="0"/>
              <c:showVal val="1"/>
              <c:showCatName val="0"/>
              <c:showSerName val="0"/>
              <c:showPercent val="0"/>
              <c:showBubbleSize val="0"/>
            </c:dLbl>
            <c:dLbl>
              <c:idx val="7"/>
              <c:layout>
                <c:manualLayout>
                  <c:x val="-1.9607257122056822E-2"/>
                  <c:y val="-3.5235497137660943E-2"/>
                </c:manualLayout>
              </c:layout>
              <c:dLblPos val="r"/>
              <c:showLegendKey val="0"/>
              <c:showVal val="1"/>
              <c:showCatName val="0"/>
              <c:showSerName val="0"/>
              <c:showPercent val="0"/>
              <c:showBubbleSize val="0"/>
            </c:dLbl>
            <c:dLbl>
              <c:idx val="8"/>
              <c:layout>
                <c:manualLayout>
                  <c:x val="-2.0997594278817339E-2"/>
                  <c:y val="-3.5235772693767729E-2"/>
                </c:manualLayout>
              </c:layout>
              <c:dLblPos val="r"/>
              <c:showLegendKey val="0"/>
              <c:showVal val="1"/>
              <c:showCatName val="0"/>
              <c:showSerName val="0"/>
              <c:showPercent val="0"/>
              <c:showBubbleSize val="0"/>
            </c:dLbl>
            <c:dLbl>
              <c:idx val="9"/>
              <c:layout>
                <c:manualLayout>
                  <c:x val="-1.8346867225538369E-2"/>
                  <c:y val="-3.7788524465937855E-2"/>
                </c:manualLayout>
              </c:layout>
              <c:dLblPos val="r"/>
              <c:showLegendKey val="0"/>
              <c:showVal val="1"/>
              <c:showCatName val="0"/>
              <c:showSerName val="0"/>
              <c:showPercent val="0"/>
              <c:showBubbleSize val="0"/>
            </c:dLbl>
            <c:dLbl>
              <c:idx val="10"/>
              <c:layout>
                <c:manualLayout>
                  <c:x val="-1.9760632110767246E-2"/>
                  <c:y val="-3.4443548887097802E-2"/>
                </c:manualLayout>
              </c:layout>
              <c:dLblPos val="r"/>
              <c:showLegendKey val="0"/>
              <c:showVal val="1"/>
              <c:showCatName val="0"/>
              <c:showSerName val="0"/>
              <c:showPercent val="0"/>
              <c:showBubbleSize val="0"/>
            </c:dLbl>
            <c:dLbl>
              <c:idx val="11"/>
              <c:layout>
                <c:manualLayout>
                  <c:x val="-1.8370185478639885E-2"/>
                  <c:y val="-3.4268157425203852E-2"/>
                </c:manualLayout>
              </c:layout>
              <c:dLblPos val="r"/>
              <c:showLegendKey val="0"/>
              <c:showVal val="1"/>
              <c:showCatName val="0"/>
              <c:showSerName val="0"/>
              <c:showPercent val="0"/>
              <c:showBubbleSize val="0"/>
            </c:dLbl>
            <c:dLbl>
              <c:idx val="12"/>
              <c:layout>
                <c:manualLayout>
                  <c:x val="-2.1150969267527592E-2"/>
                  <c:y val="-3.9245251823837E-2"/>
                </c:manualLayout>
              </c:layout>
              <c:dLblPos val="r"/>
              <c:showLegendKey val="0"/>
              <c:showVal val="1"/>
              <c:showCatName val="0"/>
              <c:showSerName val="0"/>
              <c:showPercent val="0"/>
              <c:showBubbleSize val="0"/>
            </c:dLbl>
            <c:numFmt formatCode="#,##0.000_);[Red]\(#,##0.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41486</c:v>
                </c:pt>
                <c:pt idx="1">
                  <c:v>41517</c:v>
                </c:pt>
                <c:pt idx="2">
                  <c:v>41547</c:v>
                </c:pt>
                <c:pt idx="3">
                  <c:v>41578</c:v>
                </c:pt>
                <c:pt idx="4">
                  <c:v>41608</c:v>
                </c:pt>
                <c:pt idx="5">
                  <c:v>41639</c:v>
                </c:pt>
                <c:pt idx="6">
                  <c:v>41670</c:v>
                </c:pt>
                <c:pt idx="7">
                  <c:v>41698</c:v>
                </c:pt>
                <c:pt idx="8">
                  <c:v>41729</c:v>
                </c:pt>
                <c:pt idx="9">
                  <c:v>41759</c:v>
                </c:pt>
                <c:pt idx="10">
                  <c:v>41790</c:v>
                </c:pt>
                <c:pt idx="11">
                  <c:v>41820</c:v>
                </c:pt>
                <c:pt idx="12">
                  <c:v>41851</c:v>
                </c:pt>
              </c:numCache>
            </c:numRef>
          </c:cat>
          <c:val>
            <c:numRef>
              <c:f>'Summary Data'!$FB$68:$GV$68</c:f>
              <c:numCache>
                <c:formatCode>_(* #,##0.000_);_(* \(#,##0.000\);_(* "-"??_);_(@_)</c:formatCode>
                <c:ptCount val="13"/>
                <c:pt idx="0">
                  <c:v>0.69579999999999997</c:v>
                </c:pt>
                <c:pt idx="1">
                  <c:v>0.69310000000000005</c:v>
                </c:pt>
                <c:pt idx="2">
                  <c:v>0.73350000000000004</c:v>
                </c:pt>
                <c:pt idx="3">
                  <c:v>0.76249999999999996</c:v>
                </c:pt>
                <c:pt idx="4">
                  <c:v>0.76980000000000004</c:v>
                </c:pt>
                <c:pt idx="5">
                  <c:v>0.69889999999999997</c:v>
                </c:pt>
                <c:pt idx="6">
                  <c:v>0.70609999999999995</c:v>
                </c:pt>
                <c:pt idx="7">
                  <c:v>0.70520000000000005</c:v>
                </c:pt>
                <c:pt idx="8">
                  <c:v>0.71860000000000002</c:v>
                </c:pt>
                <c:pt idx="9">
                  <c:v>0.75239999999999996</c:v>
                </c:pt>
                <c:pt idx="10">
                  <c:v>0.7228</c:v>
                </c:pt>
                <c:pt idx="11">
                  <c:v>0.6925</c:v>
                </c:pt>
                <c:pt idx="12">
                  <c:v>0.76370000000000005</c:v>
                </c:pt>
              </c:numCache>
            </c:numRef>
          </c:val>
          <c:smooth val="0"/>
        </c:ser>
        <c:dLbls>
          <c:showLegendKey val="0"/>
          <c:showVal val="0"/>
          <c:showCatName val="0"/>
          <c:showSerName val="0"/>
          <c:showPercent val="0"/>
          <c:showBubbleSize val="0"/>
        </c:dLbls>
        <c:marker val="1"/>
        <c:smooth val="0"/>
        <c:axId val="119385472"/>
        <c:axId val="127882368"/>
      </c:lineChart>
      <c:dateAx>
        <c:axId val="11938547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7882368"/>
        <c:crosses val="autoZero"/>
        <c:auto val="1"/>
        <c:lblOffset val="100"/>
        <c:baseTimeUnit val="months"/>
        <c:majorUnit val="1"/>
        <c:majorTimeUnit val="months"/>
        <c:minorUnit val="1"/>
        <c:minorTimeUnit val="days"/>
      </c:dateAx>
      <c:valAx>
        <c:axId val="127882368"/>
        <c:scaling>
          <c:orientation val="minMax"/>
          <c:max val="0.8"/>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385472"/>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15450" cy="7191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4025" cy="7305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2153" cy="73559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7134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53550" cy="7153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0.08571</cdr:x>
      <cdr:y>0.208</cdr:y>
    </cdr:from>
    <cdr:to>
      <cdr:x>0.98571</cdr:x>
      <cdr:y>0.21067</cdr:y>
    </cdr:to>
    <cdr:sp macro="" textlink="">
      <cdr:nvSpPr>
        <cdr:cNvPr id="3" name="Straight Connector 2"/>
        <cdr:cNvSpPr/>
      </cdr:nvSpPr>
      <cdr:spPr>
        <a:xfrm xmlns:a="http://schemas.openxmlformats.org/drawingml/2006/main">
          <a:off x="800100" y="1485900"/>
          <a:ext cx="8401010" cy="1907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53550" cy="7210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0.08359</cdr:x>
      <cdr:y>0.20872</cdr:y>
    </cdr:from>
    <cdr:to>
      <cdr:x>0.98471</cdr:x>
      <cdr:y>0.21136</cdr:y>
    </cdr:to>
    <cdr:sp macro="" textlink="">
      <cdr:nvSpPr>
        <cdr:cNvPr id="3" name="Straight Connector 2"/>
        <cdr:cNvSpPr/>
      </cdr:nvSpPr>
      <cdr:spPr>
        <a:xfrm xmlns:a="http://schemas.openxmlformats.org/drawingml/2006/main" flipV="1">
          <a:off x="781049" y="1504959"/>
          <a:ext cx="8420105" cy="19040"/>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3525"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146"/>
  <sheetViews>
    <sheetView tabSelected="1" zoomScale="85" zoomScaleNormal="85" workbookViewId="0">
      <pane xSplit="7" ySplit="10" topLeftCell="BI11" activePane="bottomRight" state="frozen"/>
      <selection activeCell="A4" sqref="A4"/>
      <selection pane="topRight" activeCell="E4" sqref="E4"/>
      <selection pane="bottomLeft" activeCell="A5" sqref="A5"/>
      <selection pane="bottomRight" activeCell="BL12" sqref="BL12"/>
    </sheetView>
  </sheetViews>
  <sheetFormatPr defaultRowHeight="15" outlineLevelRow="2" outlineLevelCol="2" x14ac:dyDescent="0.25"/>
  <cols>
    <col min="1" max="1" width="4.42578125" style="885" customWidth="1"/>
    <col min="2" max="2" width="3.140625" style="15" customWidth="1"/>
    <col min="3" max="3" width="2.4257812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customWidth="1" collapsed="1"/>
    <col min="62" max="62" width="11.85546875" style="37" customWidth="1"/>
    <col min="63" max="63" width="10.85546875" style="37" customWidth="1"/>
    <col min="64" max="64" width="11.42578125" style="20" customWidth="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91" hidden="1" customWidth="1" outlineLevel="1"/>
    <col min="79" max="79" width="9.140625" style="441" hidden="1" customWidth="1" outlineLevel="1"/>
    <col min="80" max="80" width="11.5703125" hidden="1" customWidth="1" outlineLevel="1" collapsed="1"/>
    <col min="81" max="81" width="9.140625" style="441" hidden="1" customWidth="1" outlineLevel="1"/>
    <col min="82" max="82" width="11.5703125" hidden="1" customWidth="1" outlineLevel="1" collapsed="1"/>
    <col min="83" max="83" width="9.140625" style="441" hidden="1" customWidth="1" outlineLevel="1"/>
    <col min="84" max="84" width="11.5703125" hidden="1" customWidth="1" outlineLevel="1"/>
    <col min="85" max="85" width="9.140625" style="441" hidden="1" customWidth="1" outlineLevel="1"/>
    <col min="86" max="86" width="11.5703125" hidden="1" customWidth="1" outlineLevel="1" collapsed="1"/>
    <col min="87" max="87" width="9.140625" style="441" hidden="1" customWidth="1" outlineLevel="1"/>
    <col min="88" max="88" width="11.5703125" hidden="1" customWidth="1" outlineLevel="1"/>
    <col min="89" max="89" width="9.140625" style="441" hidden="1" customWidth="1" outlineLevel="1"/>
    <col min="90" max="90" width="11.5703125" hidden="1" customWidth="1" outlineLevel="1" collapsed="1"/>
    <col min="91" max="91" width="9.140625" style="441" hidden="1" customWidth="1" outlineLevel="1"/>
    <col min="92" max="92" width="11.5703125" hidden="1" customWidth="1" outlineLevel="1" collapsed="1"/>
    <col min="93" max="93" width="9.140625" style="441" hidden="1" customWidth="1" outlineLevel="1"/>
    <col min="94" max="94" width="11.5703125" hidden="1" customWidth="1" outlineLevel="1" collapsed="1"/>
    <col min="95" max="95" width="9.140625" style="441" hidden="1" customWidth="1" outlineLevel="1"/>
    <col min="96" max="96" width="11.5703125" hidden="1" customWidth="1" outlineLevel="1" collapsed="1"/>
    <col min="97" max="97" width="9.140625" style="441" hidden="1" customWidth="1" outlineLevel="1"/>
    <col min="98" max="98" width="11.5703125" hidden="1" customWidth="1" outlineLevel="1" collapsed="1"/>
    <col min="99" max="99" width="13.42578125" style="441" hidden="1" customWidth="1" outlineLevel="1"/>
    <col min="100" max="100" width="11.5703125" hidden="1" customWidth="1" outlineLevel="1" collapsed="1"/>
    <col min="101" max="101" width="10.5703125" style="441" hidden="1" customWidth="1" outlineLevel="1"/>
    <col min="102" max="102" width="11.28515625" hidden="1" customWidth="1" outlineLevel="1" collapsed="1"/>
    <col min="103" max="103" width="11.28515625" style="441" hidden="1" customWidth="1" outlineLevel="1"/>
    <col min="104" max="104" width="11.28515625" hidden="1" customWidth="1" outlineLevel="1"/>
    <col min="105" max="105" width="11.28515625" style="441" hidden="1" customWidth="1" outlineLevel="1"/>
    <col min="106" max="106" width="11.28515625" hidden="1" customWidth="1" outlineLevel="1"/>
    <col min="107" max="107" width="11.28515625" style="441" hidden="1" customWidth="1" outlineLevel="1"/>
    <col min="108" max="108" width="10.85546875" hidden="1" customWidth="1" outlineLevel="1" collapsed="1"/>
    <col min="109" max="109" width="9.7109375" style="441" hidden="1" customWidth="1" outlineLevel="1"/>
    <col min="110" max="110" width="11.28515625" hidden="1" customWidth="1" outlineLevel="1" collapsed="1"/>
    <col min="111" max="111" width="11.28515625" style="441" hidden="1" customWidth="1" outlineLevel="1"/>
    <col min="112" max="112" width="11.28515625" hidden="1" customWidth="1" outlineLevel="1" collapsed="1"/>
    <col min="113" max="113" width="11.28515625" style="441" hidden="1" customWidth="1" outlineLevel="1"/>
    <col min="114" max="114" width="11.28515625" hidden="1" customWidth="1" outlineLevel="1" collapsed="1"/>
    <col min="115" max="115" width="11.28515625" style="441" hidden="1" customWidth="1" outlineLevel="1"/>
    <col min="116" max="116" width="11.28515625" hidden="1" customWidth="1" outlineLevel="1" collapsed="1"/>
    <col min="117" max="117" width="11.28515625" style="441" hidden="1" customWidth="1" outlineLevel="1"/>
    <col min="118" max="118" width="11.28515625" hidden="1" customWidth="1" outlineLevel="1" collapsed="1"/>
    <col min="119" max="119" width="11.28515625" style="441" hidden="1" customWidth="1" outlineLevel="1"/>
    <col min="120" max="120" width="11.28515625" hidden="1" customWidth="1" outlineLevel="1" collapsed="1"/>
    <col min="121" max="121" width="11.28515625" style="441" hidden="1" customWidth="1" outlineLevel="1"/>
    <col min="122" max="122" width="11.28515625" hidden="1" customWidth="1" outlineLevel="1" collapsed="1"/>
    <col min="123" max="123" width="11.28515625" style="441" hidden="1" customWidth="1" outlineLevel="1"/>
    <col min="124" max="124" width="11.28515625" hidden="1" customWidth="1" outlineLevel="1" collapsed="1"/>
    <col min="125" max="125" width="11.28515625" style="441" hidden="1" customWidth="1" outlineLevel="1"/>
    <col min="126" max="126" width="11.28515625" customWidth="1" collapsed="1"/>
    <col min="127" max="127" width="11.28515625" style="441" customWidth="1"/>
    <col min="128" max="128" width="11.5703125" hidden="1" customWidth="1" outlineLevel="1" collapsed="1"/>
    <col min="129" max="129" width="9.140625" style="441" hidden="1" customWidth="1" outlineLevel="1"/>
    <col min="130" max="130" width="11.5703125" hidden="1" customWidth="1" outlineLevel="1" collapsed="1"/>
    <col min="131" max="131" width="9.140625" style="441" hidden="1" customWidth="1" outlineLevel="1"/>
    <col min="132" max="132" width="11.5703125" hidden="1" customWidth="1" outlineLevel="1" collapsed="1"/>
    <col min="133" max="133" width="9.140625" style="441" hidden="1" customWidth="1" outlineLevel="1"/>
    <col min="134" max="134" width="11.5703125" hidden="1" customWidth="1" outlineLevel="1" collapsed="1"/>
    <col min="135" max="135" width="9.140625" style="441" hidden="1" customWidth="1" outlineLevel="1"/>
    <col min="136" max="136" width="11.5703125" hidden="1" customWidth="1" outlineLevel="1" collapsed="1"/>
    <col min="137" max="137" width="9.140625" style="441" hidden="1" customWidth="1" outlineLevel="1"/>
    <col min="138" max="138" width="11.5703125" hidden="1" customWidth="1" outlineLevel="1" collapsed="1"/>
    <col min="139" max="139" width="9.140625" style="441" hidden="1" customWidth="1" outlineLevel="1"/>
    <col min="140" max="140" width="11.5703125" hidden="1" customWidth="1" outlineLevel="1" collapsed="1"/>
    <col min="141" max="141" width="9.140625" style="441" hidden="1" customWidth="1" outlineLevel="1"/>
    <col min="142" max="142" width="11.5703125" hidden="1" customWidth="1" outlineLevel="1" collapsed="1"/>
    <col min="143" max="143" width="9.140625" style="441" hidden="1" customWidth="1" outlineLevel="1"/>
    <col min="144" max="144" width="11.5703125" hidden="1" customWidth="1" outlineLevel="1" collapsed="1"/>
    <col min="145" max="145" width="9.140625" style="441" hidden="1" customWidth="1" outlineLevel="1"/>
    <col min="146" max="146" width="11.5703125" hidden="1" customWidth="1" outlineLevel="1" collapsed="1"/>
    <col min="147" max="147" width="9.140625" style="441" hidden="1" customWidth="1" outlineLevel="1"/>
    <col min="148" max="148" width="11.5703125" hidden="1" customWidth="1" outlineLevel="1" collapsed="1"/>
    <col min="149" max="149" width="9.140625" style="441" hidden="1" customWidth="1" outlineLevel="1"/>
    <col min="150" max="151" width="11.42578125" style="27" customWidth="1" collapsed="1"/>
    <col min="152" max="152" width="11.85546875" customWidth="1"/>
    <col min="153" max="153" width="9.28515625" customWidth="1"/>
    <col min="154" max="156" width="12.85546875" style="441" hidden="1" customWidth="1" outlineLevel="1"/>
    <col min="157" max="157" width="13.7109375" customWidth="1" collapsed="1"/>
    <col min="158" max="168" width="11" style="298" hidden="1" customWidth="1"/>
    <col min="169" max="180" width="11" style="299" hidden="1" customWidth="1" outlineLevel="1" collapsed="1"/>
    <col min="181" max="181" width="11" style="299" customWidth="1" collapsed="1"/>
    <col min="182" max="192" width="11" style="299" customWidth="1"/>
    <col min="193" max="193" width="11" style="915" customWidth="1"/>
    <col min="194" max="204" width="11" style="915"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90"/>
      <c r="CA1" s="991"/>
      <c r="CB1" s="990"/>
      <c r="CC1" s="991"/>
      <c r="CD1" s="990"/>
      <c r="CE1" s="991"/>
      <c r="CF1" s="990"/>
      <c r="CG1" s="991"/>
      <c r="CH1" s="990"/>
      <c r="CI1" s="991"/>
      <c r="CJ1" s="990"/>
      <c r="CK1" s="991"/>
      <c r="CL1" s="990"/>
      <c r="CM1" s="991"/>
      <c r="CN1" s="990"/>
      <c r="CO1" s="991"/>
      <c r="CP1" s="990"/>
      <c r="CQ1" s="991"/>
      <c r="CR1" s="990"/>
      <c r="CS1" s="991"/>
      <c r="CT1" s="990"/>
      <c r="CU1" s="991"/>
      <c r="CV1" s="990"/>
      <c r="CW1" s="991"/>
      <c r="CX1" s="990"/>
      <c r="CY1" s="991"/>
      <c r="CZ1" s="990"/>
      <c r="DA1" s="991"/>
      <c r="DB1" s="990"/>
      <c r="DC1" s="991"/>
      <c r="DD1" s="990"/>
      <c r="DE1" s="991"/>
      <c r="DF1" s="990"/>
      <c r="DG1" s="991"/>
      <c r="DH1" s="990"/>
      <c r="DI1" s="991"/>
      <c r="DJ1" s="990"/>
      <c r="DK1" s="991"/>
      <c r="DL1" s="990"/>
      <c r="DM1" s="991"/>
      <c r="DN1" s="990"/>
      <c r="DO1" s="991"/>
      <c r="DP1" s="990"/>
      <c r="DQ1" s="991"/>
      <c r="DR1" s="990"/>
      <c r="DS1" s="991"/>
      <c r="DT1" s="990"/>
      <c r="DU1" s="991"/>
      <c r="DV1" s="990"/>
      <c r="DW1" s="991"/>
      <c r="DX1" s="990"/>
      <c r="DY1" s="991"/>
      <c r="DZ1" s="990"/>
      <c r="EA1" s="991"/>
      <c r="EB1" s="990"/>
      <c r="EC1" s="991"/>
      <c r="ED1" s="990"/>
      <c r="EE1" s="991"/>
      <c r="EF1" s="990"/>
      <c r="EG1" s="991"/>
      <c r="EH1" s="990"/>
      <c r="EI1" s="991"/>
      <c r="EJ1" s="990"/>
      <c r="EK1" s="991"/>
      <c r="EL1" s="990"/>
      <c r="EM1" s="991"/>
      <c r="EN1" s="990"/>
      <c r="EO1" s="991"/>
      <c r="EP1" s="990"/>
      <c r="EQ1" s="991"/>
      <c r="ER1" s="990"/>
      <c r="ES1" s="991"/>
      <c r="ET1" s="43">
        <f t="shared" ref="ET1:ET8" si="14">AX1</f>
        <v>41456</v>
      </c>
      <c r="EU1" s="43">
        <f t="shared" ref="EU1:EU8" si="15">BL1</f>
        <v>41821</v>
      </c>
      <c r="EV1" s="990" t="s">
        <v>197</v>
      </c>
      <c r="EW1" s="991"/>
      <c r="EX1" s="763"/>
      <c r="EY1" s="763"/>
      <c r="EZ1" s="763"/>
      <c r="FB1" s="266"/>
      <c r="FC1" s="266"/>
      <c r="FD1" s="266"/>
      <c r="FE1" s="266"/>
      <c r="FF1" s="266"/>
      <c r="FG1" s="266"/>
      <c r="FH1" s="266"/>
      <c r="FI1" s="266"/>
      <c r="FJ1" s="266"/>
      <c r="FK1" s="266"/>
      <c r="FL1" s="266"/>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899"/>
      <c r="GL1" s="899"/>
      <c r="GM1" s="899"/>
      <c r="GN1" s="899"/>
      <c r="GO1" s="899"/>
      <c r="GP1" s="899"/>
      <c r="GQ1" s="899"/>
      <c r="GR1" s="899"/>
      <c r="GS1" s="899"/>
      <c r="GT1" s="899"/>
      <c r="GU1" s="899"/>
      <c r="GV1" s="899"/>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6"/>
      <c r="CA2" s="537"/>
      <c r="CB2" s="538"/>
      <c r="CC2" s="537"/>
      <c r="CD2" s="538"/>
      <c r="CE2" s="537"/>
      <c r="CF2" s="538"/>
      <c r="CG2" s="537"/>
      <c r="CH2" s="538"/>
      <c r="CI2" s="537"/>
      <c r="CJ2" s="538"/>
      <c r="CK2" s="537"/>
      <c r="CL2" s="538"/>
      <c r="CM2" s="537"/>
      <c r="CN2" s="538"/>
      <c r="CO2" s="537"/>
      <c r="CP2" s="538"/>
      <c r="CQ2" s="537"/>
      <c r="CR2" s="538"/>
      <c r="CS2" s="537"/>
      <c r="CT2" s="538"/>
      <c r="CU2" s="537"/>
      <c r="CV2" s="538"/>
      <c r="CW2" s="537"/>
      <c r="CX2" s="538"/>
      <c r="CY2" s="537"/>
      <c r="CZ2" s="538"/>
      <c r="DA2" s="537"/>
      <c r="DB2" s="538"/>
      <c r="DC2" s="537"/>
      <c r="DD2" s="538"/>
      <c r="DE2" s="537"/>
      <c r="DF2" s="538"/>
      <c r="DG2" s="537"/>
      <c r="DH2" s="538"/>
      <c r="DI2" s="537"/>
      <c r="DJ2" s="538"/>
      <c r="DK2" s="537"/>
      <c r="DL2" s="538"/>
      <c r="DM2" s="537"/>
      <c r="DN2" s="538"/>
      <c r="DO2" s="537"/>
      <c r="DP2" s="538"/>
      <c r="DQ2" s="537"/>
      <c r="DR2" s="538"/>
      <c r="DS2" s="537"/>
      <c r="DT2" s="538"/>
      <c r="DU2" s="537"/>
      <c r="DV2" s="538"/>
      <c r="DW2" s="537"/>
      <c r="DX2" s="538"/>
      <c r="DY2" s="537"/>
      <c r="DZ2" s="538"/>
      <c r="EA2" s="537"/>
      <c r="EB2" s="538"/>
      <c r="EC2" s="537"/>
      <c r="ED2" s="538"/>
      <c r="EE2" s="537"/>
      <c r="EF2" s="538"/>
      <c r="EG2" s="537"/>
      <c r="EH2" s="538"/>
      <c r="EI2" s="537"/>
      <c r="EJ2" s="538"/>
      <c r="EK2" s="537"/>
      <c r="EL2" s="538"/>
      <c r="EM2" s="537"/>
      <c r="EN2" s="538"/>
      <c r="EO2" s="537"/>
      <c r="EP2" s="538"/>
      <c r="EQ2" s="537"/>
      <c r="ER2" s="538"/>
      <c r="ES2" s="537"/>
      <c r="ET2" s="43">
        <f t="shared" si="14"/>
        <v>41487</v>
      </c>
      <c r="EU2" s="43">
        <f t="shared" si="15"/>
        <v>41852</v>
      </c>
      <c r="EW2" s="183"/>
      <c r="EX2" s="537"/>
      <c r="EY2" s="537"/>
      <c r="EZ2" s="537"/>
      <c r="FA2" s="183"/>
      <c r="FB2" s="266"/>
      <c r="FC2" s="266"/>
      <c r="FD2" s="266"/>
      <c r="FE2" s="266"/>
      <c r="FF2" s="266"/>
      <c r="FG2" s="266"/>
      <c r="FH2" s="266"/>
      <c r="FI2" s="266"/>
      <c r="FJ2" s="266"/>
      <c r="FK2" s="266"/>
      <c r="FL2" s="266"/>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899"/>
      <c r="GL2" s="899"/>
      <c r="GM2" s="899"/>
      <c r="GN2" s="899"/>
      <c r="GO2" s="899"/>
      <c r="GP2" s="899"/>
      <c r="GQ2" s="899"/>
      <c r="GR2" s="899"/>
      <c r="GS2" s="899"/>
      <c r="GT2" s="899"/>
      <c r="GU2" s="899"/>
      <c r="GV2" s="899"/>
    </row>
    <row r="3" spans="1:204" s="38" customFormat="1" ht="13.5" hidden="1" customHeight="1" outlineLevel="2" x14ac:dyDescent="0.25">
      <c r="A3" s="872"/>
      <c r="E3" s="39"/>
      <c r="F3" s="39"/>
      <c r="G3" s="39">
        <f>NETWORKDAYS(G1,G2,$A$71:$A$114)-(1)</f>
        <v>22</v>
      </c>
      <c r="H3" s="40">
        <v>21</v>
      </c>
      <c r="I3" s="40">
        <v>22</v>
      </c>
      <c r="J3" s="40">
        <v>22</v>
      </c>
      <c r="K3" s="40">
        <v>21</v>
      </c>
      <c r="L3" s="40">
        <v>19</v>
      </c>
      <c r="M3" s="40">
        <v>19</v>
      </c>
      <c r="N3" s="40">
        <v>20</v>
      </c>
      <c r="O3" s="40">
        <v>20</v>
      </c>
      <c r="P3" s="40">
        <v>23</v>
      </c>
      <c r="Q3" s="40">
        <v>19</v>
      </c>
      <c r="R3" s="40">
        <v>21</v>
      </c>
      <c r="S3" s="40">
        <v>22</v>
      </c>
      <c r="T3" s="66"/>
      <c r="U3" s="66"/>
      <c r="V3" s="40">
        <f>NETWORKDAYS(V1,V2,$A$75:$A$114)-(1)</f>
        <v>20</v>
      </c>
      <c r="W3" s="40">
        <f>NETWORKDAYS(W1,W2,$A$75:$A$114)-(1)</f>
        <v>23</v>
      </c>
      <c r="X3" s="40">
        <f>NETWORKDAYS(X1,X2,$A$75:$A$114)</f>
        <v>21</v>
      </c>
      <c r="Y3" s="40">
        <f t="shared" ref="Y3" si="21">NETWORKDAYS(Y1,Y2,$A$75:$A$114)-(1)</f>
        <v>21</v>
      </c>
      <c r="Z3" s="40">
        <v>19</v>
      </c>
      <c r="AA3" s="40">
        <v>19</v>
      </c>
      <c r="AB3" s="40">
        <v>20</v>
      </c>
      <c r="AC3" s="40">
        <v>21</v>
      </c>
      <c r="AD3" s="40">
        <v>22</v>
      </c>
      <c r="AE3" s="40">
        <v>20</v>
      </c>
      <c r="AF3" s="40">
        <v>23</v>
      </c>
      <c r="AG3" s="40">
        <v>21</v>
      </c>
      <c r="AH3" s="66"/>
      <c r="AI3" s="66"/>
      <c r="AJ3" s="40">
        <f>NETWORKDAYS(AJ1,AJ2,$A$75:$A$114)</f>
        <v>22</v>
      </c>
      <c r="AK3" s="40">
        <f>NETWORKDAYS(AK1,AK2,$A$75:$A$114)</f>
        <v>23</v>
      </c>
      <c r="AL3" s="40">
        <f>NETWORKDAYS(AL1,AL2,$A$75:$A$114)</f>
        <v>20</v>
      </c>
      <c r="AM3" s="40">
        <f>(NETWORKDAYS(AM1,AM2,$A$75:$A$114))-1</f>
        <v>23</v>
      </c>
      <c r="AN3" s="40">
        <f>NETWORKDAYS(AN1,AN2,$A$75:$A$114)</f>
        <v>19</v>
      </c>
      <c r="AO3" s="40">
        <f>(NETWORKDAYS(AO1,AO2,$A$75:$A$114))-1</f>
        <v>18</v>
      </c>
      <c r="AP3" s="40">
        <f>(NETWORKDAYS(AP1,AP2,$A$75:$A$114))-3</f>
        <v>21</v>
      </c>
      <c r="AQ3" s="40">
        <f>(NETWORKDAYS(AQ1,AQ2,$A$75:$A$114))-1</f>
        <v>20</v>
      </c>
      <c r="AR3" s="40">
        <f>(NETWORKDAYS(AR1,AR2,$A$75:$A$114))-2</f>
        <v>20</v>
      </c>
      <c r="AS3" s="40">
        <f>(NETWORKDAYS(AS1,AS2,$A$75:$A$114))-1</f>
        <v>22</v>
      </c>
      <c r="AT3" s="824">
        <f>NETWORKDAYS(AT1,AT2,$A$75:$A$114)-1</f>
        <v>22</v>
      </c>
      <c r="AU3" s="824">
        <f>NETWORKDAYS(AU1,AU2,$A$75:$A$114)-1</f>
        <v>20</v>
      </c>
      <c r="AV3" s="66"/>
      <c r="AW3" s="66"/>
      <c r="AX3" s="824">
        <f>NETWORKDAYS(AX1,AX2,$A$75:$A$114)-2</f>
        <v>22</v>
      </c>
      <c r="AY3" s="40">
        <f>NETWORKDAYS(AY1,AY2,$A$75:$A$126)</f>
        <v>22</v>
      </c>
      <c r="AZ3" s="40">
        <f>NETWORKDAYS(AZ1,AZ2,$A$75:$A$126)</f>
        <v>20</v>
      </c>
      <c r="BA3" s="40">
        <f>(NETWORKDAYS(BA1,BA2,$A$75:$A$126))-1</f>
        <v>23</v>
      </c>
      <c r="BB3" s="40">
        <f>(NETWORKDAYS(BB1,BB2,$A$75:$A$126))</f>
        <v>18</v>
      </c>
      <c r="BC3" s="40">
        <f>(NETWORKDAYS(BC1,BC2,$A$75:$A$126))-1</f>
        <v>19</v>
      </c>
      <c r="BD3" s="40">
        <f>(NETWORKDAYS(BD1,BD2,$A$75:$A$139))</f>
        <v>21</v>
      </c>
      <c r="BE3" s="40">
        <f>(NETWORKDAYS(BE1,BE2,$A$75:$A$139))</f>
        <v>20</v>
      </c>
      <c r="BF3" s="40">
        <f>(NETWORKDAYS(BF1,BF2,$A$75:$A$139))-1</f>
        <v>21</v>
      </c>
      <c r="BG3" s="40">
        <f>(NETWORKDAYS(BG1,BG2,$A$75:$A$139))-1</f>
        <v>21</v>
      </c>
      <c r="BH3" s="40">
        <f>(NETWORKDAYS(BH1,BH2,$A$75:$A$139))+1</f>
        <v>22</v>
      </c>
      <c r="BI3" s="40">
        <f>(NETWORKDAYS(BI1,BI2,$A$75:$A$139))-1</f>
        <v>21</v>
      </c>
      <c r="BJ3" s="66"/>
      <c r="BK3" s="66"/>
      <c r="BL3" s="824">
        <f>NETWORKDAYS(BL1,BL2,$A$75:$A$139)</f>
        <v>23</v>
      </c>
      <c r="BM3" s="824">
        <f>NETWORKDAYS(BM1,BM2,$A$75:$A$139)</f>
        <v>21</v>
      </c>
      <c r="BN3" s="824">
        <f t="shared" ref="BN3:BW3" si="22">NETWORKDAYS(BN1,BN2,$A$75:$A$139)</f>
        <v>21</v>
      </c>
      <c r="BO3" s="824">
        <f t="shared" si="22"/>
        <v>23</v>
      </c>
      <c r="BP3" s="824">
        <f t="shared" si="22"/>
        <v>18</v>
      </c>
      <c r="BQ3" s="824">
        <f t="shared" si="22"/>
        <v>21</v>
      </c>
      <c r="BR3" s="824">
        <f t="shared" si="22"/>
        <v>22</v>
      </c>
      <c r="BS3" s="824">
        <f t="shared" si="22"/>
        <v>20</v>
      </c>
      <c r="BT3" s="824">
        <f t="shared" si="22"/>
        <v>23</v>
      </c>
      <c r="BU3" s="824">
        <f t="shared" si="22"/>
        <v>23</v>
      </c>
      <c r="BV3" s="824">
        <f t="shared" si="22"/>
        <v>22</v>
      </c>
      <c r="BW3" s="824">
        <f t="shared" si="22"/>
        <v>23</v>
      </c>
      <c r="BX3" s="66"/>
      <c r="BY3" s="66"/>
      <c r="BZ3" s="539"/>
      <c r="CA3" s="537"/>
      <c r="CB3" s="540"/>
      <c r="CC3" s="537"/>
      <c r="CD3" s="540"/>
      <c r="CE3" s="537"/>
      <c r="CF3" s="540"/>
      <c r="CG3" s="537"/>
      <c r="CH3" s="540"/>
      <c r="CI3" s="537"/>
      <c r="CJ3" s="540"/>
      <c r="CK3" s="537"/>
      <c r="CL3" s="540"/>
      <c r="CM3" s="537"/>
      <c r="CN3" s="540"/>
      <c r="CO3" s="537"/>
      <c r="CP3" s="540"/>
      <c r="CQ3" s="537"/>
      <c r="CR3" s="540"/>
      <c r="CS3" s="537"/>
      <c r="CT3" s="540"/>
      <c r="CU3" s="537"/>
      <c r="CV3" s="540"/>
      <c r="CW3" s="537"/>
      <c r="CX3" s="540"/>
      <c r="CY3" s="537"/>
      <c r="CZ3" s="540"/>
      <c r="DA3" s="537"/>
      <c r="DB3" s="540"/>
      <c r="DC3" s="537"/>
      <c r="DD3" s="540"/>
      <c r="DE3" s="537"/>
      <c r="DF3" s="540"/>
      <c r="DG3" s="537"/>
      <c r="DH3" s="540"/>
      <c r="DI3" s="537"/>
      <c r="DJ3" s="540"/>
      <c r="DK3" s="537"/>
      <c r="DL3" s="540"/>
      <c r="DM3" s="537"/>
      <c r="DN3" s="540"/>
      <c r="DO3" s="537"/>
      <c r="DP3" s="540"/>
      <c r="DQ3" s="537"/>
      <c r="DR3" s="540"/>
      <c r="DS3" s="537"/>
      <c r="DT3" s="540"/>
      <c r="DU3" s="537"/>
      <c r="DV3" s="540"/>
      <c r="DW3" s="537"/>
      <c r="DX3" s="540"/>
      <c r="DY3" s="537"/>
      <c r="DZ3" s="540"/>
      <c r="EA3" s="537"/>
      <c r="EB3" s="540"/>
      <c r="EC3" s="537"/>
      <c r="ED3" s="540"/>
      <c r="EE3" s="537"/>
      <c r="EF3" s="540"/>
      <c r="EG3" s="537"/>
      <c r="EH3" s="540"/>
      <c r="EI3" s="537"/>
      <c r="EJ3" s="540"/>
      <c r="EK3" s="537"/>
      <c r="EL3" s="540"/>
      <c r="EM3" s="537"/>
      <c r="EN3" s="540"/>
      <c r="EO3" s="537"/>
      <c r="EP3" s="540"/>
      <c r="EQ3" s="537"/>
      <c r="ER3" s="540"/>
      <c r="ES3" s="537"/>
      <c r="ET3" s="824">
        <f t="shared" si="14"/>
        <v>22</v>
      </c>
      <c r="EU3" s="824">
        <f t="shared" si="15"/>
        <v>23</v>
      </c>
      <c r="EW3" s="183"/>
      <c r="EX3" s="537"/>
      <c r="EY3" s="537"/>
      <c r="EZ3" s="537"/>
      <c r="FA3" s="183"/>
      <c r="FB3" s="268"/>
      <c r="FC3" s="268"/>
      <c r="FD3" s="268"/>
      <c r="FE3" s="268"/>
      <c r="FF3" s="268"/>
      <c r="FG3" s="268"/>
      <c r="FH3" s="268"/>
      <c r="FI3" s="268"/>
      <c r="FJ3" s="268"/>
      <c r="FK3" s="268"/>
      <c r="FL3" s="268"/>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900"/>
      <c r="GL3" s="900"/>
      <c r="GM3" s="900"/>
      <c r="GN3" s="900"/>
      <c r="GO3" s="900"/>
      <c r="GP3" s="900"/>
      <c r="GQ3" s="900"/>
      <c r="GR3" s="900"/>
      <c r="GS3" s="900"/>
      <c r="GT3" s="900"/>
      <c r="GU3" s="900"/>
      <c r="GV3" s="900"/>
    </row>
    <row r="4" spans="1:204" s="44" customFormat="1" ht="13.5" hidden="1" customHeight="1" outlineLevel="2" thickBot="1" x14ac:dyDescent="0.3">
      <c r="A4" s="873"/>
      <c r="E4" s="45"/>
      <c r="F4" s="45"/>
      <c r="G4" s="45"/>
      <c r="H4" s="46">
        <v>1</v>
      </c>
      <c r="I4" s="46">
        <v>1</v>
      </c>
      <c r="J4" s="46">
        <v>1</v>
      </c>
      <c r="K4" s="46">
        <v>1</v>
      </c>
      <c r="L4" s="46">
        <v>1</v>
      </c>
      <c r="M4" s="46">
        <v>1</v>
      </c>
      <c r="N4" s="46">
        <v>1</v>
      </c>
      <c r="O4" s="46">
        <v>1</v>
      </c>
      <c r="P4" s="46">
        <v>1</v>
      </c>
      <c r="Q4" s="46">
        <v>1</v>
      </c>
      <c r="R4" s="46">
        <v>1</v>
      </c>
      <c r="S4" s="46">
        <v>1</v>
      </c>
      <c r="T4" s="265">
        <v>12</v>
      </c>
      <c r="U4" s="193"/>
      <c r="V4" s="46">
        <f t="shared" ref="V4:Y4" si="23">IF(V11&gt;0,1,)</f>
        <v>1</v>
      </c>
      <c r="W4" s="46">
        <f t="shared" si="23"/>
        <v>1</v>
      </c>
      <c r="X4" s="46">
        <f t="shared" si="23"/>
        <v>1</v>
      </c>
      <c r="Y4" s="46">
        <f t="shared" si="23"/>
        <v>1</v>
      </c>
      <c r="Z4" s="46">
        <v>1</v>
      </c>
      <c r="AA4" s="46">
        <v>1</v>
      </c>
      <c r="AB4" s="46">
        <v>1</v>
      </c>
      <c r="AC4" s="46">
        <v>1</v>
      </c>
      <c r="AD4" s="46">
        <v>1</v>
      </c>
      <c r="AE4" s="46">
        <v>1</v>
      </c>
      <c r="AF4" s="46">
        <v>1</v>
      </c>
      <c r="AG4" s="46">
        <v>1</v>
      </c>
      <c r="AH4" s="265">
        <v>12</v>
      </c>
      <c r="AI4" s="193"/>
      <c r="AJ4" s="46">
        <f t="shared" ref="AJ4:AU4" si="24">IF(AJ11&gt;0,1,)</f>
        <v>1</v>
      </c>
      <c r="AK4" s="46">
        <f t="shared" si="24"/>
        <v>1</v>
      </c>
      <c r="AL4" s="46">
        <f t="shared" si="24"/>
        <v>1</v>
      </c>
      <c r="AM4" s="46">
        <f t="shared" si="24"/>
        <v>1</v>
      </c>
      <c r="AN4" s="46">
        <f t="shared" si="24"/>
        <v>1</v>
      </c>
      <c r="AO4" s="46">
        <f t="shared" si="24"/>
        <v>1</v>
      </c>
      <c r="AP4" s="46">
        <f t="shared" si="24"/>
        <v>1</v>
      </c>
      <c r="AQ4" s="46">
        <f t="shared" si="24"/>
        <v>1</v>
      </c>
      <c r="AR4" s="46">
        <f t="shared" si="24"/>
        <v>1</v>
      </c>
      <c r="AS4" s="46">
        <f t="shared" si="24"/>
        <v>1</v>
      </c>
      <c r="AT4" s="46">
        <f t="shared" si="24"/>
        <v>1</v>
      </c>
      <c r="AU4" s="46">
        <f t="shared" si="24"/>
        <v>1</v>
      </c>
      <c r="AV4" s="265">
        <f>SUM(AJ4:AU4)</f>
        <v>12</v>
      </c>
      <c r="AW4" s="193"/>
      <c r="AX4" s="46">
        <f t="shared" ref="AX4:BI4" si="25">IF(AX11&gt;0,1,)</f>
        <v>1</v>
      </c>
      <c r="AY4" s="46">
        <f t="shared" si="25"/>
        <v>1</v>
      </c>
      <c r="AZ4" s="46">
        <f t="shared" si="25"/>
        <v>1</v>
      </c>
      <c r="BA4" s="46">
        <f t="shared" si="25"/>
        <v>1</v>
      </c>
      <c r="BB4" s="46">
        <f t="shared" si="25"/>
        <v>1</v>
      </c>
      <c r="BC4" s="46">
        <f t="shared" si="25"/>
        <v>1</v>
      </c>
      <c r="BD4" s="46">
        <f t="shared" si="25"/>
        <v>1</v>
      </c>
      <c r="BE4" s="46">
        <f t="shared" si="25"/>
        <v>1</v>
      </c>
      <c r="BF4" s="46">
        <f t="shared" si="25"/>
        <v>1</v>
      </c>
      <c r="BG4" s="46">
        <f t="shared" si="25"/>
        <v>1</v>
      </c>
      <c r="BH4" s="46">
        <f t="shared" si="25"/>
        <v>1</v>
      </c>
      <c r="BI4" s="46">
        <f t="shared" si="25"/>
        <v>1</v>
      </c>
      <c r="BJ4" s="265">
        <f>SUM(AX4:BI4)</f>
        <v>12</v>
      </c>
      <c r="BK4" s="193"/>
      <c r="BL4" s="46">
        <f t="shared" ref="BL4:BW4" si="26">IF(BL11&gt;0,1,)</f>
        <v>1</v>
      </c>
      <c r="BM4" s="46">
        <f t="shared" si="26"/>
        <v>0</v>
      </c>
      <c r="BN4" s="46">
        <f t="shared" si="26"/>
        <v>0</v>
      </c>
      <c r="BO4" s="46">
        <f t="shared" si="26"/>
        <v>0</v>
      </c>
      <c r="BP4" s="46">
        <f t="shared" si="26"/>
        <v>0</v>
      </c>
      <c r="BQ4" s="46">
        <f t="shared" si="26"/>
        <v>0</v>
      </c>
      <c r="BR4" s="46">
        <f t="shared" si="26"/>
        <v>0</v>
      </c>
      <c r="BS4" s="46">
        <f t="shared" si="26"/>
        <v>0</v>
      </c>
      <c r="BT4" s="46">
        <f t="shared" si="26"/>
        <v>0</v>
      </c>
      <c r="BU4" s="46">
        <f t="shared" si="26"/>
        <v>0</v>
      </c>
      <c r="BV4" s="46">
        <f t="shared" si="26"/>
        <v>0</v>
      </c>
      <c r="BW4" s="46">
        <f t="shared" si="26"/>
        <v>0</v>
      </c>
      <c r="BX4" s="265">
        <f>SUM(BL4:BW4)</f>
        <v>1</v>
      </c>
      <c r="BY4" s="193"/>
      <c r="BZ4" s="541"/>
      <c r="CA4" s="542"/>
      <c r="CB4" s="543"/>
      <c r="CC4" s="542"/>
      <c r="CD4" s="543"/>
      <c r="CE4" s="542"/>
      <c r="CF4" s="543"/>
      <c r="CG4" s="542"/>
      <c r="CH4" s="543"/>
      <c r="CI4" s="542"/>
      <c r="CJ4" s="543"/>
      <c r="CK4" s="542"/>
      <c r="CL4" s="543"/>
      <c r="CM4" s="542"/>
      <c r="CN4" s="543"/>
      <c r="CO4" s="542"/>
      <c r="CP4" s="543"/>
      <c r="CQ4" s="542"/>
      <c r="CR4" s="543"/>
      <c r="CS4" s="542"/>
      <c r="CT4" s="543"/>
      <c r="CU4" s="542"/>
      <c r="CV4" s="543"/>
      <c r="CW4" s="542"/>
      <c r="CX4" s="543"/>
      <c r="CY4" s="542"/>
      <c r="CZ4" s="543"/>
      <c r="DA4" s="542"/>
      <c r="DB4" s="543"/>
      <c r="DC4" s="542"/>
      <c r="DD4" s="543"/>
      <c r="DE4" s="542"/>
      <c r="DF4" s="543"/>
      <c r="DG4" s="542"/>
      <c r="DH4" s="543"/>
      <c r="DI4" s="542"/>
      <c r="DJ4" s="543"/>
      <c r="DK4" s="542"/>
      <c r="DL4" s="543"/>
      <c r="DM4" s="542"/>
      <c r="DN4" s="543"/>
      <c r="DO4" s="542"/>
      <c r="DP4" s="543"/>
      <c r="DQ4" s="542"/>
      <c r="DR4" s="543"/>
      <c r="DS4" s="542"/>
      <c r="DT4" s="543"/>
      <c r="DU4" s="542"/>
      <c r="DV4" s="543"/>
      <c r="DW4" s="542"/>
      <c r="DX4" s="543"/>
      <c r="DY4" s="542"/>
      <c r="DZ4" s="543"/>
      <c r="EA4" s="542"/>
      <c r="EB4" s="543"/>
      <c r="EC4" s="542"/>
      <c r="ED4" s="543"/>
      <c r="EE4" s="542"/>
      <c r="EF4" s="543"/>
      <c r="EG4" s="542"/>
      <c r="EH4" s="543"/>
      <c r="EI4" s="542"/>
      <c r="EJ4" s="543"/>
      <c r="EK4" s="542"/>
      <c r="EL4" s="543"/>
      <c r="EM4" s="542"/>
      <c r="EN4" s="543"/>
      <c r="EO4" s="542"/>
      <c r="EP4" s="543"/>
      <c r="EQ4" s="542"/>
      <c r="ER4" s="543"/>
      <c r="ES4" s="542"/>
      <c r="ET4" s="46">
        <f t="shared" si="14"/>
        <v>1</v>
      </c>
      <c r="EU4" s="46">
        <f t="shared" si="15"/>
        <v>1</v>
      </c>
      <c r="EW4" s="184"/>
      <c r="EX4" s="542"/>
      <c r="EY4" s="542"/>
      <c r="EZ4" s="542"/>
      <c r="FA4" s="184"/>
      <c r="FB4" s="270"/>
      <c r="FC4" s="270"/>
      <c r="FD4" s="270"/>
      <c r="FE4" s="270"/>
      <c r="FF4" s="270"/>
      <c r="FG4" s="270"/>
      <c r="FH4" s="270"/>
      <c r="FI4" s="270"/>
      <c r="FJ4" s="270"/>
      <c r="FK4" s="270"/>
      <c r="FL4" s="270"/>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901"/>
      <c r="GL4" s="901"/>
      <c r="GM4" s="901"/>
      <c r="GN4" s="901"/>
      <c r="GO4" s="901"/>
      <c r="GP4" s="901"/>
      <c r="GQ4" s="901"/>
      <c r="GR4" s="901"/>
      <c r="GS4" s="901"/>
      <c r="GT4" s="901"/>
      <c r="GU4" s="901"/>
      <c r="GV4" s="901"/>
    </row>
    <row r="5" spans="1:204" s="50" customFormat="1" ht="13.5" hidden="1" customHeight="1" outlineLevel="1" collapsed="1" x14ac:dyDescent="0.25">
      <c r="A5" s="874"/>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c r="BN5" s="49"/>
      <c r="BO5" s="68"/>
      <c r="BP5" s="49"/>
      <c r="BQ5" s="68"/>
      <c r="BR5" s="49"/>
      <c r="BS5" s="68"/>
      <c r="BT5" s="49"/>
      <c r="BU5" s="68"/>
      <c r="BV5" s="49"/>
      <c r="BW5" s="68"/>
      <c r="BX5" s="194">
        <f>SUM(BL5:BW5)</f>
        <v>124</v>
      </c>
      <c r="BY5" s="197">
        <f>SUM(BL5:BW5)/$BX$4</f>
        <v>124</v>
      </c>
      <c r="BZ5" s="467">
        <f>AJ5-AG5</f>
        <v>5</v>
      </c>
      <c r="CA5" s="428">
        <f>BZ5/AG5</f>
        <v>0.33333333333333331</v>
      </c>
      <c r="CB5" s="467">
        <f>AK5-AJ5</f>
        <v>0</v>
      </c>
      <c r="CC5" s="428">
        <f>CB5/AJ5</f>
        <v>0</v>
      </c>
      <c r="CD5" s="136">
        <f>AM5-AL5</f>
        <v>0</v>
      </c>
      <c r="CE5" s="428">
        <f>CD5/AL5</f>
        <v>0</v>
      </c>
      <c r="CF5" s="136">
        <f>AM5-AL5</f>
        <v>0</v>
      </c>
      <c r="CG5" s="428">
        <f>CF5/AL5</f>
        <v>0</v>
      </c>
      <c r="CH5" s="136">
        <f>AN5-AM5</f>
        <v>-1</v>
      </c>
      <c r="CI5" s="428">
        <f>CH5/AM5</f>
        <v>-4.7619047619047616E-2</v>
      </c>
      <c r="CJ5" s="136">
        <f>AO5-AN5</f>
        <v>3</v>
      </c>
      <c r="CK5" s="428">
        <f>CJ5/AN5</f>
        <v>0.15</v>
      </c>
      <c r="CL5" s="136">
        <f>AP5-AO5</f>
        <v>5</v>
      </c>
      <c r="CM5" s="428">
        <f>CL5/AO5</f>
        <v>0.21739130434782608</v>
      </c>
      <c r="CN5" s="136">
        <f>AQ5-AP5</f>
        <v>-14</v>
      </c>
      <c r="CO5" s="428">
        <f>CN5/AP5</f>
        <v>-0.5</v>
      </c>
      <c r="CP5" s="136">
        <f>AS5-AR5</f>
        <v>9</v>
      </c>
      <c r="CQ5" s="428">
        <f>CP5/AR5</f>
        <v>0.9</v>
      </c>
      <c r="CR5" s="136">
        <f>AS5-AR5</f>
        <v>9</v>
      </c>
      <c r="CS5" s="428">
        <f>CR5/AR5</f>
        <v>0.9</v>
      </c>
      <c r="CT5" s="136">
        <f>AT5-AS5</f>
        <v>1</v>
      </c>
      <c r="CU5" s="428">
        <f>CT5/AS5</f>
        <v>5.2631578947368418E-2</v>
      </c>
      <c r="CV5" s="136">
        <f>AU5-AT5</f>
        <v>12</v>
      </c>
      <c r="CW5" s="428">
        <f>CV5/AT5</f>
        <v>0.6</v>
      </c>
      <c r="CX5" s="136">
        <f>AX5-AU5</f>
        <v>-5</v>
      </c>
      <c r="CY5" s="428">
        <f>CX5/AU5</f>
        <v>-0.15625</v>
      </c>
      <c r="CZ5" s="136">
        <f>AY5-AX5</f>
        <v>-5</v>
      </c>
      <c r="DA5" s="428">
        <f>CZ5/AX5</f>
        <v>-0.18518518518518517</v>
      </c>
      <c r="DB5" s="136">
        <f>AZ5-AY5</f>
        <v>46</v>
      </c>
      <c r="DC5" s="428">
        <f>DB5/AY5</f>
        <v>2.0909090909090908</v>
      </c>
      <c r="DD5" s="136">
        <f>BA5-AZ5</f>
        <v>18</v>
      </c>
      <c r="DE5" s="428">
        <f>DD5/AZ5</f>
        <v>0.26470588235294118</v>
      </c>
      <c r="DF5" s="136">
        <f>BB5-BA5</f>
        <v>-73</v>
      </c>
      <c r="DG5" s="428">
        <f>DF5/BA5</f>
        <v>-0.84883720930232553</v>
      </c>
      <c r="DH5" s="136">
        <f>BC5-BB5</f>
        <v>29</v>
      </c>
      <c r="DI5" s="428">
        <f>DH5/BB5</f>
        <v>2.2307692307692308</v>
      </c>
      <c r="DJ5" s="136">
        <f>BD5-BC5</f>
        <v>-15</v>
      </c>
      <c r="DK5" s="428">
        <f>DJ5/BC5</f>
        <v>-0.35714285714285715</v>
      </c>
      <c r="DL5" s="136">
        <f>BE5-BD5</f>
        <v>-6</v>
      </c>
      <c r="DM5" s="428">
        <f>DL5/BD5</f>
        <v>-0.22222222222222221</v>
      </c>
      <c r="DN5" s="136">
        <f>BF5-BE5</f>
        <v>11</v>
      </c>
      <c r="DO5" s="428">
        <f>DN5/BE5</f>
        <v>0.52380952380952384</v>
      </c>
      <c r="DP5" s="136">
        <f>BG5-BF5</f>
        <v>0</v>
      </c>
      <c r="DQ5" s="428">
        <f>DP5/BF5</f>
        <v>0</v>
      </c>
      <c r="DR5" s="136">
        <f>BH5-BG5</f>
        <v>-7</v>
      </c>
      <c r="DS5" s="428">
        <f>DR5/BG5</f>
        <v>-0.21875</v>
      </c>
      <c r="DT5" s="136">
        <f>BI5-BH5</f>
        <v>11</v>
      </c>
      <c r="DU5" s="428">
        <f>DT5/BH5</f>
        <v>0.44</v>
      </c>
      <c r="DV5" s="733">
        <f>BL5-BI5</f>
        <v>88</v>
      </c>
      <c r="DW5" s="734">
        <f>DV5/BI5</f>
        <v>2.4444444444444446</v>
      </c>
      <c r="DX5" s="733">
        <f>BM5-BL5</f>
        <v>-124</v>
      </c>
      <c r="DY5" s="734">
        <f>DX5/BL5</f>
        <v>-1</v>
      </c>
      <c r="DZ5" s="733">
        <f>BN5-BM5</f>
        <v>0</v>
      </c>
      <c r="EA5" s="734" t="e">
        <f>DZ5/BN5</f>
        <v>#DIV/0!</v>
      </c>
      <c r="EB5" s="733">
        <f>BO5-BN5</f>
        <v>0</v>
      </c>
      <c r="EC5" s="734" t="e">
        <f>EB5/BO5</f>
        <v>#DIV/0!</v>
      </c>
      <c r="ED5" s="733">
        <f>BP5-BO5</f>
        <v>0</v>
      </c>
      <c r="EE5" s="734" t="e">
        <f>ED5/BP5</f>
        <v>#DIV/0!</v>
      </c>
      <c r="EF5" s="733">
        <f>BQ5-BP5</f>
        <v>0</v>
      </c>
      <c r="EG5" s="734" t="e">
        <f>EF5/BQ5</f>
        <v>#DIV/0!</v>
      </c>
      <c r="EH5" s="733">
        <f>BR5-BQ5</f>
        <v>0</v>
      </c>
      <c r="EI5" s="734" t="e">
        <f>EH5/BR5</f>
        <v>#DIV/0!</v>
      </c>
      <c r="EJ5" s="733">
        <f>BS5-BR5</f>
        <v>0</v>
      </c>
      <c r="EK5" s="734" t="e">
        <f>EJ5/BS5</f>
        <v>#DIV/0!</v>
      </c>
      <c r="EL5" s="733">
        <f>BT5-BS5</f>
        <v>0</v>
      </c>
      <c r="EM5" s="734" t="e">
        <f>EL5/BT5</f>
        <v>#DIV/0!</v>
      </c>
      <c r="EN5" s="733">
        <f>BU5-BT5</f>
        <v>0</v>
      </c>
      <c r="EO5" s="734" t="e">
        <f>EN5/BU5</f>
        <v>#DIV/0!</v>
      </c>
      <c r="EP5" s="733">
        <f>BV5-BU5</f>
        <v>0</v>
      </c>
      <c r="EQ5" s="734" t="e">
        <f>EP5/BV5</f>
        <v>#DIV/0!</v>
      </c>
      <c r="ER5" s="733">
        <f>BW5-BV5</f>
        <v>0</v>
      </c>
      <c r="ES5" s="734" t="e">
        <f>ER5/BW5</f>
        <v>#DIV/0!</v>
      </c>
      <c r="ET5" s="49">
        <f t="shared" si="14"/>
        <v>27</v>
      </c>
      <c r="EU5" s="68">
        <f t="shared" si="15"/>
        <v>124</v>
      </c>
      <c r="EV5" s="733">
        <f>EU5-ET5</f>
        <v>97</v>
      </c>
      <c r="EW5" s="120">
        <f>EV5/ET5</f>
        <v>3.5925925925925926</v>
      </c>
      <c r="EX5" s="764"/>
      <c r="EY5" s="764"/>
      <c r="EZ5" s="764"/>
      <c r="FB5" s="272"/>
      <c r="FC5" s="272"/>
      <c r="FD5" s="272"/>
      <c r="FE5" s="272"/>
      <c r="FF5" s="272"/>
      <c r="FG5" s="272"/>
      <c r="FH5" s="272"/>
      <c r="FI5" s="272"/>
      <c r="FJ5" s="272"/>
      <c r="FK5" s="272"/>
      <c r="FL5" s="272"/>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902"/>
      <c r="GL5" s="902"/>
      <c r="GM5" s="902"/>
      <c r="GN5" s="902"/>
      <c r="GO5" s="902"/>
      <c r="GP5" s="902"/>
      <c r="GQ5" s="902"/>
      <c r="GR5" s="902"/>
      <c r="GS5" s="902"/>
      <c r="GT5" s="902"/>
      <c r="GU5" s="902"/>
      <c r="GV5" s="902"/>
    </row>
    <row r="6" spans="1:204" s="11" customFormat="1" ht="13.5" hidden="1" customHeight="1" outlineLevel="1" x14ac:dyDescent="0.25">
      <c r="A6" s="875"/>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c r="BN6" s="16"/>
      <c r="BO6" s="69"/>
      <c r="BP6" s="16"/>
      <c r="BQ6" s="69"/>
      <c r="BR6" s="16"/>
      <c r="BS6" s="69"/>
      <c r="BT6" s="16"/>
      <c r="BU6" s="69"/>
      <c r="BV6" s="16"/>
      <c r="BW6" s="69"/>
      <c r="BX6" s="195">
        <f>SUM(BL6:BW6)</f>
        <v>2991</v>
      </c>
      <c r="BY6" s="198">
        <f>SUM(BL6:BW6)/$BX$4</f>
        <v>2991</v>
      </c>
      <c r="BZ6" s="467">
        <f>AJ6-AG6</f>
        <v>246</v>
      </c>
      <c r="CA6" s="428">
        <f>BZ6/AG6</f>
        <v>0.11131221719457013</v>
      </c>
      <c r="CB6" s="136">
        <f>AK6-AJ6</f>
        <v>98</v>
      </c>
      <c r="CC6" s="428">
        <f>CB6/AJ6</f>
        <v>3.9902280130293157E-2</v>
      </c>
      <c r="CD6" s="136">
        <f>AM6-AL6</f>
        <v>2207</v>
      </c>
      <c r="CE6" s="428">
        <f>CD6/AL6</f>
        <v>1.0569923371647509</v>
      </c>
      <c r="CF6" s="136">
        <f>AM6-AL6</f>
        <v>2207</v>
      </c>
      <c r="CG6" s="428">
        <f>CF6/AL6</f>
        <v>1.0569923371647509</v>
      </c>
      <c r="CH6" s="136">
        <f>AN6-AM6</f>
        <v>-1811</v>
      </c>
      <c r="CI6" s="428">
        <f>CH6/AM6</f>
        <v>-0.42165308498253784</v>
      </c>
      <c r="CJ6" s="136">
        <f>AO6-AN6</f>
        <v>-191</v>
      </c>
      <c r="CK6" s="428">
        <f>CJ6/AN6</f>
        <v>-7.6892109500805148E-2</v>
      </c>
      <c r="CL6" s="136">
        <f>AP6-AO6</f>
        <v>815</v>
      </c>
      <c r="CM6" s="428">
        <f>CL6/AO6</f>
        <v>0.35542956825119931</v>
      </c>
      <c r="CN6" s="136">
        <f>AQ6-AP6</f>
        <v>-381</v>
      </c>
      <c r="CO6" s="428">
        <f>CN6/AP6</f>
        <v>-0.12258687258687259</v>
      </c>
      <c r="CP6" s="136">
        <f>AS6-AR6</f>
        <v>290</v>
      </c>
      <c r="CQ6" s="428">
        <f>CP6/AR6</f>
        <v>0.12669287898645698</v>
      </c>
      <c r="CR6" s="136">
        <f>AS6-AR6</f>
        <v>290</v>
      </c>
      <c r="CS6" s="428">
        <f>CR6/AR6</f>
        <v>0.12669287898645698</v>
      </c>
      <c r="CT6" s="136">
        <f>AT6-AS6</f>
        <v>1842</v>
      </c>
      <c r="CU6" s="428">
        <f>CT6/AS6</f>
        <v>0.71423032183016677</v>
      </c>
      <c r="CV6" s="136">
        <f>AU6-AT6</f>
        <v>-1367</v>
      </c>
      <c r="CW6" s="428">
        <f>CV6/AT6</f>
        <v>-0.30920606197692829</v>
      </c>
      <c r="CX6" s="136">
        <f>AX6-AU6</f>
        <v>-172</v>
      </c>
      <c r="CY6" s="428">
        <f>CX6/AU6</f>
        <v>-5.6319580877537655E-2</v>
      </c>
      <c r="CZ6" s="136">
        <f>AY6-AX6</f>
        <v>36</v>
      </c>
      <c r="DA6" s="428">
        <f>CZ6/AX6</f>
        <v>1.2491325468424705E-2</v>
      </c>
      <c r="DB6" s="136">
        <f>AZ6-AY6</f>
        <v>973</v>
      </c>
      <c r="DC6" s="428">
        <f>DB6/AY6</f>
        <v>0.33344756682659354</v>
      </c>
      <c r="DD6" s="136">
        <f>BA6-AZ6</f>
        <v>3389</v>
      </c>
      <c r="DE6" s="428">
        <f>DD6/AZ6</f>
        <v>0.87098432279619631</v>
      </c>
      <c r="DF6" s="136">
        <f>BB6-BA6</f>
        <v>-3642</v>
      </c>
      <c r="DG6" s="428">
        <f>DF6/BA6</f>
        <v>-0.50027472527472527</v>
      </c>
      <c r="DH6" s="136">
        <f>BC6-BB6</f>
        <v>-105</v>
      </c>
      <c r="DI6" s="428">
        <f>DH6/BB6</f>
        <v>-2.8862012094557448E-2</v>
      </c>
      <c r="DJ6" s="136">
        <f>BD6-BC6</f>
        <v>971</v>
      </c>
      <c r="DK6" s="428">
        <f>DJ6/BC6</f>
        <v>0.27483724879705634</v>
      </c>
      <c r="DL6" s="136">
        <f>BE6-BD6</f>
        <v>-1776</v>
      </c>
      <c r="DM6" s="428">
        <f>DL6/BD6</f>
        <v>-0.39431616341030196</v>
      </c>
      <c r="DN6" s="136">
        <f>BF6-BE6</f>
        <v>88</v>
      </c>
      <c r="DO6" s="428">
        <f>DN6/BE6</f>
        <v>3.2258064516129031E-2</v>
      </c>
      <c r="DP6" s="136">
        <f>BG6-BF6</f>
        <v>-120</v>
      </c>
      <c r="DQ6" s="428">
        <f>DP6/BF6</f>
        <v>-4.261363636363636E-2</v>
      </c>
      <c r="DR6" s="136">
        <f>BH6-BG6</f>
        <v>-49</v>
      </c>
      <c r="DS6" s="428">
        <f>DR6/BG6</f>
        <v>-1.8175074183976261E-2</v>
      </c>
      <c r="DT6" s="136">
        <f>BI6-BH6</f>
        <v>177</v>
      </c>
      <c r="DU6" s="428">
        <f>DT6/BH6</f>
        <v>6.6868152625613908E-2</v>
      </c>
      <c r="DV6" s="733">
        <f t="shared" ref="DV6:DV7" si="27">BL6-BI6</f>
        <v>167</v>
      </c>
      <c r="DW6" s="734">
        <f>DV6/BI6</f>
        <v>5.9135977337110485E-2</v>
      </c>
      <c r="DX6" s="733">
        <f>BM6-BL6</f>
        <v>-2991</v>
      </c>
      <c r="DY6" s="734">
        <f>DX6/BL6</f>
        <v>-1</v>
      </c>
      <c r="DZ6" s="733">
        <f t="shared" ref="DZ6:DZ7" si="28">BN6-BM6</f>
        <v>0</v>
      </c>
      <c r="EA6" s="734" t="e">
        <f>DZ6/BN6</f>
        <v>#DIV/0!</v>
      </c>
      <c r="EB6" s="733">
        <f>BO6-BN6</f>
        <v>0</v>
      </c>
      <c r="EC6" s="734" t="e">
        <f>EB6/BO6</f>
        <v>#DIV/0!</v>
      </c>
      <c r="ED6" s="733">
        <f>BP6-BO6</f>
        <v>0</v>
      </c>
      <c r="EE6" s="734" t="e">
        <f>ED6/BP6</f>
        <v>#DIV/0!</v>
      </c>
      <c r="EF6" s="733">
        <f>BQ6-BP6</f>
        <v>0</v>
      </c>
      <c r="EG6" s="734" t="e">
        <f>EF6/BQ6</f>
        <v>#DIV/0!</v>
      </c>
      <c r="EH6" s="733">
        <f>BR6-BQ6</f>
        <v>0</v>
      </c>
      <c r="EI6" s="734" t="e">
        <f>EH6/BR6</f>
        <v>#DIV/0!</v>
      </c>
      <c r="EJ6" s="733">
        <f>BS6-BR6</f>
        <v>0</v>
      </c>
      <c r="EK6" s="734" t="e">
        <f>EJ6/BS6</f>
        <v>#DIV/0!</v>
      </c>
      <c r="EL6" s="733">
        <f>BT6-BS6</f>
        <v>0</v>
      </c>
      <c r="EM6" s="734" t="e">
        <f>EL6/BT6</f>
        <v>#DIV/0!</v>
      </c>
      <c r="EN6" s="733">
        <f>BU6-BT6</f>
        <v>0</v>
      </c>
      <c r="EO6" s="734" t="e">
        <f>EN6/BU6</f>
        <v>#DIV/0!</v>
      </c>
      <c r="EP6" s="733">
        <f>BV6-BU6</f>
        <v>0</v>
      </c>
      <c r="EQ6" s="734" t="e">
        <f>EP6/BV6</f>
        <v>#DIV/0!</v>
      </c>
      <c r="ER6" s="733">
        <f>BW6-BV6</f>
        <v>0</v>
      </c>
      <c r="ES6" s="734" t="e">
        <f>ER6/BW6</f>
        <v>#DIV/0!</v>
      </c>
      <c r="ET6" s="16">
        <f t="shared" si="14"/>
        <v>2882</v>
      </c>
      <c r="EU6" s="69">
        <f t="shared" si="15"/>
        <v>2991</v>
      </c>
      <c r="EV6" s="733">
        <f>EU6-ET6</f>
        <v>109</v>
      </c>
      <c r="EW6" s="120">
        <f>EV6/ET6</f>
        <v>3.7820957668285915E-2</v>
      </c>
      <c r="EX6" s="764"/>
      <c r="EY6" s="764"/>
      <c r="EZ6" s="764"/>
      <c r="FB6" s="274"/>
      <c r="FC6" s="274"/>
      <c r="FD6" s="274"/>
      <c r="FE6" s="274"/>
      <c r="FF6" s="274"/>
      <c r="FG6" s="274"/>
      <c r="FH6" s="274"/>
      <c r="FI6" s="274"/>
      <c r="FJ6" s="274"/>
      <c r="FK6" s="274"/>
      <c r="FL6" s="274"/>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903"/>
      <c r="GL6" s="903"/>
      <c r="GM6" s="903"/>
      <c r="GN6" s="903"/>
      <c r="GO6" s="903"/>
      <c r="GP6" s="903"/>
      <c r="GQ6" s="903"/>
      <c r="GR6" s="903"/>
      <c r="GS6" s="903"/>
      <c r="GT6" s="903"/>
      <c r="GU6" s="903"/>
      <c r="GV6" s="903"/>
    </row>
    <row r="7" spans="1:204" s="11" customFormat="1" ht="13.5" hidden="1" customHeight="1" outlineLevel="1" x14ac:dyDescent="0.25">
      <c r="A7" s="875"/>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7">
        <v>69.5</v>
      </c>
      <c r="V7" s="16">
        <v>83</v>
      </c>
      <c r="W7" s="69">
        <v>44</v>
      </c>
      <c r="X7" s="16">
        <v>45</v>
      </c>
      <c r="Y7" s="69">
        <v>84</v>
      </c>
      <c r="Z7" s="16">
        <v>46</v>
      </c>
      <c r="AA7" s="69">
        <v>46</v>
      </c>
      <c r="AB7" s="16">
        <v>47</v>
      </c>
      <c r="AC7" s="69">
        <v>40</v>
      </c>
      <c r="AD7" s="16">
        <v>58</v>
      </c>
      <c r="AE7" s="69">
        <v>46</v>
      </c>
      <c r="AF7" s="16">
        <v>29</v>
      </c>
      <c r="AG7" s="69">
        <v>33</v>
      </c>
      <c r="AH7" s="195">
        <v>601</v>
      </c>
      <c r="AI7" s="247">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7">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7">
        <f>SUM(AX7:BI7)/$BJ$4</f>
        <v>561.58333333333337</v>
      </c>
      <c r="BL7" s="16">
        <v>70</v>
      </c>
      <c r="BM7" s="69"/>
      <c r="BN7" s="16"/>
      <c r="BO7" s="69"/>
      <c r="BP7" s="16"/>
      <c r="BQ7" s="69"/>
      <c r="BR7" s="16"/>
      <c r="BS7" s="69"/>
      <c r="BT7" s="16"/>
      <c r="BU7" s="69"/>
      <c r="BV7" s="16"/>
      <c r="BW7" s="69"/>
      <c r="BX7" s="195">
        <f>SUM(BL7:BW7)</f>
        <v>70</v>
      </c>
      <c r="BY7" s="247">
        <f>SUM(BL7:BW7)/$BX$4</f>
        <v>70</v>
      </c>
      <c r="BZ7" s="467">
        <f>AJ7-AG7</f>
        <v>33</v>
      </c>
      <c r="CA7" s="428">
        <f>BZ7/AG7</f>
        <v>1</v>
      </c>
      <c r="CB7" s="136">
        <f>AK7-AJ7</f>
        <v>13</v>
      </c>
      <c r="CC7" s="428">
        <f>CB7/AJ7</f>
        <v>0.19696969696969696</v>
      </c>
      <c r="CD7" s="136">
        <f>AM7-AL7</f>
        <v>516</v>
      </c>
      <c r="CE7" s="428">
        <f>CD7/AL7</f>
        <v>6.7012987012987013</v>
      </c>
      <c r="CF7" s="136">
        <f>AM7-AL7</f>
        <v>516</v>
      </c>
      <c r="CG7" s="428">
        <f>CF7/AL7</f>
        <v>6.7012987012987013</v>
      </c>
      <c r="CH7" s="136">
        <f>AN7-AM7</f>
        <v>-505</v>
      </c>
      <c r="CI7" s="428">
        <f>CH7/AM7</f>
        <v>-0.85160202360876902</v>
      </c>
      <c r="CJ7" s="136">
        <f>AO7-AN7</f>
        <v>-35</v>
      </c>
      <c r="CK7" s="428">
        <f>CJ7/AN7</f>
        <v>-0.39772727272727271</v>
      </c>
      <c r="CL7" s="136">
        <f>AP7-AO7</f>
        <v>12</v>
      </c>
      <c r="CM7" s="428">
        <f>CL7/AO7</f>
        <v>0.22641509433962265</v>
      </c>
      <c r="CN7" s="136">
        <f>AQ7-AP7</f>
        <v>-12</v>
      </c>
      <c r="CO7" s="428">
        <f>CN7/AP7</f>
        <v>-0.18461538461538463</v>
      </c>
      <c r="CP7" s="136">
        <f>AS7-AR7</f>
        <v>28</v>
      </c>
      <c r="CQ7" s="428">
        <f>CP7/AR7</f>
        <v>0.68292682926829273</v>
      </c>
      <c r="CR7" s="136">
        <f>AS7-AR7</f>
        <v>28</v>
      </c>
      <c r="CS7" s="428">
        <f>CR7/AR7</f>
        <v>0.68292682926829273</v>
      </c>
      <c r="CT7" s="136">
        <f>AT7-AS7</f>
        <v>89</v>
      </c>
      <c r="CU7" s="428">
        <f>CT7/AS7</f>
        <v>1.2898550724637681</v>
      </c>
      <c r="CV7" s="136">
        <f>AU7-AT7</f>
        <v>-68</v>
      </c>
      <c r="CW7" s="428">
        <f>CV7/AT7</f>
        <v>-0.43037974683544306</v>
      </c>
      <c r="CX7" s="136">
        <f>AX7-AU7</f>
        <v>-17</v>
      </c>
      <c r="CY7" s="428">
        <f>CX7/AU7</f>
        <v>-0.18888888888888888</v>
      </c>
      <c r="CZ7" s="136">
        <f>AY7-AX7</f>
        <v>13</v>
      </c>
      <c r="DA7" s="428">
        <f>CZ7/AX7</f>
        <v>0.17808219178082191</v>
      </c>
      <c r="DB7" s="136">
        <f>AZ7-AY7</f>
        <v>101</v>
      </c>
      <c r="DC7" s="428">
        <f>DB7/AY7</f>
        <v>1.1744186046511629</v>
      </c>
      <c r="DD7" s="136">
        <f>BA7-AZ7</f>
        <v>4298</v>
      </c>
      <c r="DE7" s="428">
        <f>DD7/AZ7</f>
        <v>22.983957219251337</v>
      </c>
      <c r="DF7" s="136">
        <f>BB7-BA7</f>
        <v>-3587</v>
      </c>
      <c r="DG7" s="428">
        <f>DF7/BA7</f>
        <v>-0.79977703455964322</v>
      </c>
      <c r="DH7" s="136">
        <f>BC7-BB7</f>
        <v>-504</v>
      </c>
      <c r="DI7" s="428">
        <f>DH7/BB7</f>
        <v>-0.56124721603563477</v>
      </c>
      <c r="DJ7" s="136">
        <f>BD7-BC7</f>
        <v>-168</v>
      </c>
      <c r="DK7" s="428">
        <f>DJ7/BC7</f>
        <v>-0.42639593908629442</v>
      </c>
      <c r="DL7" s="136">
        <f>BE7-BD7</f>
        <v>-81</v>
      </c>
      <c r="DM7" s="428">
        <f>DL7/BD7</f>
        <v>-0.3584070796460177</v>
      </c>
      <c r="DN7" s="136">
        <f>BF7-BE7</f>
        <v>-68</v>
      </c>
      <c r="DO7" s="428">
        <f>DN7/BE7</f>
        <v>-0.4689655172413793</v>
      </c>
      <c r="DP7" s="136">
        <f>BG7-BF7</f>
        <v>-35</v>
      </c>
      <c r="DQ7" s="428">
        <f>DP7/BF7</f>
        <v>-0.45454545454545453</v>
      </c>
      <c r="DR7" s="136">
        <f>BH7-BG7</f>
        <v>7</v>
      </c>
      <c r="DS7" s="428">
        <f>DR7/BG7</f>
        <v>0.16666666666666666</v>
      </c>
      <c r="DT7" s="136">
        <f>BI7-BH7</f>
        <v>28</v>
      </c>
      <c r="DU7" s="428">
        <f>DT7/BH7</f>
        <v>0.5714285714285714</v>
      </c>
      <c r="DV7" s="733">
        <f t="shared" si="27"/>
        <v>-7</v>
      </c>
      <c r="DW7" s="734">
        <f>DV7/BI7</f>
        <v>-9.0909090909090912E-2</v>
      </c>
      <c r="DX7" s="733">
        <f>BM7-BL7</f>
        <v>-70</v>
      </c>
      <c r="DY7" s="734">
        <f>DX7/BL7</f>
        <v>-1</v>
      </c>
      <c r="DZ7" s="733">
        <f t="shared" si="28"/>
        <v>0</v>
      </c>
      <c r="EA7" s="734" t="e">
        <f>DZ7/BN7</f>
        <v>#DIV/0!</v>
      </c>
      <c r="EB7" s="733">
        <f>BO7-BN7</f>
        <v>0</v>
      </c>
      <c r="EC7" s="734" t="e">
        <f>EB7/BO7</f>
        <v>#DIV/0!</v>
      </c>
      <c r="ED7" s="733">
        <f>BP7-BO7</f>
        <v>0</v>
      </c>
      <c r="EE7" s="734" t="e">
        <f>ED7/BP7</f>
        <v>#DIV/0!</v>
      </c>
      <c r="EF7" s="733">
        <f>BQ7-BP7</f>
        <v>0</v>
      </c>
      <c r="EG7" s="734" t="e">
        <f>EF7/BQ7</f>
        <v>#DIV/0!</v>
      </c>
      <c r="EH7" s="733">
        <f>BR7-BQ7</f>
        <v>0</v>
      </c>
      <c r="EI7" s="734" t="e">
        <f>EH7/BR7</f>
        <v>#DIV/0!</v>
      </c>
      <c r="EJ7" s="733">
        <f>BS7-BR7</f>
        <v>0</v>
      </c>
      <c r="EK7" s="734" t="e">
        <f>EJ7/BS7</f>
        <v>#DIV/0!</v>
      </c>
      <c r="EL7" s="733">
        <f>BT7-BS7</f>
        <v>0</v>
      </c>
      <c r="EM7" s="734" t="e">
        <f>EL7/BT7</f>
        <v>#DIV/0!</v>
      </c>
      <c r="EN7" s="733">
        <f>BU7-BT7</f>
        <v>0</v>
      </c>
      <c r="EO7" s="734" t="e">
        <f>EN7/BU7</f>
        <v>#DIV/0!</v>
      </c>
      <c r="EP7" s="733">
        <f>BV7-BU7</f>
        <v>0</v>
      </c>
      <c r="EQ7" s="734" t="e">
        <f>EP7/BV7</f>
        <v>#DIV/0!</v>
      </c>
      <c r="ER7" s="733">
        <f>BW7-BV7</f>
        <v>0</v>
      </c>
      <c r="ES7" s="734" t="e">
        <f>ER7/BW7</f>
        <v>#DIV/0!</v>
      </c>
      <c r="ET7" s="16">
        <f t="shared" si="14"/>
        <v>73</v>
      </c>
      <c r="EU7" s="69">
        <f t="shared" si="15"/>
        <v>70</v>
      </c>
      <c r="EV7" s="733">
        <f>EU7-ET7</f>
        <v>-3</v>
      </c>
      <c r="EW7" s="120">
        <f>EV7/ET7</f>
        <v>-4.1095890410958902E-2</v>
      </c>
      <c r="EX7" s="764"/>
      <c r="EY7" s="764"/>
      <c r="EZ7" s="764"/>
      <c r="FB7" s="274"/>
      <c r="FC7" s="274"/>
      <c r="FD7" s="274"/>
      <c r="FE7" s="274"/>
      <c r="FF7" s="274"/>
      <c r="FG7" s="274"/>
      <c r="FH7" s="274"/>
      <c r="FI7" s="274"/>
      <c r="FJ7" s="274"/>
      <c r="FK7" s="274"/>
      <c r="FL7" s="274"/>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903"/>
      <c r="GL7" s="903"/>
      <c r="GM7" s="903"/>
      <c r="GN7" s="903"/>
      <c r="GO7" s="903"/>
      <c r="GP7" s="903"/>
      <c r="GQ7" s="903"/>
      <c r="GR7" s="903"/>
      <c r="GS7" s="903"/>
      <c r="GT7" s="903"/>
      <c r="GU7" s="903"/>
      <c r="GV7" s="903"/>
    </row>
    <row r="8" spans="1:204" s="180" customFormat="1" ht="13.5" hidden="1" customHeight="1" outlineLevel="1" thickBot="1" x14ac:dyDescent="0.3">
      <c r="A8" s="876"/>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29">V8</f>
        <v>94733314</v>
      </c>
      <c r="X8" s="55">
        <f t="shared" si="29"/>
        <v>94733314</v>
      </c>
      <c r="Y8" s="70">
        <f t="shared" si="29"/>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0">AJ8</f>
        <v>94733314</v>
      </c>
      <c r="AL8" s="55">
        <f t="shared" si="30"/>
        <v>94733314</v>
      </c>
      <c r="AM8" s="70">
        <f t="shared" si="30"/>
        <v>94733314</v>
      </c>
      <c r="AN8" s="55">
        <f t="shared" si="30"/>
        <v>94733314</v>
      </c>
      <c r="AO8" s="70">
        <f t="shared" si="30"/>
        <v>94733314</v>
      </c>
      <c r="AP8" s="55">
        <f t="shared" si="30"/>
        <v>94733314</v>
      </c>
      <c r="AQ8" s="70">
        <f t="shared" si="30"/>
        <v>94733314</v>
      </c>
      <c r="AR8" s="55">
        <f t="shared" si="30"/>
        <v>94733314</v>
      </c>
      <c r="AS8" s="70">
        <f t="shared" si="30"/>
        <v>94733314</v>
      </c>
      <c r="AT8" s="55">
        <f t="shared" si="30"/>
        <v>94733314</v>
      </c>
      <c r="AU8" s="70">
        <f t="shared" si="30"/>
        <v>94733314</v>
      </c>
      <c r="AV8" s="55">
        <f>AG8</f>
        <v>94733314</v>
      </c>
      <c r="AW8" s="55">
        <f>AV8</f>
        <v>94733314</v>
      </c>
      <c r="AX8" s="55">
        <f>AU8</f>
        <v>94733314</v>
      </c>
      <c r="AY8" s="70">
        <f t="shared" ref="AY8:BI8" si="31">AX8</f>
        <v>94733314</v>
      </c>
      <c r="AZ8" s="55">
        <f t="shared" si="31"/>
        <v>94733314</v>
      </c>
      <c r="BA8" s="70">
        <f t="shared" si="31"/>
        <v>94733314</v>
      </c>
      <c r="BB8" s="55">
        <f t="shared" si="31"/>
        <v>94733314</v>
      </c>
      <c r="BC8" s="70">
        <f t="shared" si="31"/>
        <v>94733314</v>
      </c>
      <c r="BD8" s="55">
        <f t="shared" si="31"/>
        <v>94733314</v>
      </c>
      <c r="BE8" s="70">
        <f t="shared" si="31"/>
        <v>94733314</v>
      </c>
      <c r="BF8" s="55">
        <f t="shared" si="31"/>
        <v>94733314</v>
      </c>
      <c r="BG8" s="70">
        <f t="shared" si="31"/>
        <v>94733314</v>
      </c>
      <c r="BH8" s="55">
        <f t="shared" si="31"/>
        <v>94733314</v>
      </c>
      <c r="BI8" s="70">
        <f t="shared" si="31"/>
        <v>94733314</v>
      </c>
      <c r="BJ8" s="55">
        <f>AU8</f>
        <v>94733314</v>
      </c>
      <c r="BK8" s="55">
        <f>BJ8</f>
        <v>94733314</v>
      </c>
      <c r="BL8" s="55">
        <f>BI8</f>
        <v>94733314</v>
      </c>
      <c r="BM8" s="70">
        <f t="shared" ref="BM8" si="32">BL8</f>
        <v>94733314</v>
      </c>
      <c r="BN8" s="55">
        <f t="shared" ref="BN8" si="33">BM8</f>
        <v>94733314</v>
      </c>
      <c r="BO8" s="70">
        <f t="shared" ref="BO8" si="34">BN8</f>
        <v>94733314</v>
      </c>
      <c r="BP8" s="55">
        <f t="shared" ref="BP8" si="35">BO8</f>
        <v>94733314</v>
      </c>
      <c r="BQ8" s="70">
        <f t="shared" ref="BQ8" si="36">BP8</f>
        <v>94733314</v>
      </c>
      <c r="BR8" s="55">
        <f t="shared" ref="BR8" si="37">BQ8</f>
        <v>94733314</v>
      </c>
      <c r="BS8" s="70">
        <f t="shared" ref="BS8" si="38">BR8</f>
        <v>94733314</v>
      </c>
      <c r="BT8" s="55">
        <f t="shared" ref="BT8" si="39">BS8</f>
        <v>94733314</v>
      </c>
      <c r="BU8" s="70">
        <f t="shared" ref="BU8" si="40">BT8</f>
        <v>94733314</v>
      </c>
      <c r="BV8" s="55">
        <f t="shared" ref="BV8" si="41">BU8</f>
        <v>94733314</v>
      </c>
      <c r="BW8" s="70">
        <f t="shared" ref="BW8" si="42">BV8</f>
        <v>94733314</v>
      </c>
      <c r="BX8" s="55">
        <f>BI8</f>
        <v>94733314</v>
      </c>
      <c r="BY8" s="55">
        <f>BX8</f>
        <v>94733314</v>
      </c>
      <c r="BZ8" s="547"/>
      <c r="CA8" s="526"/>
      <c r="CB8" s="137"/>
      <c r="CC8" s="526"/>
      <c r="CD8" s="137"/>
      <c r="CE8" s="526"/>
      <c r="CF8" s="137"/>
      <c r="CG8" s="526"/>
      <c r="CH8" s="137"/>
      <c r="CI8" s="526"/>
      <c r="CJ8" s="137"/>
      <c r="CK8" s="526"/>
      <c r="CL8" s="137"/>
      <c r="CM8" s="526"/>
      <c r="CN8" s="137"/>
      <c r="CO8" s="526"/>
      <c r="CP8" s="137"/>
      <c r="CQ8" s="526"/>
      <c r="CR8" s="137"/>
      <c r="CS8" s="526"/>
      <c r="CT8" s="137"/>
      <c r="CU8" s="526"/>
      <c r="CV8" s="137"/>
      <c r="CW8" s="526"/>
      <c r="CX8" s="137"/>
      <c r="CY8" s="526"/>
      <c r="CZ8" s="137"/>
      <c r="DA8" s="526"/>
      <c r="DB8" s="137"/>
      <c r="DC8" s="526"/>
      <c r="DD8" s="137"/>
      <c r="DE8" s="526"/>
      <c r="DF8" s="137"/>
      <c r="DG8" s="526"/>
      <c r="DH8" s="137"/>
      <c r="DI8" s="526"/>
      <c r="DJ8" s="137"/>
      <c r="DK8" s="526"/>
      <c r="DL8" s="137"/>
      <c r="DM8" s="526"/>
      <c r="DN8" s="137"/>
      <c r="DO8" s="526"/>
      <c r="DP8" s="137"/>
      <c r="DQ8" s="526"/>
      <c r="DR8" s="137"/>
      <c r="DS8" s="526"/>
      <c r="DT8" s="137"/>
      <c r="DU8" s="526"/>
      <c r="DV8" s="742"/>
      <c r="DW8" s="743"/>
      <c r="DX8" s="742"/>
      <c r="DY8" s="743"/>
      <c r="DZ8" s="742"/>
      <c r="EA8" s="743"/>
      <c r="EB8" s="742"/>
      <c r="EC8" s="743"/>
      <c r="ED8" s="742"/>
      <c r="EE8" s="743"/>
      <c r="EF8" s="742"/>
      <c r="EG8" s="743"/>
      <c r="EH8" s="742"/>
      <c r="EI8" s="743"/>
      <c r="EJ8" s="742"/>
      <c r="EK8" s="743"/>
      <c r="EL8" s="742"/>
      <c r="EM8" s="743"/>
      <c r="EN8" s="742"/>
      <c r="EO8" s="743"/>
      <c r="EP8" s="742"/>
      <c r="EQ8" s="743"/>
      <c r="ER8" s="742"/>
      <c r="ES8" s="743"/>
      <c r="ET8" s="775">
        <f t="shared" si="14"/>
        <v>94733314</v>
      </c>
      <c r="EU8" s="776">
        <f t="shared" si="15"/>
        <v>94733314</v>
      </c>
      <c r="EV8" s="777"/>
      <c r="EW8" s="778"/>
      <c r="EX8" s="765"/>
      <c r="EY8" s="765"/>
      <c r="EZ8" s="765"/>
      <c r="FB8" s="276"/>
      <c r="FC8" s="276"/>
      <c r="FD8" s="276"/>
      <c r="FE8" s="276"/>
      <c r="FF8" s="276"/>
      <c r="FG8" s="276"/>
      <c r="FH8" s="276"/>
      <c r="FI8" s="276"/>
      <c r="FJ8" s="276"/>
      <c r="FK8" s="276"/>
      <c r="FL8" s="276"/>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904"/>
      <c r="GL8" s="904"/>
      <c r="GM8" s="904"/>
      <c r="GN8" s="904"/>
      <c r="GO8" s="904"/>
      <c r="GP8" s="904"/>
      <c r="GQ8" s="904"/>
      <c r="GR8" s="904"/>
      <c r="GS8" s="904"/>
      <c r="GT8" s="904"/>
      <c r="GU8" s="904"/>
      <c r="GV8" s="904"/>
    </row>
    <row r="9" spans="1:204" s="320" customFormat="1" ht="22.5" customHeight="1" collapsed="1" thickBot="1" x14ac:dyDescent="0.3">
      <c r="A9" s="877"/>
      <c r="B9" s="1024"/>
      <c r="C9" s="1024"/>
      <c r="D9" s="1024"/>
      <c r="E9" s="1024"/>
      <c r="F9" s="1024"/>
      <c r="G9" s="1024"/>
      <c r="H9" s="132"/>
      <c r="J9" s="132"/>
      <c r="K9" s="132"/>
      <c r="L9" s="132"/>
      <c r="M9" s="132"/>
      <c r="N9" s="132"/>
      <c r="O9" s="132"/>
      <c r="P9" s="132"/>
      <c r="Q9" s="132"/>
      <c r="R9" s="132"/>
      <c r="S9" s="132"/>
      <c r="T9" s="321"/>
      <c r="U9" s="321"/>
      <c r="V9" s="132"/>
      <c r="W9" s="132"/>
      <c r="X9" s="132"/>
      <c r="Y9" s="132"/>
      <c r="Z9" s="132"/>
      <c r="AA9" s="132"/>
      <c r="AB9" s="132"/>
      <c r="AC9" s="132"/>
      <c r="AD9" s="132"/>
      <c r="AE9" s="132"/>
      <c r="AF9" s="132"/>
      <c r="AG9" s="132"/>
      <c r="AH9" s="321"/>
      <c r="AI9" s="132"/>
      <c r="AJ9" s="132"/>
      <c r="AK9" s="132"/>
      <c r="AL9" s="132"/>
      <c r="AM9" s="132"/>
      <c r="AN9" s="132"/>
      <c r="AO9" s="132"/>
      <c r="AP9" s="132"/>
      <c r="AQ9" s="132"/>
      <c r="AR9" s="132"/>
      <c r="AS9" s="132"/>
      <c r="AT9" s="132"/>
      <c r="AU9" s="132"/>
      <c r="AV9" s="321"/>
      <c r="AW9" s="321"/>
      <c r="AX9" s="132"/>
      <c r="AY9" s="132"/>
      <c r="AZ9" s="132"/>
      <c r="BA9" s="132"/>
      <c r="BB9" s="132"/>
      <c r="BC9" s="132"/>
      <c r="BD9" s="132"/>
      <c r="BE9" s="132"/>
      <c r="BF9" s="132"/>
      <c r="BG9" s="132"/>
      <c r="BH9" s="132"/>
      <c r="BI9" s="132"/>
      <c r="BJ9" s="321"/>
      <c r="BK9" s="864"/>
      <c r="BL9" s="132"/>
      <c r="BM9" s="132"/>
      <c r="BN9" s="132"/>
      <c r="BO9" s="132"/>
      <c r="BP9" s="132"/>
      <c r="BQ9" s="132"/>
      <c r="BR9" s="132"/>
      <c r="BS9" s="132"/>
      <c r="BT9" s="132"/>
      <c r="BU9" s="132"/>
      <c r="BV9" s="132"/>
      <c r="BW9" s="132"/>
      <c r="BX9" s="321"/>
      <c r="BY9" s="864"/>
      <c r="BZ9" s="544" t="s">
        <v>134</v>
      </c>
      <c r="CA9" s="545" t="s">
        <v>157</v>
      </c>
      <c r="CB9" s="546" t="s">
        <v>135</v>
      </c>
      <c r="CC9" s="545" t="s">
        <v>157</v>
      </c>
      <c r="CD9" s="546" t="s">
        <v>136</v>
      </c>
      <c r="CE9" s="545" t="s">
        <v>157</v>
      </c>
      <c r="CF9" s="546" t="s">
        <v>137</v>
      </c>
      <c r="CG9" s="545" t="s">
        <v>157</v>
      </c>
      <c r="CH9" s="546" t="s">
        <v>118</v>
      </c>
      <c r="CI9" s="545" t="s">
        <v>157</v>
      </c>
      <c r="CJ9" s="546" t="s">
        <v>119</v>
      </c>
      <c r="CK9" s="545" t="s">
        <v>157</v>
      </c>
      <c r="CL9" s="546" t="s">
        <v>120</v>
      </c>
      <c r="CM9" s="545" t="s">
        <v>157</v>
      </c>
      <c r="CN9" s="546" t="s">
        <v>121</v>
      </c>
      <c r="CO9" s="545" t="s">
        <v>157</v>
      </c>
      <c r="CP9" s="546" t="s">
        <v>122</v>
      </c>
      <c r="CQ9" s="545" t="s">
        <v>157</v>
      </c>
      <c r="CR9" s="546" t="s">
        <v>123</v>
      </c>
      <c r="CS9" s="545" t="s">
        <v>157</v>
      </c>
      <c r="CT9" s="546" t="s">
        <v>124</v>
      </c>
      <c r="CU9" s="545" t="s">
        <v>157</v>
      </c>
      <c r="CV9" s="546" t="s">
        <v>138</v>
      </c>
      <c r="CW9" s="545" t="s">
        <v>157</v>
      </c>
      <c r="CX9" s="865" t="s">
        <v>134</v>
      </c>
      <c r="CY9" s="545" t="s">
        <v>196</v>
      </c>
      <c r="CZ9" s="544" t="s">
        <v>135</v>
      </c>
      <c r="DA9" s="545" t="s">
        <v>196</v>
      </c>
      <c r="DB9" s="546" t="s">
        <v>136</v>
      </c>
      <c r="DC9" s="545" t="s">
        <v>196</v>
      </c>
      <c r="DD9" s="546" t="s">
        <v>137</v>
      </c>
      <c r="DE9" s="545" t="s">
        <v>196</v>
      </c>
      <c r="DF9" s="546" t="s">
        <v>118</v>
      </c>
      <c r="DG9" s="545" t="s">
        <v>196</v>
      </c>
      <c r="DH9" s="546" t="s">
        <v>119</v>
      </c>
      <c r="DI9" s="545" t="s">
        <v>196</v>
      </c>
      <c r="DJ9" s="546" t="s">
        <v>120</v>
      </c>
      <c r="DK9" s="545" t="s">
        <v>196</v>
      </c>
      <c r="DL9" s="546" t="s">
        <v>121</v>
      </c>
      <c r="DM9" s="545" t="s">
        <v>196</v>
      </c>
      <c r="DN9" s="546" t="s">
        <v>122</v>
      </c>
      <c r="DO9" s="545" t="s">
        <v>196</v>
      </c>
      <c r="DP9" s="546" t="s">
        <v>123</v>
      </c>
      <c r="DQ9" s="545" t="s">
        <v>196</v>
      </c>
      <c r="DR9" s="546" t="s">
        <v>124</v>
      </c>
      <c r="DS9" s="545" t="s">
        <v>196</v>
      </c>
      <c r="DT9" s="546" t="s">
        <v>138</v>
      </c>
      <c r="DU9" s="545" t="s">
        <v>196</v>
      </c>
      <c r="DV9" s="546" t="s">
        <v>134</v>
      </c>
      <c r="DW9" s="545" t="s">
        <v>222</v>
      </c>
      <c r="DX9" s="546" t="s">
        <v>135</v>
      </c>
      <c r="DY9" s="545" t="s">
        <v>222</v>
      </c>
      <c r="DZ9" s="546" t="s">
        <v>136</v>
      </c>
      <c r="EA9" s="545" t="s">
        <v>222</v>
      </c>
      <c r="EB9" s="546" t="s">
        <v>223</v>
      </c>
      <c r="EC9" s="545" t="s">
        <v>222</v>
      </c>
      <c r="ED9" s="546" t="s">
        <v>118</v>
      </c>
      <c r="EE9" s="545" t="s">
        <v>222</v>
      </c>
      <c r="EF9" s="546" t="s">
        <v>119</v>
      </c>
      <c r="EG9" s="545" t="s">
        <v>222</v>
      </c>
      <c r="EH9" s="546" t="s">
        <v>120</v>
      </c>
      <c r="EI9" s="545" t="s">
        <v>222</v>
      </c>
      <c r="EJ9" s="546" t="s">
        <v>121</v>
      </c>
      <c r="EK9" s="545" t="s">
        <v>222</v>
      </c>
      <c r="EL9" s="546" t="s">
        <v>122</v>
      </c>
      <c r="EM9" s="545" t="s">
        <v>222</v>
      </c>
      <c r="EN9" s="546" t="s">
        <v>123</v>
      </c>
      <c r="EO9" s="545" t="s">
        <v>222</v>
      </c>
      <c r="EP9" s="546" t="s">
        <v>124</v>
      </c>
      <c r="EQ9" s="545" t="s">
        <v>222</v>
      </c>
      <c r="ER9" s="546" t="s">
        <v>138</v>
      </c>
      <c r="ES9" s="545" t="s">
        <v>222</v>
      </c>
      <c r="ET9" s="132" t="s">
        <v>212</v>
      </c>
      <c r="EU9" s="132" t="s">
        <v>198</v>
      </c>
      <c r="EX9" s="545"/>
      <c r="EY9" s="545"/>
      <c r="EZ9" s="545"/>
      <c r="FA9" s="898"/>
      <c r="FB9" s="582" t="s">
        <v>107</v>
      </c>
      <c r="FC9" s="582" t="s">
        <v>107</v>
      </c>
      <c r="FD9" s="582" t="s">
        <v>107</v>
      </c>
      <c r="FE9" s="582" t="s">
        <v>107</v>
      </c>
      <c r="FF9" s="582" t="s">
        <v>107</v>
      </c>
      <c r="FG9" s="582" t="s">
        <v>107</v>
      </c>
      <c r="FH9" s="582" t="s">
        <v>107</v>
      </c>
      <c r="FI9" s="582" t="s">
        <v>107</v>
      </c>
      <c r="FJ9" s="582" t="s">
        <v>107</v>
      </c>
      <c r="FK9" s="582" t="s">
        <v>107</v>
      </c>
      <c r="FL9" s="582" t="s">
        <v>107</v>
      </c>
      <c r="FM9" s="582" t="s">
        <v>158</v>
      </c>
      <c r="FN9" s="582" t="s">
        <v>158</v>
      </c>
      <c r="FO9" s="582" t="s">
        <v>158</v>
      </c>
      <c r="FP9" s="582" t="s">
        <v>158</v>
      </c>
      <c r="FQ9" s="582" t="s">
        <v>158</v>
      </c>
      <c r="FR9" s="582" t="s">
        <v>158</v>
      </c>
      <c r="FS9" s="582" t="s">
        <v>158</v>
      </c>
      <c r="FT9" s="582" t="s">
        <v>158</v>
      </c>
      <c r="FU9" s="582" t="s">
        <v>158</v>
      </c>
      <c r="FV9" s="582" t="s">
        <v>158</v>
      </c>
      <c r="FW9" s="582" t="s">
        <v>158</v>
      </c>
      <c r="FX9" s="582" t="s">
        <v>158</v>
      </c>
      <c r="FY9" s="582" t="s">
        <v>195</v>
      </c>
      <c r="FZ9" s="582" t="s">
        <v>195</v>
      </c>
      <c r="GA9" s="582" t="s">
        <v>195</v>
      </c>
      <c r="GB9" s="582" t="s">
        <v>195</v>
      </c>
      <c r="GC9" s="582" t="s">
        <v>195</v>
      </c>
      <c r="GD9" s="582" t="s">
        <v>195</v>
      </c>
      <c r="GE9" s="582" t="s">
        <v>195</v>
      </c>
      <c r="GF9" s="582" t="s">
        <v>195</v>
      </c>
      <c r="GG9" s="582" t="s">
        <v>195</v>
      </c>
      <c r="GH9" s="582" t="s">
        <v>195</v>
      </c>
      <c r="GI9" s="582" t="s">
        <v>195</v>
      </c>
      <c r="GJ9" s="582" t="s">
        <v>195</v>
      </c>
      <c r="GK9" s="582" t="s">
        <v>224</v>
      </c>
      <c r="GL9" s="582" t="s">
        <v>224</v>
      </c>
      <c r="GM9" s="582" t="s">
        <v>224</v>
      </c>
      <c r="GN9" s="582" t="s">
        <v>224</v>
      </c>
      <c r="GO9" s="582" t="s">
        <v>224</v>
      </c>
      <c r="GP9" s="582" t="s">
        <v>224</v>
      </c>
      <c r="GQ9" s="582" t="s">
        <v>224</v>
      </c>
      <c r="GR9" s="582" t="s">
        <v>224</v>
      </c>
      <c r="GS9" s="582" t="s">
        <v>224</v>
      </c>
      <c r="GT9" s="582" t="s">
        <v>224</v>
      </c>
      <c r="GU9" s="582" t="s">
        <v>224</v>
      </c>
      <c r="GV9" s="582" t="s">
        <v>224</v>
      </c>
    </row>
    <row r="10" spans="1:204" s="10" customFormat="1" ht="47.25" customHeight="1" thickBot="1" x14ac:dyDescent="0.3">
      <c r="A10" s="1019" t="s">
        <v>159</v>
      </c>
      <c r="B10" s="1020"/>
      <c r="C10" s="1020"/>
      <c r="D10" s="1020"/>
      <c r="E10" s="1020"/>
      <c r="F10" s="1020"/>
      <c r="G10" s="1021"/>
      <c r="H10" s="394">
        <v>40390</v>
      </c>
      <c r="I10" s="245">
        <v>40421</v>
      </c>
      <c r="J10" s="246">
        <v>40451</v>
      </c>
      <c r="K10" s="245">
        <v>40482</v>
      </c>
      <c r="L10" s="246">
        <v>40512</v>
      </c>
      <c r="M10" s="245">
        <v>40543</v>
      </c>
      <c r="N10" s="246">
        <v>40574</v>
      </c>
      <c r="O10" s="245">
        <v>40602</v>
      </c>
      <c r="P10" s="246">
        <v>40633</v>
      </c>
      <c r="Q10" s="245">
        <v>40663</v>
      </c>
      <c r="R10" s="246">
        <v>40694</v>
      </c>
      <c r="S10" s="245">
        <v>40724</v>
      </c>
      <c r="T10" s="138" t="s">
        <v>152</v>
      </c>
      <c r="U10" s="159" t="s">
        <v>153</v>
      </c>
      <c r="V10" s="394">
        <v>40755</v>
      </c>
      <c r="W10" s="245">
        <v>40786</v>
      </c>
      <c r="X10" s="246">
        <v>40816</v>
      </c>
      <c r="Y10" s="245">
        <v>40847</v>
      </c>
      <c r="Z10" s="246">
        <v>40877</v>
      </c>
      <c r="AA10" s="245">
        <v>40908</v>
      </c>
      <c r="AB10" s="246">
        <v>40939</v>
      </c>
      <c r="AC10" s="245">
        <v>40967</v>
      </c>
      <c r="AD10" s="246">
        <v>40999</v>
      </c>
      <c r="AE10" s="245">
        <v>41029</v>
      </c>
      <c r="AF10" s="246">
        <v>41060</v>
      </c>
      <c r="AG10" s="245">
        <v>41090</v>
      </c>
      <c r="AH10" s="138" t="s">
        <v>176</v>
      </c>
      <c r="AI10" s="159" t="s">
        <v>177</v>
      </c>
      <c r="AJ10" s="394">
        <v>41121</v>
      </c>
      <c r="AK10" s="245">
        <v>41152</v>
      </c>
      <c r="AL10" s="246">
        <v>41182</v>
      </c>
      <c r="AM10" s="245">
        <v>41213</v>
      </c>
      <c r="AN10" s="246">
        <v>41243</v>
      </c>
      <c r="AO10" s="535">
        <v>41274</v>
      </c>
      <c r="AP10" s="246">
        <v>41305</v>
      </c>
      <c r="AQ10" s="245">
        <v>41333</v>
      </c>
      <c r="AR10" s="246">
        <v>41364</v>
      </c>
      <c r="AS10" s="245">
        <v>41394</v>
      </c>
      <c r="AT10" s="246">
        <v>41425</v>
      </c>
      <c r="AU10" s="245">
        <v>41455</v>
      </c>
      <c r="AV10" s="138" t="s">
        <v>155</v>
      </c>
      <c r="AW10" s="159" t="s">
        <v>156</v>
      </c>
      <c r="AX10" s="394">
        <v>41486</v>
      </c>
      <c r="AY10" s="245">
        <v>41517</v>
      </c>
      <c r="AZ10" s="246">
        <v>41547</v>
      </c>
      <c r="BA10" s="245">
        <v>41578</v>
      </c>
      <c r="BB10" s="246">
        <v>41608</v>
      </c>
      <c r="BC10" s="245">
        <v>41639</v>
      </c>
      <c r="BD10" s="246">
        <v>41670</v>
      </c>
      <c r="BE10" s="245">
        <v>41698</v>
      </c>
      <c r="BF10" s="246">
        <v>41729</v>
      </c>
      <c r="BG10" s="245">
        <v>41759</v>
      </c>
      <c r="BH10" s="246">
        <v>41790</v>
      </c>
      <c r="BI10" s="245">
        <v>41820</v>
      </c>
      <c r="BJ10" s="138" t="s">
        <v>193</v>
      </c>
      <c r="BK10" s="159" t="s">
        <v>194</v>
      </c>
      <c r="BL10" s="394">
        <v>41851</v>
      </c>
      <c r="BM10" s="245">
        <v>41882</v>
      </c>
      <c r="BN10" s="246">
        <v>41912</v>
      </c>
      <c r="BO10" s="245">
        <v>41943</v>
      </c>
      <c r="BP10" s="246">
        <v>41973</v>
      </c>
      <c r="BQ10" s="245">
        <v>42004</v>
      </c>
      <c r="BR10" s="246">
        <v>42035</v>
      </c>
      <c r="BS10" s="245">
        <v>42063</v>
      </c>
      <c r="BT10" s="246">
        <v>42094</v>
      </c>
      <c r="BU10" s="245">
        <v>42124</v>
      </c>
      <c r="BV10" s="246">
        <v>42155</v>
      </c>
      <c r="BW10" s="245">
        <v>42185</v>
      </c>
      <c r="BX10" s="138" t="s">
        <v>220</v>
      </c>
      <c r="BY10" s="159" t="s">
        <v>221</v>
      </c>
      <c r="BZ10" s="990" t="s">
        <v>97</v>
      </c>
      <c r="CA10" s="991"/>
      <c r="CB10" s="990" t="s">
        <v>97</v>
      </c>
      <c r="CC10" s="991"/>
      <c r="CD10" s="990" t="s">
        <v>97</v>
      </c>
      <c r="CE10" s="991"/>
      <c r="CF10" s="990" t="s">
        <v>97</v>
      </c>
      <c r="CG10" s="991"/>
      <c r="CH10" s="990" t="s">
        <v>97</v>
      </c>
      <c r="CI10" s="991"/>
      <c r="CJ10" s="990" t="s">
        <v>97</v>
      </c>
      <c r="CK10" s="991"/>
      <c r="CL10" s="990" t="s">
        <v>97</v>
      </c>
      <c r="CM10" s="991"/>
      <c r="CN10" s="990" t="s">
        <v>97</v>
      </c>
      <c r="CO10" s="991"/>
      <c r="CP10" s="990" t="s">
        <v>97</v>
      </c>
      <c r="CQ10" s="991"/>
      <c r="CR10" s="990" t="s">
        <v>97</v>
      </c>
      <c r="CS10" s="991"/>
      <c r="CT10" s="990" t="s">
        <v>97</v>
      </c>
      <c r="CU10" s="991"/>
      <c r="CV10" s="990" t="s">
        <v>199</v>
      </c>
      <c r="CW10" s="991"/>
      <c r="CX10" s="990" t="s">
        <v>97</v>
      </c>
      <c r="CY10" s="991"/>
      <c r="CZ10" s="990" t="s">
        <v>207</v>
      </c>
      <c r="DA10" s="991"/>
      <c r="DB10" s="990" t="s">
        <v>207</v>
      </c>
      <c r="DC10" s="991"/>
      <c r="DD10" s="990" t="s">
        <v>207</v>
      </c>
      <c r="DE10" s="991"/>
      <c r="DF10" s="990" t="s">
        <v>207</v>
      </c>
      <c r="DG10" s="991"/>
      <c r="DH10" s="990" t="s">
        <v>207</v>
      </c>
      <c r="DI10" s="991"/>
      <c r="DJ10" s="990" t="s">
        <v>207</v>
      </c>
      <c r="DK10" s="991"/>
      <c r="DL10" s="990" t="s">
        <v>207</v>
      </c>
      <c r="DM10" s="991"/>
      <c r="DN10" s="990" t="s">
        <v>207</v>
      </c>
      <c r="DO10" s="991"/>
      <c r="DP10" s="990" t="s">
        <v>207</v>
      </c>
      <c r="DQ10" s="991"/>
      <c r="DR10" s="990" t="s">
        <v>207</v>
      </c>
      <c r="DS10" s="991"/>
      <c r="DT10" s="990" t="s">
        <v>207</v>
      </c>
      <c r="DU10" s="991"/>
      <c r="DV10" s="990" t="s">
        <v>207</v>
      </c>
      <c r="DW10" s="991"/>
      <c r="DX10" s="990" t="s">
        <v>97</v>
      </c>
      <c r="DY10" s="991"/>
      <c r="DZ10" s="990" t="s">
        <v>97</v>
      </c>
      <c r="EA10" s="991"/>
      <c r="EB10" s="990" t="s">
        <v>97</v>
      </c>
      <c r="EC10" s="991"/>
      <c r="ED10" s="990" t="s">
        <v>97</v>
      </c>
      <c r="EE10" s="991"/>
      <c r="EF10" s="990" t="s">
        <v>97</v>
      </c>
      <c r="EG10" s="991"/>
      <c r="EH10" s="990" t="s">
        <v>97</v>
      </c>
      <c r="EI10" s="991"/>
      <c r="EJ10" s="990" t="s">
        <v>97</v>
      </c>
      <c r="EK10" s="991"/>
      <c r="EL10" s="990" t="s">
        <v>97</v>
      </c>
      <c r="EM10" s="991"/>
      <c r="EN10" s="990" t="s">
        <v>97</v>
      </c>
      <c r="EO10" s="991"/>
      <c r="EP10" s="990" t="s">
        <v>97</v>
      </c>
      <c r="EQ10" s="991"/>
      <c r="ER10" s="990" t="s">
        <v>97</v>
      </c>
      <c r="ES10" s="991"/>
      <c r="ET10" s="244">
        <f>AX10</f>
        <v>41486</v>
      </c>
      <c r="EU10" s="779">
        <f>BL10</f>
        <v>41851</v>
      </c>
      <c r="EV10" s="990" t="s">
        <v>206</v>
      </c>
      <c r="EW10" s="991"/>
      <c r="EX10" s="766"/>
      <c r="EY10" s="766"/>
      <c r="EZ10" s="766"/>
      <c r="FA10" s="10" t="s">
        <v>76</v>
      </c>
      <c r="FB10" s="278">
        <v>40025</v>
      </c>
      <c r="FC10" s="278">
        <v>40056</v>
      </c>
      <c r="FD10" s="278">
        <v>40086</v>
      </c>
      <c r="FE10" s="278">
        <v>40117</v>
      </c>
      <c r="FF10" s="278">
        <v>40147</v>
      </c>
      <c r="FG10" s="278">
        <v>40178</v>
      </c>
      <c r="FH10" s="278">
        <v>40209</v>
      </c>
      <c r="FI10" s="278">
        <v>40237</v>
      </c>
      <c r="FJ10" s="278">
        <v>40268</v>
      </c>
      <c r="FK10" s="278">
        <v>40298</v>
      </c>
      <c r="FL10" s="278">
        <v>40329</v>
      </c>
      <c r="FM10" s="279">
        <f>AJ10</f>
        <v>41121</v>
      </c>
      <c r="FN10" s="279">
        <f t="shared" ref="FN10:FX25" si="43">AK10</f>
        <v>41152</v>
      </c>
      <c r="FO10" s="279">
        <f t="shared" si="43"/>
        <v>41182</v>
      </c>
      <c r="FP10" s="279">
        <f t="shared" si="43"/>
        <v>41213</v>
      </c>
      <c r="FQ10" s="279">
        <f t="shared" si="43"/>
        <v>41243</v>
      </c>
      <c r="FR10" s="279">
        <f t="shared" si="43"/>
        <v>41274</v>
      </c>
      <c r="FS10" s="279">
        <f t="shared" si="43"/>
        <v>41305</v>
      </c>
      <c r="FT10" s="279">
        <f t="shared" si="43"/>
        <v>41333</v>
      </c>
      <c r="FU10" s="279">
        <f t="shared" si="43"/>
        <v>41364</v>
      </c>
      <c r="FV10" s="279">
        <f t="shared" si="43"/>
        <v>41394</v>
      </c>
      <c r="FW10" s="279">
        <f t="shared" si="43"/>
        <v>41425</v>
      </c>
      <c r="FX10" s="279">
        <f t="shared" si="43"/>
        <v>41455</v>
      </c>
      <c r="FY10" s="279">
        <f t="shared" ref="FY10:GJ11" si="44">AX10</f>
        <v>41486</v>
      </c>
      <c r="FZ10" s="279">
        <f t="shared" si="44"/>
        <v>41517</v>
      </c>
      <c r="GA10" s="279">
        <f t="shared" si="44"/>
        <v>41547</v>
      </c>
      <c r="GB10" s="279">
        <f t="shared" si="44"/>
        <v>41578</v>
      </c>
      <c r="GC10" s="279">
        <f t="shared" si="44"/>
        <v>41608</v>
      </c>
      <c r="GD10" s="279">
        <f t="shared" si="44"/>
        <v>41639</v>
      </c>
      <c r="GE10" s="279">
        <f t="shared" si="44"/>
        <v>41670</v>
      </c>
      <c r="GF10" s="279">
        <f t="shared" si="44"/>
        <v>41698</v>
      </c>
      <c r="GG10" s="279">
        <f t="shared" si="44"/>
        <v>41729</v>
      </c>
      <c r="GH10" s="279">
        <f t="shared" si="44"/>
        <v>41759</v>
      </c>
      <c r="GI10" s="279">
        <f t="shared" si="44"/>
        <v>41790</v>
      </c>
      <c r="GJ10" s="279">
        <f t="shared" si="44"/>
        <v>41820</v>
      </c>
      <c r="GK10" s="905">
        <f>BL10</f>
        <v>41851</v>
      </c>
      <c r="GL10" s="905">
        <f t="shared" ref="GL10:GU11" si="45">BM10</f>
        <v>41882</v>
      </c>
      <c r="GM10" s="905">
        <f t="shared" si="45"/>
        <v>41912</v>
      </c>
      <c r="GN10" s="905">
        <f t="shared" si="45"/>
        <v>41943</v>
      </c>
      <c r="GO10" s="905">
        <f t="shared" si="45"/>
        <v>41973</v>
      </c>
      <c r="GP10" s="905">
        <f t="shared" si="45"/>
        <v>42004</v>
      </c>
      <c r="GQ10" s="905">
        <f t="shared" si="45"/>
        <v>42035</v>
      </c>
      <c r="GR10" s="905">
        <f t="shared" si="45"/>
        <v>42063</v>
      </c>
      <c r="GS10" s="905">
        <f t="shared" si="45"/>
        <v>42094</v>
      </c>
      <c r="GT10" s="905">
        <f t="shared" si="45"/>
        <v>42124</v>
      </c>
      <c r="GU10" s="905">
        <f t="shared" si="45"/>
        <v>42155</v>
      </c>
      <c r="GV10" s="905">
        <f t="shared" ref="GV10:GV11" si="46">BW10</f>
        <v>42185</v>
      </c>
    </row>
    <row r="11" spans="1:204" s="112" customFormat="1" ht="15.75" customHeight="1" thickBot="1" x14ac:dyDescent="0.3">
      <c r="A11" s="878">
        <v>1</v>
      </c>
      <c r="B11" s="1022" t="s">
        <v>166</v>
      </c>
      <c r="C11" s="1022"/>
      <c r="D11" s="1022"/>
      <c r="E11" s="1022"/>
      <c r="F11" s="1022"/>
      <c r="G11" s="1023"/>
      <c r="H11" s="395">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5">
        <f t="shared" ref="V11:Y11" si="47">V38+(V37)</f>
        <v>125806</v>
      </c>
      <c r="W11" s="111">
        <f t="shared" si="47"/>
        <v>158093</v>
      </c>
      <c r="X11" s="110">
        <f t="shared" si="47"/>
        <v>127601</v>
      </c>
      <c r="Y11" s="111">
        <f t="shared" si="47"/>
        <v>127126</v>
      </c>
      <c r="Z11" s="110">
        <v>127310</v>
      </c>
      <c r="AA11" s="111">
        <v>126982</v>
      </c>
      <c r="AB11" s="110">
        <v>159360</v>
      </c>
      <c r="AC11" s="111">
        <v>126853</v>
      </c>
      <c r="AD11" s="110">
        <v>124326</v>
      </c>
      <c r="AE11" s="111">
        <v>124270</v>
      </c>
      <c r="AF11" s="110">
        <v>101154</v>
      </c>
      <c r="AG11" s="111">
        <v>107450</v>
      </c>
      <c r="AH11" s="139">
        <v>1536331</v>
      </c>
      <c r="AI11" s="190">
        <v>128027.58333333333</v>
      </c>
      <c r="AJ11" s="395">
        <f t="shared" ref="AJ11:AU11" si="48">AJ38+(AJ37)</f>
        <v>111549</v>
      </c>
      <c r="AK11" s="111">
        <f t="shared" si="48"/>
        <v>134889</v>
      </c>
      <c r="AL11" s="110">
        <f t="shared" si="48"/>
        <v>111390</v>
      </c>
      <c r="AM11" s="111">
        <f t="shared" si="48"/>
        <v>111467</v>
      </c>
      <c r="AN11" s="110">
        <f t="shared" si="48"/>
        <v>111297</v>
      </c>
      <c r="AO11" s="111">
        <f t="shared" si="48"/>
        <v>111106</v>
      </c>
      <c r="AP11" s="110">
        <f t="shared" si="48"/>
        <v>111020</v>
      </c>
      <c r="AQ11" s="111">
        <f t="shared" si="48"/>
        <v>132508</v>
      </c>
      <c r="AR11" s="110">
        <f t="shared" si="48"/>
        <v>110944</v>
      </c>
      <c r="AS11" s="111">
        <f t="shared" si="48"/>
        <v>111316</v>
      </c>
      <c r="AT11" s="110">
        <f t="shared" si="48"/>
        <v>111603</v>
      </c>
      <c r="AU11" s="111">
        <f t="shared" si="48"/>
        <v>112436</v>
      </c>
      <c r="AV11" s="139">
        <f>SUM(AJ11:AU11)</f>
        <v>1381525</v>
      </c>
      <c r="AW11" s="190">
        <f>SUM(AJ11:AU11)/$AH$4</f>
        <v>115127.08333333333</v>
      </c>
      <c r="AX11" s="395">
        <f t="shared" ref="AX11:BI11" si="49">AX38+(AX37)</f>
        <v>112399</v>
      </c>
      <c r="AY11" s="111">
        <f>AY38+(AY37)</f>
        <v>133843</v>
      </c>
      <c r="AZ11" s="110">
        <f t="shared" si="49"/>
        <v>110716</v>
      </c>
      <c r="BA11" s="111">
        <f t="shared" si="49"/>
        <v>110651</v>
      </c>
      <c r="BB11" s="110">
        <f t="shared" si="49"/>
        <v>110119</v>
      </c>
      <c r="BC11" s="111">
        <f t="shared" si="49"/>
        <v>109794</v>
      </c>
      <c r="BD11" s="110">
        <f t="shared" si="49"/>
        <v>123268</v>
      </c>
      <c r="BE11" s="111">
        <f t="shared" si="49"/>
        <v>109540</v>
      </c>
      <c r="BF11" s="110">
        <f t="shared" si="49"/>
        <v>109775</v>
      </c>
      <c r="BG11" s="111">
        <f t="shared" si="49"/>
        <v>110455</v>
      </c>
      <c r="BH11" s="110">
        <f t="shared" si="49"/>
        <v>111303</v>
      </c>
      <c r="BI11" s="111">
        <f t="shared" si="49"/>
        <v>136203</v>
      </c>
      <c r="BJ11" s="139">
        <f>SUM(AX11:BI11)</f>
        <v>1388066</v>
      </c>
      <c r="BK11" s="190">
        <f>SUM(AX11:BI11)/$AH$4</f>
        <v>115672.16666666667</v>
      </c>
      <c r="BL11" s="395">
        <f t="shared" ref="BL11" si="50">BL38+(BL37)</f>
        <v>113834</v>
      </c>
      <c r="BM11" s="111">
        <f>BM38+(BM37)</f>
        <v>0</v>
      </c>
      <c r="BN11" s="110">
        <f t="shared" ref="BN11:BT11" si="51">BN38+(BN37)</f>
        <v>0</v>
      </c>
      <c r="BO11" s="111">
        <f t="shared" si="51"/>
        <v>0</v>
      </c>
      <c r="BP11" s="110">
        <f t="shared" si="51"/>
        <v>0</v>
      </c>
      <c r="BQ11" s="111">
        <f t="shared" si="51"/>
        <v>0</v>
      </c>
      <c r="BR11" s="110">
        <f t="shared" si="51"/>
        <v>0</v>
      </c>
      <c r="BS11" s="111">
        <f t="shared" si="51"/>
        <v>0</v>
      </c>
      <c r="BT11" s="110">
        <f t="shared" si="51"/>
        <v>0</v>
      </c>
      <c r="BU11" s="110">
        <f t="shared" ref="BU11:BW11" si="52">BU38+(BU37)</f>
        <v>0</v>
      </c>
      <c r="BV11" s="110">
        <f t="shared" si="52"/>
        <v>0</v>
      </c>
      <c r="BW11" s="110">
        <f t="shared" si="52"/>
        <v>0</v>
      </c>
      <c r="BX11" s="139">
        <f>SUM(BL11:BW11)</f>
        <v>113834</v>
      </c>
      <c r="BY11" s="190">
        <f>SUM(BL11:BW11)/$AH$4</f>
        <v>9486.1666666666661</v>
      </c>
      <c r="BZ11" s="468">
        <f>AJ11-AG11</f>
        <v>4099</v>
      </c>
      <c r="CA11" s="429">
        <f>BZ11/AG11</f>
        <v>3.8147975802698929E-2</v>
      </c>
      <c r="CB11" s="181">
        <f>AK11-AJ11</f>
        <v>23340</v>
      </c>
      <c r="CC11" s="429">
        <f>CB11/AJ11</f>
        <v>0.20923540327569051</v>
      </c>
      <c r="CD11" s="181">
        <f>AM11-AL11</f>
        <v>77</v>
      </c>
      <c r="CE11" s="429">
        <f>CD11/AL11</f>
        <v>6.9126492503815428E-4</v>
      </c>
      <c r="CF11" s="181">
        <f>AM11-AL11</f>
        <v>77</v>
      </c>
      <c r="CG11" s="429">
        <f>CF11/AL11</f>
        <v>6.9126492503815428E-4</v>
      </c>
      <c r="CH11" s="181">
        <f>AN11-AM11</f>
        <v>-170</v>
      </c>
      <c r="CI11" s="429">
        <f>CH11/AM11</f>
        <v>-1.5251150564741134E-3</v>
      </c>
      <c r="CJ11" s="181">
        <f>AO11-AN11</f>
        <v>-191</v>
      </c>
      <c r="CK11" s="429">
        <f>CJ11/AN11</f>
        <v>-1.7161289163229916E-3</v>
      </c>
      <c r="CL11" s="181">
        <f>AP11-AO11</f>
        <v>-86</v>
      </c>
      <c r="CM11" s="429">
        <f>CL11/AO11</f>
        <v>-7.7403560563785937E-4</v>
      </c>
      <c r="CN11" s="181">
        <f>AQ11-AP11</f>
        <v>21488</v>
      </c>
      <c r="CO11" s="429">
        <f>CN11/AP11</f>
        <v>0.19355071158349846</v>
      </c>
      <c r="CP11" s="181">
        <f>AS11-AR11</f>
        <v>372</v>
      </c>
      <c r="CQ11" s="429">
        <f>CP11/AR11</f>
        <v>3.3530429766368617E-3</v>
      </c>
      <c r="CR11" s="181">
        <f>AS11-AR11</f>
        <v>372</v>
      </c>
      <c r="CS11" s="429">
        <f>CR11/AR11</f>
        <v>3.3530429766368617E-3</v>
      </c>
      <c r="CT11" s="181">
        <f>AT11-AS11</f>
        <v>287</v>
      </c>
      <c r="CU11" s="429">
        <f>CT11/AS11</f>
        <v>2.5782457149017214E-3</v>
      </c>
      <c r="CV11" s="181">
        <f>AU11-AT11</f>
        <v>833</v>
      </c>
      <c r="CW11" s="429">
        <f>CV11/AT11</f>
        <v>7.4639570620861446E-3</v>
      </c>
      <c r="CX11" s="729">
        <f>AX11-AU11</f>
        <v>-37</v>
      </c>
      <c r="CY11" s="730">
        <f>CX11/AU11</f>
        <v>-3.2907609662385711E-4</v>
      </c>
      <c r="CZ11" s="729">
        <f>AY11-AX11</f>
        <v>21444</v>
      </c>
      <c r="DA11" s="730">
        <f>CZ11/AX11</f>
        <v>0.1907846155214904</v>
      </c>
      <c r="DB11" s="729">
        <f>AZ11-AY11</f>
        <v>-23127</v>
      </c>
      <c r="DC11" s="730">
        <f>DB11/AY11</f>
        <v>-0.17279200257017552</v>
      </c>
      <c r="DD11" s="729">
        <f>BA11-AZ11</f>
        <v>-65</v>
      </c>
      <c r="DE11" s="730">
        <f>DD11/AZ11</f>
        <v>-5.8708768380360567E-4</v>
      </c>
      <c r="DF11" s="729">
        <f>BB11-BA11</f>
        <v>-532</v>
      </c>
      <c r="DG11" s="730">
        <f>DF11/BA11</f>
        <v>-4.8079095534608813E-3</v>
      </c>
      <c r="DH11" s="729">
        <f>BC11-BB11</f>
        <v>-325</v>
      </c>
      <c r="DI11" s="730">
        <f>DH11/BB11</f>
        <v>-2.9513526276119472E-3</v>
      </c>
      <c r="DJ11" s="729">
        <f>BD11-BC11</f>
        <v>13474</v>
      </c>
      <c r="DK11" s="730">
        <f>DJ11/BC11</f>
        <v>0.12272073155181522</v>
      </c>
      <c r="DL11" s="729">
        <f>BE11-BD11</f>
        <v>-13728</v>
      </c>
      <c r="DM11" s="730">
        <f>DL11/BD11</f>
        <v>-0.11136710257325502</v>
      </c>
      <c r="DN11" s="729">
        <f>BF11-BE11</f>
        <v>235</v>
      </c>
      <c r="DO11" s="730">
        <f>DN11/BE11</f>
        <v>2.1453350374292498E-3</v>
      </c>
      <c r="DP11" s="729">
        <f>BG11-BF11</f>
        <v>680</v>
      </c>
      <c r="DQ11" s="930">
        <f>DP11/BF11</f>
        <v>6.1944887269414712E-3</v>
      </c>
      <c r="DR11" s="729">
        <f>BH11-BG11</f>
        <v>848</v>
      </c>
      <c r="DS11" s="730">
        <f>DR11/BG11</f>
        <v>7.6773346611742335E-3</v>
      </c>
      <c r="DT11" s="729">
        <f>BI11-BH11</f>
        <v>24900</v>
      </c>
      <c r="DU11" s="730">
        <f>DT11/BH11</f>
        <v>0.22371364653243847</v>
      </c>
      <c r="DV11" s="729">
        <f>BL11-BI11</f>
        <v>-22369</v>
      </c>
      <c r="DW11" s="730">
        <f>DV11/BI11</f>
        <v>-0.16423279957122824</v>
      </c>
      <c r="DX11" s="181">
        <f>BM11-BL11</f>
        <v>-113834</v>
      </c>
      <c r="DY11" s="429">
        <f>DX11/BL11</f>
        <v>-1</v>
      </c>
      <c r="DZ11" s="181">
        <f>BN11-BM11</f>
        <v>0</v>
      </c>
      <c r="EA11" s="429" t="e">
        <f>DZ11/BN11</f>
        <v>#DIV/0!</v>
      </c>
      <c r="EB11" s="181">
        <f>BO11-BN11</f>
        <v>0</v>
      </c>
      <c r="EC11" s="429" t="e">
        <f>EB11/BO11</f>
        <v>#DIV/0!</v>
      </c>
      <c r="ED11" s="181">
        <f>BP11-BO11</f>
        <v>0</v>
      </c>
      <c r="EE11" s="429" t="e">
        <f>ED11/BP11</f>
        <v>#DIV/0!</v>
      </c>
      <c r="EF11" s="181">
        <f>BQ11-BP11</f>
        <v>0</v>
      </c>
      <c r="EG11" s="429" t="e">
        <f>EF11/BQ11</f>
        <v>#DIV/0!</v>
      </c>
      <c r="EH11" s="181">
        <f>BR11-BQ11</f>
        <v>0</v>
      </c>
      <c r="EI11" s="429" t="e">
        <f>EH11/BR11</f>
        <v>#DIV/0!</v>
      </c>
      <c r="EJ11" s="181">
        <f>BS11-BR11</f>
        <v>0</v>
      </c>
      <c r="EK11" s="429" t="e">
        <f>EJ11/BS11</f>
        <v>#DIV/0!</v>
      </c>
      <c r="EL11" s="181">
        <f>BT11-BS11</f>
        <v>0</v>
      </c>
      <c r="EM11" s="429" t="e">
        <f>EL11/BT11</f>
        <v>#DIV/0!</v>
      </c>
      <c r="EN11" s="181">
        <f>BU11-BT11</f>
        <v>0</v>
      </c>
      <c r="EO11" s="429" t="e">
        <f>EN11/BU11</f>
        <v>#DIV/0!</v>
      </c>
      <c r="EP11" s="181">
        <f>BV11-BU11</f>
        <v>0</v>
      </c>
      <c r="EQ11" s="429" t="e">
        <f>EP11/BV11</f>
        <v>#DIV/0!</v>
      </c>
      <c r="ER11" s="181">
        <f>BW11-BV11</f>
        <v>0</v>
      </c>
      <c r="ES11" s="429" t="e">
        <f>ER11/BW11</f>
        <v>#DIV/0!</v>
      </c>
      <c r="ET11" s="219">
        <f>AX11</f>
        <v>112399</v>
      </c>
      <c r="EU11" s="780">
        <f>BL11</f>
        <v>113834</v>
      </c>
      <c r="EV11" s="181">
        <f>EU11-ET11</f>
        <v>1435</v>
      </c>
      <c r="EW11" s="117">
        <f>EV11/ET11</f>
        <v>1.2767017500155695E-2</v>
      </c>
      <c r="EX11" s="767"/>
      <c r="EY11" s="767"/>
      <c r="EZ11" s="767"/>
      <c r="FB11" s="280" t="e">
        <f>#REF!</f>
        <v>#REF!</v>
      </c>
      <c r="FC11" s="280" t="e">
        <f>#REF!</f>
        <v>#REF!</v>
      </c>
      <c r="FD11" s="280" t="e">
        <f>#REF!</f>
        <v>#REF!</v>
      </c>
      <c r="FE11" s="280" t="e">
        <f>#REF!</f>
        <v>#REF!</v>
      </c>
      <c r="FF11" s="280" t="e">
        <f>#REF!</f>
        <v>#REF!</v>
      </c>
      <c r="FG11" s="280" t="e">
        <f>#REF!</f>
        <v>#REF!</v>
      </c>
      <c r="FH11" s="280" t="e">
        <f>#REF!</f>
        <v>#REF!</v>
      </c>
      <c r="FI11" s="280" t="e">
        <f>#REF!</f>
        <v>#REF!</v>
      </c>
      <c r="FJ11" s="280" t="e">
        <f>#REF!</f>
        <v>#REF!</v>
      </c>
      <c r="FK11" s="280" t="e">
        <f>#REF!</f>
        <v>#REF!</v>
      </c>
      <c r="FL11" s="280" t="e">
        <f>#REF!</f>
        <v>#REF!</v>
      </c>
      <c r="FM11" s="281">
        <f t="shared" ref="FM11:FM68" si="53">AJ11</f>
        <v>111549</v>
      </c>
      <c r="FN11" s="281">
        <f t="shared" si="43"/>
        <v>134889</v>
      </c>
      <c r="FO11" s="281">
        <f t="shared" si="43"/>
        <v>111390</v>
      </c>
      <c r="FP11" s="281">
        <f t="shared" si="43"/>
        <v>111467</v>
      </c>
      <c r="FQ11" s="281">
        <f t="shared" si="43"/>
        <v>111297</v>
      </c>
      <c r="FR11" s="281">
        <f t="shared" si="43"/>
        <v>111106</v>
      </c>
      <c r="FS11" s="281">
        <f t="shared" si="43"/>
        <v>111020</v>
      </c>
      <c r="FT11" s="281">
        <f t="shared" si="43"/>
        <v>132508</v>
      </c>
      <c r="FU11" s="281">
        <f t="shared" si="43"/>
        <v>110944</v>
      </c>
      <c r="FV11" s="281">
        <f t="shared" si="43"/>
        <v>111316</v>
      </c>
      <c r="FW11" s="281">
        <f t="shared" si="43"/>
        <v>111603</v>
      </c>
      <c r="FX11" s="281">
        <f t="shared" si="43"/>
        <v>112436</v>
      </c>
      <c r="FY11" s="281">
        <f t="shared" si="44"/>
        <v>112399</v>
      </c>
      <c r="FZ11" s="281">
        <f t="shared" si="44"/>
        <v>133843</v>
      </c>
      <c r="GA11" s="281">
        <f t="shared" si="44"/>
        <v>110716</v>
      </c>
      <c r="GB11" s="281">
        <f t="shared" si="44"/>
        <v>110651</v>
      </c>
      <c r="GC11" s="281">
        <f t="shared" si="44"/>
        <v>110119</v>
      </c>
      <c r="GD11" s="281">
        <f t="shared" si="44"/>
        <v>109794</v>
      </c>
      <c r="GE11" s="281">
        <f t="shared" si="44"/>
        <v>123268</v>
      </c>
      <c r="GF11" s="281">
        <f t="shared" si="44"/>
        <v>109540</v>
      </c>
      <c r="GG11" s="281">
        <f t="shared" si="44"/>
        <v>109775</v>
      </c>
      <c r="GH11" s="281">
        <f t="shared" si="44"/>
        <v>110455</v>
      </c>
      <c r="GI11" s="281">
        <f t="shared" si="44"/>
        <v>111303</v>
      </c>
      <c r="GJ11" s="281">
        <f t="shared" si="44"/>
        <v>136203</v>
      </c>
      <c r="GK11" s="906">
        <f>BL11</f>
        <v>113834</v>
      </c>
      <c r="GL11" s="906">
        <f t="shared" si="45"/>
        <v>0</v>
      </c>
      <c r="GM11" s="906">
        <f t="shared" si="45"/>
        <v>0</v>
      </c>
      <c r="GN11" s="906">
        <f t="shared" si="45"/>
        <v>0</v>
      </c>
      <c r="GO11" s="906">
        <f t="shared" si="45"/>
        <v>0</v>
      </c>
      <c r="GP11" s="906">
        <f t="shared" si="45"/>
        <v>0</v>
      </c>
      <c r="GQ11" s="906">
        <f t="shared" si="45"/>
        <v>0</v>
      </c>
      <c r="GR11" s="906">
        <f t="shared" si="45"/>
        <v>0</v>
      </c>
      <c r="GS11" s="906">
        <f t="shared" si="45"/>
        <v>0</v>
      </c>
      <c r="GT11" s="906">
        <f t="shared" si="45"/>
        <v>0</v>
      </c>
      <c r="GU11" s="906">
        <f t="shared" si="45"/>
        <v>0</v>
      </c>
      <c r="GV11" s="906">
        <f t="shared" si="46"/>
        <v>0</v>
      </c>
    </row>
    <row r="12" spans="1:204" s="3" customFormat="1" ht="21.75" customHeight="1" x14ac:dyDescent="0.25">
      <c r="A12" s="879">
        <v>2</v>
      </c>
      <c r="B12" s="5" t="s">
        <v>91</v>
      </c>
      <c r="C12" s="5"/>
      <c r="D12" s="5"/>
      <c r="H12" s="396"/>
      <c r="I12" s="209"/>
      <c r="J12" s="18"/>
      <c r="K12" s="209"/>
      <c r="L12" s="18"/>
      <c r="M12" s="209" t="s">
        <v>125</v>
      </c>
      <c r="N12" s="18"/>
      <c r="O12" s="209"/>
      <c r="P12" s="18"/>
      <c r="Q12" s="209"/>
      <c r="R12" s="18"/>
      <c r="S12" s="209"/>
      <c r="T12" s="140"/>
      <c r="U12" s="160"/>
      <c r="V12" s="396"/>
      <c r="W12" s="209"/>
      <c r="X12" s="18"/>
      <c r="Y12" s="209"/>
      <c r="Z12" s="18"/>
      <c r="AA12" s="209" t="s">
        <v>147</v>
      </c>
      <c r="AB12" s="18"/>
      <c r="AC12" s="209"/>
      <c r="AD12" s="18"/>
      <c r="AE12" s="209"/>
      <c r="AF12" s="18"/>
      <c r="AG12" s="209"/>
      <c r="AH12" s="140"/>
      <c r="AI12" s="160"/>
      <c r="AJ12" s="396"/>
      <c r="AK12" s="209"/>
      <c r="AL12" s="18"/>
      <c r="AM12" s="209"/>
      <c r="AN12" s="18"/>
      <c r="AO12" s="209" t="s">
        <v>186</v>
      </c>
      <c r="AP12" s="18"/>
      <c r="AQ12" s="727"/>
      <c r="AR12" s="220"/>
      <c r="AS12" s="209"/>
      <c r="AT12" s="18"/>
      <c r="AU12" s="209" t="s">
        <v>202</v>
      </c>
      <c r="AV12" s="140"/>
      <c r="AW12" s="160"/>
      <c r="AX12" s="396"/>
      <c r="AY12" s="209"/>
      <c r="AZ12" s="18"/>
      <c r="BA12" s="209" t="s">
        <v>208</v>
      </c>
      <c r="BB12" s="220" t="s">
        <v>213</v>
      </c>
      <c r="BC12" s="209"/>
      <c r="BD12" s="220" t="s">
        <v>219</v>
      </c>
      <c r="BE12" s="727"/>
      <c r="BF12" s="18"/>
      <c r="BG12" s="927"/>
      <c r="BH12" s="220" t="s">
        <v>242</v>
      </c>
      <c r="BI12" s="209"/>
      <c r="BJ12" s="140"/>
      <c r="BK12" s="160"/>
      <c r="BL12" s="396"/>
      <c r="BM12" s="209"/>
      <c r="BN12" s="18"/>
      <c r="BO12" s="209"/>
      <c r="BP12" s="220"/>
      <c r="BQ12" s="209"/>
      <c r="BR12" s="220"/>
      <c r="BS12" s="727"/>
      <c r="BT12" s="18"/>
      <c r="BU12" s="18"/>
      <c r="BV12" s="18"/>
      <c r="BW12" s="18"/>
      <c r="BX12" s="140"/>
      <c r="BY12" s="160"/>
      <c r="BZ12" s="469"/>
      <c r="CA12" s="430"/>
      <c r="CB12" s="339"/>
      <c r="CC12" s="430"/>
      <c r="CD12" s="339"/>
      <c r="CE12" s="430"/>
      <c r="CF12" s="339"/>
      <c r="CG12" s="430"/>
      <c r="CH12" s="339"/>
      <c r="CI12" s="430"/>
      <c r="CJ12" s="339"/>
      <c r="CK12" s="430"/>
      <c r="CL12" s="339"/>
      <c r="CM12" s="430"/>
      <c r="CN12" s="339"/>
      <c r="CO12" s="430"/>
      <c r="CP12" s="339"/>
      <c r="CQ12" s="430"/>
      <c r="CR12" s="339"/>
      <c r="CS12" s="430"/>
      <c r="CT12" s="339"/>
      <c r="CU12" s="430"/>
      <c r="CV12" s="339"/>
      <c r="CW12" s="430"/>
      <c r="CX12" s="731"/>
      <c r="CY12" s="732"/>
      <c r="CZ12" s="731"/>
      <c r="DA12" s="732"/>
      <c r="DB12" s="731"/>
      <c r="DC12" s="732"/>
      <c r="DD12" s="731"/>
      <c r="DE12" s="732"/>
      <c r="DF12" s="731"/>
      <c r="DG12" s="732"/>
      <c r="DH12" s="731"/>
      <c r="DI12" s="732"/>
      <c r="DJ12" s="731"/>
      <c r="DK12" s="732"/>
      <c r="DL12" s="731"/>
      <c r="DM12" s="732"/>
      <c r="DN12" s="731"/>
      <c r="DO12" s="732"/>
      <c r="DP12" s="731"/>
      <c r="DQ12" s="119"/>
      <c r="DR12" s="731"/>
      <c r="DS12" s="732"/>
      <c r="DT12" s="731"/>
      <c r="DU12" s="732"/>
      <c r="DV12" s="731"/>
      <c r="DW12" s="732"/>
      <c r="DX12" s="339"/>
      <c r="DY12" s="430"/>
      <c r="DZ12" s="339"/>
      <c r="EA12" s="430"/>
      <c r="EB12" s="339"/>
      <c r="EC12" s="430"/>
      <c r="ED12" s="339"/>
      <c r="EE12" s="430"/>
      <c r="EF12" s="339"/>
      <c r="EG12" s="430"/>
      <c r="EH12" s="339"/>
      <c r="EI12" s="430"/>
      <c r="EJ12" s="339"/>
      <c r="EK12" s="430"/>
      <c r="EL12" s="339"/>
      <c r="EM12" s="430"/>
      <c r="EN12" s="339"/>
      <c r="EO12" s="430"/>
      <c r="EP12" s="339"/>
      <c r="EQ12" s="430"/>
      <c r="ER12" s="339"/>
      <c r="ES12" s="430"/>
      <c r="ET12" s="220"/>
      <c r="EU12" s="781"/>
      <c r="EV12" s="118"/>
      <c r="EW12" s="119"/>
      <c r="EX12" s="768"/>
      <c r="EY12" s="768"/>
      <c r="EZ12" s="768"/>
      <c r="FB12" s="282"/>
      <c r="FC12" s="282"/>
      <c r="FD12" s="282"/>
      <c r="FE12" s="282"/>
      <c r="FF12" s="282"/>
      <c r="FG12" s="282"/>
      <c r="FH12" s="282"/>
      <c r="FI12" s="282"/>
      <c r="FJ12" s="282"/>
      <c r="FK12" s="282"/>
      <c r="FL12" s="282"/>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907"/>
      <c r="GL12" s="907"/>
      <c r="GM12" s="907"/>
      <c r="GN12" s="907"/>
      <c r="GO12" s="907"/>
      <c r="GP12" s="907"/>
      <c r="GQ12" s="907"/>
      <c r="GR12" s="907"/>
      <c r="GS12" s="907"/>
      <c r="GT12" s="907"/>
      <c r="GU12" s="907"/>
      <c r="GV12" s="907"/>
    </row>
    <row r="13" spans="1:204" x14ac:dyDescent="0.25">
      <c r="A13" s="880"/>
      <c r="B13" s="56">
        <v>2.1</v>
      </c>
      <c r="C13" s="13"/>
      <c r="D13" s="13"/>
      <c r="E13" s="1005" t="s">
        <v>0</v>
      </c>
      <c r="F13" s="1005"/>
      <c r="G13" s="1006"/>
      <c r="H13" s="397">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7">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7">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4">SUM(AJ13:AU13)/$AV$4</f>
        <v>4138</v>
      </c>
      <c r="AX13" s="397">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5">SUM(AX13:BI13)/$BJ$4</f>
        <v>5497.5</v>
      </c>
      <c r="BL13" s="397">
        <v>4001</v>
      </c>
      <c r="BM13" s="76"/>
      <c r="BN13" s="23"/>
      <c r="BO13" s="76"/>
      <c r="BP13" s="23"/>
      <c r="BQ13" s="76"/>
      <c r="BR13" s="23"/>
      <c r="BS13" s="76"/>
      <c r="BT13" s="23"/>
      <c r="BU13" s="23"/>
      <c r="BV13" s="23"/>
      <c r="BW13" s="23"/>
      <c r="BX13" s="141">
        <f>SUM(BL13:BW13)</f>
        <v>4001</v>
      </c>
      <c r="BY13" s="174">
        <f t="shared" ref="BY13:BY20" si="56">SUM(BL13:BW13)/$BX$4</f>
        <v>4001</v>
      </c>
      <c r="BZ13" s="470">
        <f>AJ13-AG13</f>
        <v>475</v>
      </c>
      <c r="CA13" s="431">
        <f>BZ13/AG13</f>
        <v>0.14769900497512436</v>
      </c>
      <c r="CB13" s="340">
        <f>AK13-AJ13</f>
        <v>143</v>
      </c>
      <c r="CC13" s="431">
        <f>CB13/AJ13</f>
        <v>3.8742888106204278E-2</v>
      </c>
      <c r="CD13" s="340">
        <f>AM13-AL13</f>
        <v>3438</v>
      </c>
      <c r="CE13" s="431">
        <f>CD13/AL13</f>
        <v>1.0720299345182414</v>
      </c>
      <c r="CF13" s="340">
        <f>AM13-AL13</f>
        <v>3438</v>
      </c>
      <c r="CG13" s="431">
        <f>CF13/AL13</f>
        <v>1.0720299345182414</v>
      </c>
      <c r="CH13" s="340">
        <f>AN13-AM13</f>
        <v>-2911</v>
      </c>
      <c r="CI13" s="431">
        <f>CH13/AM13</f>
        <v>-0.43807373965387508</v>
      </c>
      <c r="CJ13" s="340">
        <f>AO13-AN13</f>
        <v>-372</v>
      </c>
      <c r="CK13" s="431">
        <f>CJ13/AN13</f>
        <v>-9.9625066952329935E-2</v>
      </c>
      <c r="CL13" s="340">
        <f>AP13-AO13</f>
        <v>979</v>
      </c>
      <c r="CM13" s="431">
        <f>CL13/AO13</f>
        <v>0.29119571683521711</v>
      </c>
      <c r="CN13" s="340">
        <f>AQ13-AP13</f>
        <v>-266</v>
      </c>
      <c r="CO13" s="431">
        <f>CN13/AP13</f>
        <v>-6.1276203639714352E-2</v>
      </c>
      <c r="CP13" s="340">
        <f t="shared" ref="CP13:CP18" si="57">AS13-AR13</f>
        <v>284</v>
      </c>
      <c r="CQ13" s="431">
        <f>CP13/AR13</f>
        <v>8.1142857142857142E-2</v>
      </c>
      <c r="CR13" s="340">
        <f t="shared" ref="CR13:CR18" si="58">AS13-AR13</f>
        <v>284</v>
      </c>
      <c r="CS13" s="431">
        <f>CR13/AR13</f>
        <v>8.1142857142857142E-2</v>
      </c>
      <c r="CT13" s="340">
        <f t="shared" ref="CT13:CT18" si="59">AT13-AS13</f>
        <v>1824</v>
      </c>
      <c r="CU13" s="431">
        <f>CT13/AS13</f>
        <v>0.48202959830866809</v>
      </c>
      <c r="CV13" s="340">
        <f t="shared" ref="CV13:CV18" si="60">AU13-AT13</f>
        <v>-1733</v>
      </c>
      <c r="CW13" s="431">
        <f>CV13/AT13</f>
        <v>-0.30902282453637658</v>
      </c>
      <c r="CX13" s="733">
        <f t="shared" ref="CX13:CX20" si="61">AX13-AU13</f>
        <v>416</v>
      </c>
      <c r="CY13" s="734">
        <f t="shared" ref="CY13:CY20" si="62">CX13/AU13</f>
        <v>0.10735483870967742</v>
      </c>
      <c r="CZ13" s="733">
        <f t="shared" ref="CZ13:CZ20" si="63">AY13-AX13</f>
        <v>-135</v>
      </c>
      <c r="DA13" s="734">
        <f t="shared" ref="DA13:DA20" si="64">CZ13/AX13</f>
        <v>-3.1461197855977625E-2</v>
      </c>
      <c r="DB13" s="733">
        <f t="shared" ref="DB13:DB20" si="65">AZ13-AY13</f>
        <v>1133</v>
      </c>
      <c r="DC13" s="734">
        <f t="shared" ref="DC13:DC20" si="66">DB13/AY13</f>
        <v>0.2726179018286814</v>
      </c>
      <c r="DD13" s="733">
        <f t="shared" ref="DD13:DD20" si="67">BA13-AZ13</f>
        <v>10186</v>
      </c>
      <c r="DE13" s="734">
        <f t="shared" ref="DE13:DE20" si="68">DD13/AZ13</f>
        <v>1.9258839100018907</v>
      </c>
      <c r="DF13" s="733">
        <f t="shared" ref="DF13:DF20" si="69">BB13-BA13</f>
        <v>-9038</v>
      </c>
      <c r="DG13" s="734">
        <f t="shared" ref="DG13:DG20" si="70">DF13/BA13</f>
        <v>-0.58403877221324718</v>
      </c>
      <c r="DH13" s="733">
        <f t="shared" ref="DH13:DH20" si="71">BC13-BB13</f>
        <v>-1058</v>
      </c>
      <c r="DI13" s="734">
        <f t="shared" ref="DI13:DI20" si="72">DH13/BB13</f>
        <v>-0.1643622805654808</v>
      </c>
      <c r="DJ13" s="733">
        <f t="shared" ref="DJ13:DJ20" si="73">BD13-BC13</f>
        <v>532</v>
      </c>
      <c r="DK13" s="734">
        <f t="shared" ref="DK13:DK20" si="74">DJ13/BC13</f>
        <v>9.8903141847927117E-2</v>
      </c>
      <c r="DL13" s="733">
        <f t="shared" ref="DL13:DL20" si="75">BE13-BD13</f>
        <v>-1761</v>
      </c>
      <c r="DM13" s="734">
        <f t="shared" ref="DM13:DM20" si="76">DL13/BD13</f>
        <v>-0.29791913381830487</v>
      </c>
      <c r="DN13" s="733">
        <f t="shared" ref="DN13:DN20" si="77">BF13-BE13</f>
        <v>-234</v>
      </c>
      <c r="DO13" s="734">
        <f t="shared" ref="DO13:DO20" si="78">DN13/BE13</f>
        <v>-5.6385542168674696E-2</v>
      </c>
      <c r="DP13" s="733">
        <f t="shared" ref="DP13:DP20" si="79">BG13-BF13</f>
        <v>-209</v>
      </c>
      <c r="DQ13" s="120">
        <f t="shared" ref="DQ13:DQ20" si="80">DP13/BF13</f>
        <v>-5.3370786516853931E-2</v>
      </c>
      <c r="DR13" s="733">
        <f t="shared" ref="DR13:DR20" si="81">BH13-BG13</f>
        <v>-174</v>
      </c>
      <c r="DS13" s="734">
        <f t="shared" ref="DS13:DS20" si="82">DR13/BG13</f>
        <v>-4.6938224979768003E-2</v>
      </c>
      <c r="DT13" s="733">
        <f t="shared" ref="DT13:DT20" si="83">BI13-BH13</f>
        <v>193</v>
      </c>
      <c r="DU13" s="734">
        <f t="shared" ref="DU13:DU20" si="84">DT13/BH13</f>
        <v>5.4627795075007077E-2</v>
      </c>
      <c r="DV13" s="733">
        <f t="shared" ref="DV13:DV20" si="85">BL13-BI13</f>
        <v>275</v>
      </c>
      <c r="DW13" s="734">
        <f t="shared" ref="DW13:DW20" si="86">DV13/BI13</f>
        <v>7.3805689747718728E-2</v>
      </c>
      <c r="DX13" s="340">
        <f t="shared" ref="DX13:DX20" si="87">BM13-BL13</f>
        <v>-4001</v>
      </c>
      <c r="DY13" s="431">
        <f t="shared" ref="DY13:DY20" si="88">DX13/BL13</f>
        <v>-1</v>
      </c>
      <c r="DZ13" s="340">
        <f t="shared" ref="DZ13:DZ20" si="89">BN13-BM13</f>
        <v>0</v>
      </c>
      <c r="EA13" s="431" t="e">
        <f t="shared" ref="EA13:EA20" si="90">DZ13/BN13</f>
        <v>#DIV/0!</v>
      </c>
      <c r="EB13" s="340">
        <f t="shared" ref="EB13:EB20" si="91">BO13-BN13</f>
        <v>0</v>
      </c>
      <c r="EC13" s="431" t="e">
        <f t="shared" ref="EC13:EC20" si="92">EB13/BO13</f>
        <v>#DIV/0!</v>
      </c>
      <c r="ED13" s="340">
        <f t="shared" ref="ED13:ED20" si="93">BP13-BO13</f>
        <v>0</v>
      </c>
      <c r="EE13" s="431" t="e">
        <f t="shared" ref="EE13:EE20" si="94">ED13/BP13</f>
        <v>#DIV/0!</v>
      </c>
      <c r="EF13" s="340">
        <f t="shared" ref="EF13:EF20" si="95">BQ13-BP13</f>
        <v>0</v>
      </c>
      <c r="EG13" s="431" t="e">
        <f t="shared" ref="EG13:EG20" si="96">EF13/BQ13</f>
        <v>#DIV/0!</v>
      </c>
      <c r="EH13" s="340">
        <f t="shared" ref="EH13:EH20" si="97">BR13-BQ13</f>
        <v>0</v>
      </c>
      <c r="EI13" s="431" t="e">
        <f t="shared" ref="EI13:EI20" si="98">EH13/BR13</f>
        <v>#DIV/0!</v>
      </c>
      <c r="EJ13" s="340">
        <f t="shared" ref="EJ13:EJ20" si="99">BS13-BR13</f>
        <v>0</v>
      </c>
      <c r="EK13" s="431" t="e">
        <f t="shared" ref="EK13:EK20" si="100">EJ13/BS13</f>
        <v>#DIV/0!</v>
      </c>
      <c r="EL13" s="340">
        <f t="shared" ref="EL13:EL20" si="101">BT13-BS13</f>
        <v>0</v>
      </c>
      <c r="EM13" s="431" t="e">
        <f t="shared" ref="EM13:EM20" si="102">EL13/BT13</f>
        <v>#DIV/0!</v>
      </c>
      <c r="EN13" s="340">
        <f t="shared" ref="EN13:EN20" si="103">BU13-BT13</f>
        <v>0</v>
      </c>
      <c r="EO13" s="431" t="e">
        <f t="shared" ref="EO13:EO20" si="104">EN13/BU13</f>
        <v>#DIV/0!</v>
      </c>
      <c r="EP13" s="340">
        <f t="shared" ref="EP13:EP20" si="105">BV13-BU13</f>
        <v>0</v>
      </c>
      <c r="EQ13" s="431" t="e">
        <f t="shared" ref="EQ13:EQ20" si="106">EP13/BV13</f>
        <v>#DIV/0!</v>
      </c>
      <c r="ER13" s="340">
        <f t="shared" ref="ER13:ER20" si="107">BW13-BV13</f>
        <v>0</v>
      </c>
      <c r="ES13" s="431" t="e">
        <f t="shared" ref="ES13:ES20" si="108">ER13/BW13</f>
        <v>#DIV/0!</v>
      </c>
      <c r="ET13" s="221">
        <f t="shared" ref="ET13:ET20" si="109">AX13</f>
        <v>4291</v>
      </c>
      <c r="EU13" s="782">
        <f t="shared" ref="EU13:EU20" si="110">BL13</f>
        <v>4001</v>
      </c>
      <c r="EV13" s="733">
        <f>EU13-ET13</f>
        <v>-290</v>
      </c>
      <c r="EW13" s="120">
        <f t="shared" ref="EW13:EW20" si="111">EV13/ET13</f>
        <v>-6.7583313912840823E-2</v>
      </c>
      <c r="EX13" s="769"/>
      <c r="EY13" s="769"/>
      <c r="EZ13" s="769"/>
      <c r="FA13" t="str">
        <f>E13</f>
        <v>Number of Calls</v>
      </c>
      <c r="FB13" s="284" t="e">
        <f>#REF!</f>
        <v>#REF!</v>
      </c>
      <c r="FC13" s="284" t="e">
        <f>#REF!</f>
        <v>#REF!</v>
      </c>
      <c r="FD13" s="284" t="e">
        <f>#REF!</f>
        <v>#REF!</v>
      </c>
      <c r="FE13" s="284" t="e">
        <f>#REF!</f>
        <v>#REF!</v>
      </c>
      <c r="FF13" s="284" t="e">
        <f>#REF!</f>
        <v>#REF!</v>
      </c>
      <c r="FG13" s="284" t="e">
        <f>#REF!</f>
        <v>#REF!</v>
      </c>
      <c r="FH13" s="284" t="e">
        <f>#REF!</f>
        <v>#REF!</v>
      </c>
      <c r="FI13" s="284" t="e">
        <f>#REF!</f>
        <v>#REF!</v>
      </c>
      <c r="FJ13" s="284" t="e">
        <f>#REF!</f>
        <v>#REF!</v>
      </c>
      <c r="FK13" s="284" t="e">
        <f>#REF!</f>
        <v>#REF!</v>
      </c>
      <c r="FL13" s="284" t="e">
        <f>#REF!</f>
        <v>#REF!</v>
      </c>
      <c r="FM13" s="285">
        <f t="shared" si="53"/>
        <v>3691</v>
      </c>
      <c r="FN13" s="285">
        <f t="shared" si="43"/>
        <v>3834</v>
      </c>
      <c r="FO13" s="285">
        <f t="shared" si="43"/>
        <v>3207</v>
      </c>
      <c r="FP13" s="285">
        <f t="shared" si="43"/>
        <v>6645</v>
      </c>
      <c r="FQ13" s="285">
        <f t="shared" si="43"/>
        <v>3734</v>
      </c>
      <c r="FR13" s="285">
        <f t="shared" si="43"/>
        <v>3362</v>
      </c>
      <c r="FS13" s="285">
        <f t="shared" si="43"/>
        <v>4341</v>
      </c>
      <c r="FT13" s="285">
        <f t="shared" si="43"/>
        <v>4075</v>
      </c>
      <c r="FU13" s="285">
        <f t="shared" si="43"/>
        <v>3500</v>
      </c>
      <c r="FV13" s="285">
        <f t="shared" si="43"/>
        <v>3784</v>
      </c>
      <c r="FW13" s="285">
        <f t="shared" si="43"/>
        <v>5608</v>
      </c>
      <c r="FX13" s="285">
        <f t="shared" si="43"/>
        <v>3875</v>
      </c>
      <c r="FY13" s="285">
        <f t="shared" ref="FY13:FY20" si="112">AX13</f>
        <v>4291</v>
      </c>
      <c r="FZ13" s="285">
        <f t="shared" ref="FZ13:FZ20" si="113">AY13</f>
        <v>4156</v>
      </c>
      <c r="GA13" s="285">
        <f t="shared" ref="GA13:GA20" si="114">AZ13</f>
        <v>5289</v>
      </c>
      <c r="GB13" s="285">
        <f t="shared" ref="GB13:GB20" si="115">BA13</f>
        <v>15475</v>
      </c>
      <c r="GC13" s="285">
        <f t="shared" ref="GC13:GC20" si="116">BB13</f>
        <v>6437</v>
      </c>
      <c r="GD13" s="285">
        <f t="shared" ref="GD13:GD20" si="117">BC13</f>
        <v>5379</v>
      </c>
      <c r="GE13" s="285">
        <f t="shared" ref="GE13:GE20" si="118">BD13</f>
        <v>5911</v>
      </c>
      <c r="GF13" s="285">
        <f t="shared" ref="GF13:GF20" si="119">BE13</f>
        <v>4150</v>
      </c>
      <c r="GG13" s="285">
        <f t="shared" ref="GG13:GG20" si="120">BF13</f>
        <v>3916</v>
      </c>
      <c r="GH13" s="285">
        <f t="shared" ref="GH13:GH20" si="121">BG13</f>
        <v>3707</v>
      </c>
      <c r="GI13" s="285">
        <f t="shared" ref="GI13:GI20" si="122">BH13</f>
        <v>3533</v>
      </c>
      <c r="GJ13" s="285">
        <f t="shared" ref="GJ13:GJ20" si="123">BI13</f>
        <v>3726</v>
      </c>
      <c r="GK13" s="908">
        <f t="shared" ref="GK13:GK20" si="124">BL13</f>
        <v>4001</v>
      </c>
      <c r="GL13" s="908">
        <f t="shared" ref="GL13:GU20" si="125">BM13</f>
        <v>0</v>
      </c>
      <c r="GM13" s="908">
        <f t="shared" si="125"/>
        <v>0</v>
      </c>
      <c r="GN13" s="908">
        <f t="shared" si="125"/>
        <v>0</v>
      </c>
      <c r="GO13" s="908">
        <f t="shared" si="125"/>
        <v>0</v>
      </c>
      <c r="GP13" s="908">
        <f t="shared" si="125"/>
        <v>0</v>
      </c>
      <c r="GQ13" s="908">
        <f t="shared" si="125"/>
        <v>0</v>
      </c>
      <c r="GR13" s="908">
        <f t="shared" si="125"/>
        <v>0</v>
      </c>
      <c r="GS13" s="908">
        <f t="shared" si="125"/>
        <v>0</v>
      </c>
      <c r="GT13" s="908">
        <f t="shared" si="125"/>
        <v>0</v>
      </c>
      <c r="GU13" s="908">
        <f t="shared" si="125"/>
        <v>0</v>
      </c>
      <c r="GV13" s="908">
        <f t="shared" ref="GV13:GV20" si="126">BW13</f>
        <v>0</v>
      </c>
    </row>
    <row r="14" spans="1:204" x14ac:dyDescent="0.25">
      <c r="A14" s="880"/>
      <c r="B14" s="56">
        <v>2.2000000000000002</v>
      </c>
      <c r="C14" s="13"/>
      <c r="D14" s="13"/>
      <c r="E14" s="1005" t="s">
        <v>32</v>
      </c>
      <c r="F14" s="1005"/>
      <c r="G14" s="1006"/>
      <c r="H14" s="398">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8">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8">
        <f t="shared" ref="AJ14:AU14" si="127">AJ13/AJ3</f>
        <v>167.77272727272728</v>
      </c>
      <c r="AK14" s="88">
        <f t="shared" si="127"/>
        <v>166.69565217391303</v>
      </c>
      <c r="AL14" s="89">
        <f t="shared" si="127"/>
        <v>160.35</v>
      </c>
      <c r="AM14" s="88">
        <f t="shared" si="127"/>
        <v>288.91304347826087</v>
      </c>
      <c r="AN14" s="89">
        <f t="shared" si="127"/>
        <v>196.52631578947367</v>
      </c>
      <c r="AO14" s="88">
        <f t="shared" si="127"/>
        <v>186.77777777777777</v>
      </c>
      <c r="AP14" s="89">
        <f t="shared" si="127"/>
        <v>206.71428571428572</v>
      </c>
      <c r="AQ14" s="88">
        <f t="shared" si="127"/>
        <v>203.75</v>
      </c>
      <c r="AR14" s="89">
        <f t="shared" si="127"/>
        <v>175</v>
      </c>
      <c r="AS14" s="88">
        <f t="shared" si="127"/>
        <v>172</v>
      </c>
      <c r="AT14" s="89">
        <f t="shared" si="127"/>
        <v>254.90909090909091</v>
      </c>
      <c r="AU14" s="88">
        <f t="shared" si="127"/>
        <v>193.75</v>
      </c>
      <c r="AV14" s="142" t="s">
        <v>29</v>
      </c>
      <c r="AW14" s="174">
        <f t="shared" si="54"/>
        <v>197.76324109296078</v>
      </c>
      <c r="AX14" s="398">
        <f t="shared" ref="AX14:BH14" si="128">AX13/AX3</f>
        <v>195.04545454545453</v>
      </c>
      <c r="AY14" s="88">
        <f t="shared" si="128"/>
        <v>188.90909090909091</v>
      </c>
      <c r="AZ14" s="89">
        <f t="shared" si="128"/>
        <v>264.45</v>
      </c>
      <c r="BA14" s="88">
        <f t="shared" si="128"/>
        <v>672.82608695652175</v>
      </c>
      <c r="BB14" s="89">
        <f t="shared" si="128"/>
        <v>357.61111111111109</v>
      </c>
      <c r="BC14" s="88">
        <f t="shared" si="128"/>
        <v>283.10526315789474</v>
      </c>
      <c r="BD14" s="89">
        <f t="shared" si="128"/>
        <v>281.47619047619048</v>
      </c>
      <c r="BE14" s="88">
        <f t="shared" si="128"/>
        <v>207.5</v>
      </c>
      <c r="BF14" s="89">
        <f t="shared" si="128"/>
        <v>186.47619047619048</v>
      </c>
      <c r="BG14" s="88">
        <f t="shared" si="128"/>
        <v>176.52380952380952</v>
      </c>
      <c r="BH14" s="89">
        <f t="shared" si="128"/>
        <v>160.59090909090909</v>
      </c>
      <c r="BI14" s="88">
        <f t="shared" ref="BI14" si="129">BI13/BI3</f>
        <v>177.42857142857142</v>
      </c>
      <c r="BJ14" s="142" t="s">
        <v>29</v>
      </c>
      <c r="BK14" s="174">
        <f t="shared" si="55"/>
        <v>262.66188980631199</v>
      </c>
      <c r="BL14" s="398">
        <f t="shared" ref="BL14:BW14" si="130">BL13/BL3</f>
        <v>173.95652173913044</v>
      </c>
      <c r="BM14" s="88">
        <f t="shared" si="130"/>
        <v>0</v>
      </c>
      <c r="BN14" s="89">
        <f t="shared" si="130"/>
        <v>0</v>
      </c>
      <c r="BO14" s="88">
        <f t="shared" si="130"/>
        <v>0</v>
      </c>
      <c r="BP14" s="89">
        <f t="shared" si="130"/>
        <v>0</v>
      </c>
      <c r="BQ14" s="88">
        <f t="shared" si="130"/>
        <v>0</v>
      </c>
      <c r="BR14" s="89">
        <f t="shared" si="130"/>
        <v>0</v>
      </c>
      <c r="BS14" s="88">
        <f t="shared" si="130"/>
        <v>0</v>
      </c>
      <c r="BT14" s="89">
        <f t="shared" si="130"/>
        <v>0</v>
      </c>
      <c r="BU14" s="89">
        <f t="shared" si="130"/>
        <v>0</v>
      </c>
      <c r="BV14" s="89">
        <f t="shared" si="130"/>
        <v>0</v>
      </c>
      <c r="BW14" s="89">
        <f t="shared" si="130"/>
        <v>0</v>
      </c>
      <c r="BX14" s="142" t="s">
        <v>29</v>
      </c>
      <c r="BY14" s="174">
        <f t="shared" si="56"/>
        <v>173.95652173913044</v>
      </c>
      <c r="BZ14" s="470">
        <f>AJ14-AG14</f>
        <v>14.629870129870142</v>
      </c>
      <c r="CA14" s="431">
        <f>BZ14/AG14</f>
        <v>9.5530868385346079E-2</v>
      </c>
      <c r="CB14" s="340">
        <f>AK14-AJ14</f>
        <v>-1.0770750988142481</v>
      </c>
      <c r="CC14" s="431">
        <f>CB14/AJ14</f>
        <v>-6.4198461592829738E-3</v>
      </c>
      <c r="CD14" s="340">
        <f>AM14-AL14</f>
        <v>128.56304347826088</v>
      </c>
      <c r="CE14" s="431">
        <f>CD14/AL14</f>
        <v>0.80176516045064472</v>
      </c>
      <c r="CF14" s="340">
        <f>AM14-AL14</f>
        <v>128.56304347826088</v>
      </c>
      <c r="CG14" s="431">
        <f>CF14/AL14</f>
        <v>0.80176516045064472</v>
      </c>
      <c r="CH14" s="340">
        <f>AN14-AM14</f>
        <v>-92.386727688787204</v>
      </c>
      <c r="CI14" s="431">
        <f>CH14/AM14</f>
        <v>-0.31977347431784886</v>
      </c>
      <c r="CJ14" s="340">
        <f>AO14-AN14</f>
        <v>-9.7485380116958993</v>
      </c>
      <c r="CK14" s="431">
        <f>CJ14/AN14</f>
        <v>-4.9604237338570459E-2</v>
      </c>
      <c r="CL14" s="340">
        <f>AP14-AO14</f>
        <v>19.936507936507951</v>
      </c>
      <c r="CM14" s="431">
        <f>CL14/AO14</f>
        <v>0.10673918585875762</v>
      </c>
      <c r="CN14" s="340">
        <f>AQ14-AP14</f>
        <v>-2.9642857142857224</v>
      </c>
      <c r="CO14" s="431">
        <f>CN14/AP14</f>
        <v>-1.4340013821700108E-2</v>
      </c>
      <c r="CP14" s="340">
        <f t="shared" si="57"/>
        <v>-3</v>
      </c>
      <c r="CQ14" s="431">
        <f>CP14/AR14</f>
        <v>-1.7142857142857144E-2</v>
      </c>
      <c r="CR14" s="340">
        <f t="shared" si="58"/>
        <v>-3</v>
      </c>
      <c r="CS14" s="431">
        <f>CR14/AR14</f>
        <v>-1.7142857142857144E-2</v>
      </c>
      <c r="CT14" s="340">
        <f t="shared" si="59"/>
        <v>82.909090909090907</v>
      </c>
      <c r="CU14" s="431">
        <f>CT14/AS14</f>
        <v>0.48202959830866804</v>
      </c>
      <c r="CV14" s="340">
        <f t="shared" si="60"/>
        <v>-61.159090909090907</v>
      </c>
      <c r="CW14" s="431">
        <f>CV14/AT14</f>
        <v>-0.23992510699001426</v>
      </c>
      <c r="CX14" s="733">
        <f t="shared" si="61"/>
        <v>1.2954545454545325</v>
      </c>
      <c r="CY14" s="734">
        <f t="shared" si="62"/>
        <v>6.6862170087975872E-3</v>
      </c>
      <c r="CZ14" s="733">
        <f t="shared" si="63"/>
        <v>-6.136363636363626</v>
      </c>
      <c r="DA14" s="734">
        <f t="shared" si="64"/>
        <v>-3.1461197855977577E-2</v>
      </c>
      <c r="DB14" s="733">
        <f t="shared" si="65"/>
        <v>75.540909090909082</v>
      </c>
      <c r="DC14" s="734">
        <f t="shared" si="66"/>
        <v>0.39987969201154955</v>
      </c>
      <c r="DD14" s="733">
        <f t="shared" si="67"/>
        <v>408.37608695652176</v>
      </c>
      <c r="DE14" s="734">
        <f t="shared" si="68"/>
        <v>1.5442468782625138</v>
      </c>
      <c r="DF14" s="733">
        <f t="shared" si="69"/>
        <v>-315.21497584541066</v>
      </c>
      <c r="DG14" s="734">
        <f t="shared" si="70"/>
        <v>-0.46849398671692699</v>
      </c>
      <c r="DH14" s="733">
        <f t="shared" si="71"/>
        <v>-74.505847953216346</v>
      </c>
      <c r="DI14" s="734">
        <f t="shared" si="72"/>
        <v>-0.20834321316729754</v>
      </c>
      <c r="DJ14" s="733">
        <f t="shared" si="73"/>
        <v>-1.6290726817042582</v>
      </c>
      <c r="DK14" s="734">
        <f t="shared" si="74"/>
        <v>-5.7543002328278312E-3</v>
      </c>
      <c r="DL14" s="733">
        <f t="shared" si="75"/>
        <v>-73.976190476190482</v>
      </c>
      <c r="DM14" s="734">
        <f t="shared" si="76"/>
        <v>-0.26281509050922014</v>
      </c>
      <c r="DN14" s="733">
        <f t="shared" si="77"/>
        <v>-21.023809523809518</v>
      </c>
      <c r="DO14" s="734">
        <f t="shared" si="78"/>
        <v>-0.10131956397016635</v>
      </c>
      <c r="DP14" s="733">
        <f t="shared" si="79"/>
        <v>-9.9523809523809632</v>
      </c>
      <c r="DQ14" s="120">
        <f t="shared" si="80"/>
        <v>-5.3370786516853987E-2</v>
      </c>
      <c r="DR14" s="733">
        <f t="shared" si="81"/>
        <v>-15.932900432900425</v>
      </c>
      <c r="DS14" s="734">
        <f t="shared" si="82"/>
        <v>-9.0259214753414876E-2</v>
      </c>
      <c r="DT14" s="733">
        <f t="shared" si="83"/>
        <v>16.837662337662323</v>
      </c>
      <c r="DU14" s="734">
        <f t="shared" si="84"/>
        <v>0.10484816626905494</v>
      </c>
      <c r="DV14" s="733">
        <f t="shared" si="85"/>
        <v>-3.4720496894409791</v>
      </c>
      <c r="DW14" s="734">
        <f t="shared" si="86"/>
        <v>-1.956871805643064E-2</v>
      </c>
      <c r="DX14" s="340">
        <f t="shared" si="87"/>
        <v>-173.95652173913044</v>
      </c>
      <c r="DY14" s="431">
        <f t="shared" si="88"/>
        <v>-1</v>
      </c>
      <c r="DZ14" s="340">
        <f t="shared" si="89"/>
        <v>0</v>
      </c>
      <c r="EA14" s="431" t="e">
        <f t="shared" si="90"/>
        <v>#DIV/0!</v>
      </c>
      <c r="EB14" s="340">
        <f t="shared" si="91"/>
        <v>0</v>
      </c>
      <c r="EC14" s="431" t="e">
        <f t="shared" si="92"/>
        <v>#DIV/0!</v>
      </c>
      <c r="ED14" s="340">
        <f t="shared" si="93"/>
        <v>0</v>
      </c>
      <c r="EE14" s="431" t="e">
        <f t="shared" si="94"/>
        <v>#DIV/0!</v>
      </c>
      <c r="EF14" s="340">
        <f t="shared" si="95"/>
        <v>0</v>
      </c>
      <c r="EG14" s="431" t="e">
        <f t="shared" si="96"/>
        <v>#DIV/0!</v>
      </c>
      <c r="EH14" s="340">
        <f t="shared" si="97"/>
        <v>0</v>
      </c>
      <c r="EI14" s="431" t="e">
        <f t="shared" si="98"/>
        <v>#DIV/0!</v>
      </c>
      <c r="EJ14" s="340">
        <f t="shared" si="99"/>
        <v>0</v>
      </c>
      <c r="EK14" s="431" t="e">
        <f t="shared" si="100"/>
        <v>#DIV/0!</v>
      </c>
      <c r="EL14" s="340">
        <f t="shared" si="101"/>
        <v>0</v>
      </c>
      <c r="EM14" s="431" t="e">
        <f t="shared" si="102"/>
        <v>#DIV/0!</v>
      </c>
      <c r="EN14" s="340">
        <f t="shared" si="103"/>
        <v>0</v>
      </c>
      <c r="EO14" s="431" t="e">
        <f t="shared" si="104"/>
        <v>#DIV/0!</v>
      </c>
      <c r="EP14" s="340">
        <f t="shared" si="105"/>
        <v>0</v>
      </c>
      <c r="EQ14" s="431" t="e">
        <f t="shared" si="106"/>
        <v>#DIV/0!</v>
      </c>
      <c r="ER14" s="340">
        <f t="shared" si="107"/>
        <v>0</v>
      </c>
      <c r="ES14" s="431" t="e">
        <f t="shared" si="108"/>
        <v>#DIV/0!</v>
      </c>
      <c r="ET14" s="222">
        <f t="shared" si="109"/>
        <v>195.04545454545453</v>
      </c>
      <c r="EU14" s="783">
        <f t="shared" si="110"/>
        <v>173.95652173913044</v>
      </c>
      <c r="EV14" s="733">
        <f>EU14-ET14</f>
        <v>-21.088932806324095</v>
      </c>
      <c r="EW14" s="120">
        <f t="shared" si="111"/>
        <v>-0.10812316982967377</v>
      </c>
      <c r="EX14" s="769"/>
      <c r="EY14" s="769"/>
      <c r="EZ14" s="769"/>
      <c r="FA14" t="str">
        <f t="shared" ref="FA14:FA20" si="131">E14</f>
        <v>Average Number of Calls/Day</v>
      </c>
      <c r="FB14" s="284" t="e">
        <f>#REF!</f>
        <v>#REF!</v>
      </c>
      <c r="FC14" s="284" t="e">
        <f>#REF!</f>
        <v>#REF!</v>
      </c>
      <c r="FD14" s="284" t="e">
        <f>#REF!</f>
        <v>#REF!</v>
      </c>
      <c r="FE14" s="284" t="e">
        <f>#REF!</f>
        <v>#REF!</v>
      </c>
      <c r="FF14" s="284" t="e">
        <f>#REF!</f>
        <v>#REF!</v>
      </c>
      <c r="FG14" s="284" t="e">
        <f>#REF!</f>
        <v>#REF!</v>
      </c>
      <c r="FH14" s="284" t="e">
        <f>#REF!</f>
        <v>#REF!</v>
      </c>
      <c r="FI14" s="284" t="e">
        <f>#REF!</f>
        <v>#REF!</v>
      </c>
      <c r="FJ14" s="284" t="e">
        <f>#REF!</f>
        <v>#REF!</v>
      </c>
      <c r="FK14" s="284" t="e">
        <f>#REF!</f>
        <v>#REF!</v>
      </c>
      <c r="FL14" s="284" t="e">
        <f>#REF!</f>
        <v>#REF!</v>
      </c>
      <c r="FM14" s="285">
        <f t="shared" si="53"/>
        <v>167.77272727272728</v>
      </c>
      <c r="FN14" s="285">
        <f t="shared" si="43"/>
        <v>166.69565217391303</v>
      </c>
      <c r="FO14" s="285">
        <f t="shared" si="43"/>
        <v>160.35</v>
      </c>
      <c r="FP14" s="285">
        <f t="shared" si="43"/>
        <v>288.91304347826087</v>
      </c>
      <c r="FQ14" s="285">
        <f t="shared" si="43"/>
        <v>196.52631578947367</v>
      </c>
      <c r="FR14" s="285">
        <f t="shared" si="43"/>
        <v>186.77777777777777</v>
      </c>
      <c r="FS14" s="285">
        <f t="shared" si="43"/>
        <v>206.71428571428572</v>
      </c>
      <c r="FT14" s="285">
        <f t="shared" si="43"/>
        <v>203.75</v>
      </c>
      <c r="FU14" s="285">
        <f t="shared" si="43"/>
        <v>175</v>
      </c>
      <c r="FV14" s="285">
        <f t="shared" si="43"/>
        <v>172</v>
      </c>
      <c r="FW14" s="285">
        <f t="shared" si="43"/>
        <v>254.90909090909091</v>
      </c>
      <c r="FX14" s="285">
        <f t="shared" si="43"/>
        <v>193.75</v>
      </c>
      <c r="FY14" s="285">
        <f t="shared" si="112"/>
        <v>195.04545454545453</v>
      </c>
      <c r="FZ14" s="285">
        <f t="shared" si="113"/>
        <v>188.90909090909091</v>
      </c>
      <c r="GA14" s="285">
        <f t="shared" si="114"/>
        <v>264.45</v>
      </c>
      <c r="GB14" s="285">
        <f t="shared" si="115"/>
        <v>672.82608695652175</v>
      </c>
      <c r="GC14" s="285">
        <f t="shared" si="116"/>
        <v>357.61111111111109</v>
      </c>
      <c r="GD14" s="285">
        <f t="shared" si="117"/>
        <v>283.10526315789474</v>
      </c>
      <c r="GE14" s="285">
        <f t="shared" si="118"/>
        <v>281.47619047619048</v>
      </c>
      <c r="GF14" s="285">
        <f t="shared" si="119"/>
        <v>207.5</v>
      </c>
      <c r="GG14" s="285">
        <f t="shared" si="120"/>
        <v>186.47619047619048</v>
      </c>
      <c r="GH14" s="285">
        <f t="shared" si="121"/>
        <v>176.52380952380952</v>
      </c>
      <c r="GI14" s="285">
        <f t="shared" si="122"/>
        <v>160.59090909090909</v>
      </c>
      <c r="GJ14" s="285">
        <f t="shared" si="123"/>
        <v>177.42857142857142</v>
      </c>
      <c r="GK14" s="908">
        <f t="shared" si="124"/>
        <v>173.95652173913044</v>
      </c>
      <c r="GL14" s="908">
        <f t="shared" si="125"/>
        <v>0</v>
      </c>
      <c r="GM14" s="908">
        <f t="shared" si="125"/>
        <v>0</v>
      </c>
      <c r="GN14" s="908">
        <f t="shared" si="125"/>
        <v>0</v>
      </c>
      <c r="GO14" s="908">
        <f t="shared" si="125"/>
        <v>0</v>
      </c>
      <c r="GP14" s="908">
        <f t="shared" si="125"/>
        <v>0</v>
      </c>
      <c r="GQ14" s="908">
        <f t="shared" si="125"/>
        <v>0</v>
      </c>
      <c r="GR14" s="908">
        <f t="shared" si="125"/>
        <v>0</v>
      </c>
      <c r="GS14" s="908">
        <f t="shared" si="125"/>
        <v>0</v>
      </c>
      <c r="GT14" s="908">
        <f t="shared" si="125"/>
        <v>0</v>
      </c>
      <c r="GU14" s="908">
        <f t="shared" si="125"/>
        <v>0</v>
      </c>
      <c r="GV14" s="908">
        <f t="shared" si="126"/>
        <v>0</v>
      </c>
    </row>
    <row r="15" spans="1:204" x14ac:dyDescent="0.25">
      <c r="A15" s="880"/>
      <c r="B15" s="56">
        <v>2.2999999999999998</v>
      </c>
      <c r="C15" s="13"/>
      <c r="D15" s="13"/>
      <c r="E15" s="1005" t="s">
        <v>30</v>
      </c>
      <c r="F15" s="1005"/>
      <c r="G15" s="1006"/>
      <c r="H15" s="399">
        <v>11</v>
      </c>
      <c r="I15" s="92">
        <v>10</v>
      </c>
      <c r="J15" s="91">
        <v>8</v>
      </c>
      <c r="K15" s="92">
        <v>17</v>
      </c>
      <c r="L15" s="91">
        <v>15</v>
      </c>
      <c r="M15" s="92">
        <v>10</v>
      </c>
      <c r="N15" s="91">
        <v>16</v>
      </c>
      <c r="O15" s="92">
        <v>18</v>
      </c>
      <c r="P15" s="91">
        <v>10</v>
      </c>
      <c r="Q15" s="92">
        <v>9</v>
      </c>
      <c r="R15" s="91">
        <v>11</v>
      </c>
      <c r="S15" s="92">
        <v>18</v>
      </c>
      <c r="T15" s="143" t="s">
        <v>29</v>
      </c>
      <c r="U15" s="161">
        <v>12.75</v>
      </c>
      <c r="V15" s="399">
        <v>14</v>
      </c>
      <c r="W15" s="92">
        <v>9</v>
      </c>
      <c r="X15" s="91">
        <v>10</v>
      </c>
      <c r="Y15" s="92">
        <v>16</v>
      </c>
      <c r="Z15" s="91">
        <v>10</v>
      </c>
      <c r="AA15" s="92">
        <v>9</v>
      </c>
      <c r="AB15" s="91">
        <v>9</v>
      </c>
      <c r="AC15" s="92">
        <v>9</v>
      </c>
      <c r="AD15" s="91">
        <v>9</v>
      </c>
      <c r="AE15" s="92">
        <v>8</v>
      </c>
      <c r="AF15" s="91">
        <v>9</v>
      </c>
      <c r="AG15" s="92">
        <v>8</v>
      </c>
      <c r="AH15" s="143" t="s">
        <v>29</v>
      </c>
      <c r="AI15" s="161">
        <v>10</v>
      </c>
      <c r="AJ15" s="399">
        <v>13</v>
      </c>
      <c r="AK15" s="92">
        <v>13</v>
      </c>
      <c r="AL15" s="91">
        <v>18</v>
      </c>
      <c r="AM15" s="92">
        <v>80</v>
      </c>
      <c r="AN15" s="91">
        <v>18</v>
      </c>
      <c r="AO15" s="92">
        <v>15</v>
      </c>
      <c r="AP15" s="191">
        <v>12</v>
      </c>
      <c r="AQ15" s="92">
        <v>9</v>
      </c>
      <c r="AR15" s="191">
        <v>8</v>
      </c>
      <c r="AS15" s="92">
        <v>9</v>
      </c>
      <c r="AT15" s="191">
        <v>22</v>
      </c>
      <c r="AU15" s="92">
        <v>12</v>
      </c>
      <c r="AV15" s="143" t="s">
        <v>29</v>
      </c>
      <c r="AW15" s="161">
        <f t="shared" si="54"/>
        <v>19.083333333333332</v>
      </c>
      <c r="AX15" s="399">
        <v>9</v>
      </c>
      <c r="AY15" s="92">
        <v>12</v>
      </c>
      <c r="AZ15" s="399">
        <v>26</v>
      </c>
      <c r="BA15" s="92">
        <v>406</v>
      </c>
      <c r="BB15" s="91">
        <v>200</v>
      </c>
      <c r="BC15" s="76">
        <v>71</v>
      </c>
      <c r="BD15" s="221">
        <v>31</v>
      </c>
      <c r="BE15" s="76">
        <v>26</v>
      </c>
      <c r="BF15" s="221">
        <v>11</v>
      </c>
      <c r="BG15" s="76">
        <v>9</v>
      </c>
      <c r="BH15" s="221">
        <v>13</v>
      </c>
      <c r="BI15" s="76">
        <v>15</v>
      </c>
      <c r="BJ15" s="143" t="s">
        <v>29</v>
      </c>
      <c r="BK15" s="161">
        <f t="shared" si="55"/>
        <v>69.083333333333329</v>
      </c>
      <c r="BL15" s="397">
        <v>13</v>
      </c>
      <c r="BM15" s="92"/>
      <c r="BN15" s="399"/>
      <c r="BO15" s="92"/>
      <c r="BP15" s="91"/>
      <c r="BQ15" s="76"/>
      <c r="BR15" s="221"/>
      <c r="BS15" s="76"/>
      <c r="BT15" s="221"/>
      <c r="BU15" s="221"/>
      <c r="BV15" s="221"/>
      <c r="BW15" s="221"/>
      <c r="BX15" s="143" t="s">
        <v>29</v>
      </c>
      <c r="BY15" s="161">
        <f t="shared" si="56"/>
        <v>13</v>
      </c>
      <c r="BZ15" s="470">
        <f>AJ15-AG15</f>
        <v>5</v>
      </c>
      <c r="CA15" s="431">
        <f>BZ15/AG15</f>
        <v>0.625</v>
      </c>
      <c r="CB15" s="340">
        <f>AK15-AJ15</f>
        <v>0</v>
      </c>
      <c r="CC15" s="431">
        <f>CB15/AJ15</f>
        <v>0</v>
      </c>
      <c r="CD15" s="340">
        <f>AM15-AL15</f>
        <v>62</v>
      </c>
      <c r="CE15" s="431">
        <f>CD15/AL15</f>
        <v>3.4444444444444446</v>
      </c>
      <c r="CF15" s="340">
        <f>AM15-AL15</f>
        <v>62</v>
      </c>
      <c r="CG15" s="431">
        <f>CF15/AL15</f>
        <v>3.4444444444444446</v>
      </c>
      <c r="CH15" s="340">
        <f>AN15-AM15</f>
        <v>-62</v>
      </c>
      <c r="CI15" s="431">
        <f>CH15/AM15</f>
        <v>-0.77500000000000002</v>
      </c>
      <c r="CJ15" s="340">
        <f>AO15-AN15</f>
        <v>-3</v>
      </c>
      <c r="CK15" s="431">
        <f>CJ15/AN15</f>
        <v>-0.16666666666666666</v>
      </c>
      <c r="CL15" s="340">
        <f>AP15-AO15</f>
        <v>-3</v>
      </c>
      <c r="CM15" s="431">
        <f>CL15/AO15</f>
        <v>-0.2</v>
      </c>
      <c r="CN15" s="340">
        <f>AQ15-AP15</f>
        <v>-3</v>
      </c>
      <c r="CO15" s="431">
        <f>CN15/AP15</f>
        <v>-0.25</v>
      </c>
      <c r="CP15" s="340">
        <f t="shared" si="57"/>
        <v>1</v>
      </c>
      <c r="CQ15" s="431">
        <f>CP15/AR15</f>
        <v>0.125</v>
      </c>
      <c r="CR15" s="340">
        <f t="shared" si="58"/>
        <v>1</v>
      </c>
      <c r="CS15" s="431">
        <f>CR15/AR15</f>
        <v>0.125</v>
      </c>
      <c r="CT15" s="340">
        <f t="shared" si="59"/>
        <v>13</v>
      </c>
      <c r="CU15" s="431">
        <f>CT15/AS15</f>
        <v>1.4444444444444444</v>
      </c>
      <c r="CV15" s="340">
        <f t="shared" si="60"/>
        <v>-10</v>
      </c>
      <c r="CW15" s="431">
        <f>CV15/AT15</f>
        <v>-0.45454545454545453</v>
      </c>
      <c r="CX15" s="733">
        <f t="shared" si="61"/>
        <v>-3</v>
      </c>
      <c r="CY15" s="734">
        <f t="shared" si="62"/>
        <v>-0.25</v>
      </c>
      <c r="CZ15" s="733">
        <f t="shared" si="63"/>
        <v>3</v>
      </c>
      <c r="DA15" s="734">
        <f t="shared" si="64"/>
        <v>0.33333333333333331</v>
      </c>
      <c r="DB15" s="733">
        <f t="shared" si="65"/>
        <v>14</v>
      </c>
      <c r="DC15" s="734">
        <f t="shared" si="66"/>
        <v>1.1666666666666667</v>
      </c>
      <c r="DD15" s="733">
        <f t="shared" si="67"/>
        <v>380</v>
      </c>
      <c r="DE15" s="734">
        <f t="shared" si="68"/>
        <v>14.615384615384615</v>
      </c>
      <c r="DF15" s="733">
        <f t="shared" si="69"/>
        <v>-206</v>
      </c>
      <c r="DG15" s="734">
        <f t="shared" si="70"/>
        <v>-0.5073891625615764</v>
      </c>
      <c r="DH15" s="733">
        <f t="shared" si="71"/>
        <v>-129</v>
      </c>
      <c r="DI15" s="734">
        <f t="shared" si="72"/>
        <v>-0.64500000000000002</v>
      </c>
      <c r="DJ15" s="733">
        <f t="shared" si="73"/>
        <v>-40</v>
      </c>
      <c r="DK15" s="734">
        <f t="shared" si="74"/>
        <v>-0.56338028169014087</v>
      </c>
      <c r="DL15" s="733">
        <f t="shared" si="75"/>
        <v>-5</v>
      </c>
      <c r="DM15" s="734">
        <f t="shared" si="76"/>
        <v>-0.16129032258064516</v>
      </c>
      <c r="DN15" s="733">
        <f t="shared" si="77"/>
        <v>-15</v>
      </c>
      <c r="DO15" s="734">
        <f t="shared" si="78"/>
        <v>-0.57692307692307687</v>
      </c>
      <c r="DP15" s="733">
        <f t="shared" si="79"/>
        <v>-2</v>
      </c>
      <c r="DQ15" s="120">
        <f t="shared" si="80"/>
        <v>-0.18181818181818182</v>
      </c>
      <c r="DR15" s="733">
        <f t="shared" si="81"/>
        <v>4</v>
      </c>
      <c r="DS15" s="734">
        <f t="shared" si="82"/>
        <v>0.44444444444444442</v>
      </c>
      <c r="DT15" s="733">
        <f t="shared" si="83"/>
        <v>2</v>
      </c>
      <c r="DU15" s="734">
        <f t="shared" si="84"/>
        <v>0.15384615384615385</v>
      </c>
      <c r="DV15" s="733">
        <f t="shared" si="85"/>
        <v>-2</v>
      </c>
      <c r="DW15" s="734">
        <f t="shared" si="86"/>
        <v>-0.13333333333333333</v>
      </c>
      <c r="DX15" s="340">
        <f t="shared" si="87"/>
        <v>-13</v>
      </c>
      <c r="DY15" s="431">
        <f t="shared" si="88"/>
        <v>-1</v>
      </c>
      <c r="DZ15" s="340">
        <f t="shared" si="89"/>
        <v>0</v>
      </c>
      <c r="EA15" s="431" t="e">
        <f t="shared" si="90"/>
        <v>#DIV/0!</v>
      </c>
      <c r="EB15" s="340">
        <f t="shared" si="91"/>
        <v>0</v>
      </c>
      <c r="EC15" s="431" t="e">
        <f t="shared" si="92"/>
        <v>#DIV/0!</v>
      </c>
      <c r="ED15" s="340">
        <f t="shared" si="93"/>
        <v>0</v>
      </c>
      <c r="EE15" s="431" t="e">
        <f t="shared" si="94"/>
        <v>#DIV/0!</v>
      </c>
      <c r="EF15" s="340">
        <f t="shared" si="95"/>
        <v>0</v>
      </c>
      <c r="EG15" s="431" t="e">
        <f t="shared" si="96"/>
        <v>#DIV/0!</v>
      </c>
      <c r="EH15" s="340">
        <f t="shared" si="97"/>
        <v>0</v>
      </c>
      <c r="EI15" s="431" t="e">
        <f t="shared" si="98"/>
        <v>#DIV/0!</v>
      </c>
      <c r="EJ15" s="340">
        <f t="shared" si="99"/>
        <v>0</v>
      </c>
      <c r="EK15" s="431" t="e">
        <f t="shared" si="100"/>
        <v>#DIV/0!</v>
      </c>
      <c r="EL15" s="340">
        <f t="shared" si="101"/>
        <v>0</v>
      </c>
      <c r="EM15" s="431" t="e">
        <f t="shared" si="102"/>
        <v>#DIV/0!</v>
      </c>
      <c r="EN15" s="340">
        <f t="shared" si="103"/>
        <v>0</v>
      </c>
      <c r="EO15" s="431" t="e">
        <f t="shared" si="104"/>
        <v>#DIV/0!</v>
      </c>
      <c r="EP15" s="340">
        <f t="shared" si="105"/>
        <v>0</v>
      </c>
      <c r="EQ15" s="431" t="e">
        <f t="shared" si="106"/>
        <v>#DIV/0!</v>
      </c>
      <c r="ER15" s="340">
        <f t="shared" si="107"/>
        <v>0</v>
      </c>
      <c r="ES15" s="431" t="e">
        <f t="shared" si="108"/>
        <v>#DIV/0!</v>
      </c>
      <c r="ET15" s="221">
        <f t="shared" si="109"/>
        <v>9</v>
      </c>
      <c r="EU15" s="782">
        <f t="shared" si="110"/>
        <v>13</v>
      </c>
      <c r="EV15" s="895">
        <f>EU15-ET15</f>
        <v>4</v>
      </c>
      <c r="EW15" s="120">
        <f t="shared" si="111"/>
        <v>0.44444444444444442</v>
      </c>
      <c r="EX15" s="769"/>
      <c r="EY15" s="769"/>
      <c r="EZ15" s="769"/>
      <c r="FA15" t="str">
        <f t="shared" si="131"/>
        <v>Average Speed of Answer (Seconds)</v>
      </c>
      <c r="FB15" s="286" t="e">
        <f>#REF!</f>
        <v>#REF!</v>
      </c>
      <c r="FC15" s="286" t="e">
        <f>#REF!</f>
        <v>#REF!</v>
      </c>
      <c r="FD15" s="286" t="e">
        <f>#REF!</f>
        <v>#REF!</v>
      </c>
      <c r="FE15" s="286" t="e">
        <f>#REF!</f>
        <v>#REF!</v>
      </c>
      <c r="FF15" s="286" t="e">
        <f>#REF!</f>
        <v>#REF!</v>
      </c>
      <c r="FG15" s="286" t="e">
        <f>#REF!</f>
        <v>#REF!</v>
      </c>
      <c r="FH15" s="286" t="e">
        <f>#REF!</f>
        <v>#REF!</v>
      </c>
      <c r="FI15" s="286" t="e">
        <f>#REF!</f>
        <v>#REF!</v>
      </c>
      <c r="FJ15" s="286" t="e">
        <f>#REF!</f>
        <v>#REF!</v>
      </c>
      <c r="FK15" s="286" t="e">
        <f>#REF!</f>
        <v>#REF!</v>
      </c>
      <c r="FL15" s="286" t="e">
        <f>#REF!</f>
        <v>#REF!</v>
      </c>
      <c r="FM15" s="287">
        <f t="shared" si="53"/>
        <v>13</v>
      </c>
      <c r="FN15" s="287">
        <f t="shared" si="43"/>
        <v>13</v>
      </c>
      <c r="FO15" s="287">
        <f t="shared" si="43"/>
        <v>18</v>
      </c>
      <c r="FP15" s="287">
        <f t="shared" si="43"/>
        <v>80</v>
      </c>
      <c r="FQ15" s="287">
        <f t="shared" si="43"/>
        <v>18</v>
      </c>
      <c r="FR15" s="287">
        <f t="shared" si="43"/>
        <v>15</v>
      </c>
      <c r="FS15" s="287">
        <f t="shared" si="43"/>
        <v>12</v>
      </c>
      <c r="FT15" s="287">
        <f t="shared" si="43"/>
        <v>9</v>
      </c>
      <c r="FU15" s="287">
        <f t="shared" si="43"/>
        <v>8</v>
      </c>
      <c r="FV15" s="287">
        <f t="shared" si="43"/>
        <v>9</v>
      </c>
      <c r="FW15" s="287">
        <f t="shared" si="43"/>
        <v>22</v>
      </c>
      <c r="FX15" s="287">
        <f t="shared" si="43"/>
        <v>12</v>
      </c>
      <c r="FY15" s="287">
        <f t="shared" si="112"/>
        <v>9</v>
      </c>
      <c r="FZ15" s="287">
        <f t="shared" si="113"/>
        <v>12</v>
      </c>
      <c r="GA15" s="287">
        <f t="shared" si="114"/>
        <v>26</v>
      </c>
      <c r="GB15" s="287">
        <f t="shared" si="115"/>
        <v>406</v>
      </c>
      <c r="GC15" s="287">
        <f t="shared" si="116"/>
        <v>200</v>
      </c>
      <c r="GD15" s="287">
        <f t="shared" si="117"/>
        <v>71</v>
      </c>
      <c r="GE15" s="287">
        <f t="shared" si="118"/>
        <v>31</v>
      </c>
      <c r="GF15" s="287">
        <f t="shared" si="119"/>
        <v>26</v>
      </c>
      <c r="GG15" s="287">
        <f t="shared" si="120"/>
        <v>11</v>
      </c>
      <c r="GH15" s="287">
        <f t="shared" si="121"/>
        <v>9</v>
      </c>
      <c r="GI15" s="287">
        <f t="shared" si="122"/>
        <v>13</v>
      </c>
      <c r="GJ15" s="287">
        <f t="shared" si="123"/>
        <v>15</v>
      </c>
      <c r="GK15" s="909">
        <f t="shared" si="124"/>
        <v>13</v>
      </c>
      <c r="GL15" s="909">
        <f t="shared" si="125"/>
        <v>0</v>
      </c>
      <c r="GM15" s="909">
        <f t="shared" si="125"/>
        <v>0</v>
      </c>
      <c r="GN15" s="909">
        <f t="shared" si="125"/>
        <v>0</v>
      </c>
      <c r="GO15" s="909">
        <f t="shared" si="125"/>
        <v>0</v>
      </c>
      <c r="GP15" s="909">
        <f t="shared" si="125"/>
        <v>0</v>
      </c>
      <c r="GQ15" s="909">
        <f t="shared" si="125"/>
        <v>0</v>
      </c>
      <c r="GR15" s="909">
        <f t="shared" si="125"/>
        <v>0</v>
      </c>
      <c r="GS15" s="909">
        <f t="shared" si="125"/>
        <v>0</v>
      </c>
      <c r="GT15" s="909">
        <f t="shared" si="125"/>
        <v>0</v>
      </c>
      <c r="GU15" s="909">
        <f t="shared" si="125"/>
        <v>0</v>
      </c>
      <c r="GV15" s="909">
        <f t="shared" si="126"/>
        <v>0</v>
      </c>
    </row>
    <row r="16" spans="1:204" x14ac:dyDescent="0.25">
      <c r="A16" s="880"/>
      <c r="B16" s="56">
        <v>2.4</v>
      </c>
      <c r="C16" s="13"/>
      <c r="D16" s="13"/>
      <c r="E16" s="1005" t="s">
        <v>31</v>
      </c>
      <c r="F16" s="1005"/>
      <c r="G16" s="1006"/>
      <c r="H16" s="400">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400">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400">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4"/>
        <v>17.603333333333335</v>
      </c>
      <c r="AX16" s="400">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5"/>
        <v>45.954999999999984</v>
      </c>
      <c r="BL16" s="400">
        <v>11.26</v>
      </c>
      <c r="BM16" s="92"/>
      <c r="BN16" s="210"/>
      <c r="BO16" s="92"/>
      <c r="BP16" s="210"/>
      <c r="BQ16" s="92"/>
      <c r="BR16" s="210"/>
      <c r="BS16" s="92"/>
      <c r="BT16" s="210"/>
      <c r="BU16" s="210"/>
      <c r="BV16" s="210"/>
      <c r="BW16" s="210"/>
      <c r="BX16" s="143" t="s">
        <v>29</v>
      </c>
      <c r="BY16" s="161">
        <f t="shared" si="56"/>
        <v>11.26</v>
      </c>
      <c r="BZ16" s="471">
        <f>AJ16-AG16</f>
        <v>3.45</v>
      </c>
      <c r="CA16" s="431">
        <f>BZ16/AG16</f>
        <v>0.85820895522388074</v>
      </c>
      <c r="CB16" s="341">
        <f>AK16-AJ16</f>
        <v>1.830000000000001</v>
      </c>
      <c r="CC16" s="431">
        <f>CB16/AJ16</f>
        <v>0.24497991967871499</v>
      </c>
      <c r="CD16" s="341">
        <f>AM16-AL16</f>
        <v>95.259999999999991</v>
      </c>
      <c r="CE16" s="431">
        <f>CD16/AL16</f>
        <v>9.5164835164835164</v>
      </c>
      <c r="CF16" s="341">
        <f>AM16-AL16</f>
        <v>95.259999999999991</v>
      </c>
      <c r="CG16" s="431">
        <f>CF16/AL16</f>
        <v>9.5164835164835164</v>
      </c>
      <c r="CH16" s="341">
        <f>AN16-AM16</f>
        <v>-95.17</v>
      </c>
      <c r="CI16" s="431">
        <f>CH16/AM16</f>
        <v>-0.90405623634463761</v>
      </c>
      <c r="CJ16" s="341">
        <f>AO16-AN16</f>
        <v>3.0000000000001137E-2</v>
      </c>
      <c r="CK16" s="431">
        <f>CJ16/AN16</f>
        <v>2.9702970297030831E-3</v>
      </c>
      <c r="CL16" s="341">
        <f>AP16-AO16</f>
        <v>-2.1100000000000012</v>
      </c>
      <c r="CM16" s="431">
        <f>CL16/AO16</f>
        <v>-0.20829220138203366</v>
      </c>
      <c r="CN16" s="341">
        <f>AQ16-AP16</f>
        <v>-0.50999999999999979</v>
      </c>
      <c r="CO16" s="431">
        <f>CN16/AP16</f>
        <v>-6.3591022443890255E-2</v>
      </c>
      <c r="CP16" s="341">
        <f t="shared" si="57"/>
        <v>-0.2200000000000002</v>
      </c>
      <c r="CQ16" s="431">
        <f>CP16/AR16</f>
        <v>-6.5281899109792346E-2</v>
      </c>
      <c r="CR16" s="341">
        <f t="shared" si="58"/>
        <v>-0.2200000000000002</v>
      </c>
      <c r="CS16" s="431">
        <f>CR16/AR16</f>
        <v>-6.5281899109792346E-2</v>
      </c>
      <c r="CT16" s="341">
        <f t="shared" si="59"/>
        <v>16.400000000000002</v>
      </c>
      <c r="CU16" s="431">
        <f>CT16/AS16</f>
        <v>5.2063492063492074</v>
      </c>
      <c r="CV16" s="341">
        <f t="shared" si="60"/>
        <v>-2.1900000000000013</v>
      </c>
      <c r="CW16" s="431">
        <f>CV16/AT16</f>
        <v>-0.11202046035805632</v>
      </c>
      <c r="CX16" s="735">
        <f t="shared" si="61"/>
        <v>-8.32</v>
      </c>
      <c r="CY16" s="734">
        <f t="shared" si="62"/>
        <v>-0.47926267281105994</v>
      </c>
      <c r="CZ16" s="735">
        <f t="shared" si="63"/>
        <v>-1.4999999999999991</v>
      </c>
      <c r="DA16" s="734">
        <f t="shared" si="64"/>
        <v>-0.16592920353982293</v>
      </c>
      <c r="DB16" s="735">
        <f t="shared" si="65"/>
        <v>7.96</v>
      </c>
      <c r="DC16" s="734">
        <f t="shared" si="66"/>
        <v>1.0557029177718833</v>
      </c>
      <c r="DD16" s="735">
        <f t="shared" si="67"/>
        <v>172.07</v>
      </c>
      <c r="DE16" s="734">
        <f t="shared" si="68"/>
        <v>11.101290322580645</v>
      </c>
      <c r="DF16" s="735">
        <f t="shared" si="69"/>
        <v>-27.560000000000002</v>
      </c>
      <c r="DG16" s="734">
        <f t="shared" si="70"/>
        <v>-0.14693181212347392</v>
      </c>
      <c r="DH16" s="735">
        <f t="shared" si="71"/>
        <v>-70.429999999999993</v>
      </c>
      <c r="DI16" s="734">
        <f t="shared" si="72"/>
        <v>-0.44015999000062495</v>
      </c>
      <c r="DJ16" s="735">
        <f t="shared" si="73"/>
        <v>-66.22999999999999</v>
      </c>
      <c r="DK16" s="734">
        <f t="shared" si="74"/>
        <v>-0.73933913820049113</v>
      </c>
      <c r="DL16" s="735">
        <f t="shared" si="75"/>
        <v>-11.090000000000002</v>
      </c>
      <c r="DM16" s="734">
        <f t="shared" si="76"/>
        <v>-0.47494646680942187</v>
      </c>
      <c r="DN16" s="735">
        <f t="shared" si="77"/>
        <v>4.24</v>
      </c>
      <c r="DO16" s="734">
        <f t="shared" si="78"/>
        <v>0.34584013050570966</v>
      </c>
      <c r="DP16" s="735">
        <f t="shared" si="79"/>
        <v>-5.3599999999999994</v>
      </c>
      <c r="DQ16" s="120">
        <f t="shared" si="80"/>
        <v>-0.32484848484848483</v>
      </c>
      <c r="DR16" s="735">
        <f t="shared" si="81"/>
        <v>-3.7200000000000006</v>
      </c>
      <c r="DS16" s="734">
        <f t="shared" si="82"/>
        <v>-0.33393177737881513</v>
      </c>
      <c r="DT16" s="735">
        <f t="shared" si="83"/>
        <v>4.1300000000000008</v>
      </c>
      <c r="DU16" s="734">
        <f t="shared" si="84"/>
        <v>0.55660377358490576</v>
      </c>
      <c r="DV16" s="735">
        <f t="shared" si="85"/>
        <v>-0.29000000000000092</v>
      </c>
      <c r="DW16" s="734">
        <f t="shared" si="86"/>
        <v>-2.5108225108225187E-2</v>
      </c>
      <c r="DX16" s="341">
        <f t="shared" si="87"/>
        <v>-11.26</v>
      </c>
      <c r="DY16" s="431">
        <f t="shared" si="88"/>
        <v>-1</v>
      </c>
      <c r="DZ16" s="341">
        <f t="shared" si="89"/>
        <v>0</v>
      </c>
      <c r="EA16" s="431" t="e">
        <f t="shared" si="90"/>
        <v>#DIV/0!</v>
      </c>
      <c r="EB16" s="341">
        <f t="shared" si="91"/>
        <v>0</v>
      </c>
      <c r="EC16" s="431" t="e">
        <f t="shared" si="92"/>
        <v>#DIV/0!</v>
      </c>
      <c r="ED16" s="341">
        <f t="shared" si="93"/>
        <v>0</v>
      </c>
      <c r="EE16" s="431" t="e">
        <f t="shared" si="94"/>
        <v>#DIV/0!</v>
      </c>
      <c r="EF16" s="341">
        <f t="shared" si="95"/>
        <v>0</v>
      </c>
      <c r="EG16" s="431" t="e">
        <f t="shared" si="96"/>
        <v>#DIV/0!</v>
      </c>
      <c r="EH16" s="341">
        <f t="shared" si="97"/>
        <v>0</v>
      </c>
      <c r="EI16" s="431" t="e">
        <f t="shared" si="98"/>
        <v>#DIV/0!</v>
      </c>
      <c r="EJ16" s="341">
        <f t="shared" si="99"/>
        <v>0</v>
      </c>
      <c r="EK16" s="431" t="e">
        <f t="shared" si="100"/>
        <v>#DIV/0!</v>
      </c>
      <c r="EL16" s="341">
        <f t="shared" si="101"/>
        <v>0</v>
      </c>
      <c r="EM16" s="431" t="e">
        <f t="shared" si="102"/>
        <v>#DIV/0!</v>
      </c>
      <c r="EN16" s="341">
        <f t="shared" si="103"/>
        <v>0</v>
      </c>
      <c r="EO16" s="431" t="e">
        <f t="shared" si="104"/>
        <v>#DIV/0!</v>
      </c>
      <c r="EP16" s="341">
        <f t="shared" si="105"/>
        <v>0</v>
      </c>
      <c r="EQ16" s="431" t="e">
        <f t="shared" si="106"/>
        <v>#DIV/0!</v>
      </c>
      <c r="ER16" s="341">
        <f t="shared" si="107"/>
        <v>0</v>
      </c>
      <c r="ES16" s="431" t="e">
        <f t="shared" si="108"/>
        <v>#DIV/0!</v>
      </c>
      <c r="ET16" s="210">
        <f t="shared" si="109"/>
        <v>9.0399999999999991</v>
      </c>
      <c r="EU16" s="784">
        <f t="shared" si="110"/>
        <v>11.26</v>
      </c>
      <c r="EV16" s="735">
        <f>EU16-ET16</f>
        <v>2.2200000000000006</v>
      </c>
      <c r="EW16" s="120">
        <f t="shared" si="111"/>
        <v>0.24557522123893816</v>
      </c>
      <c r="EX16" s="769"/>
      <c r="EY16" s="769"/>
      <c r="EZ16" s="769"/>
      <c r="FA16" t="str">
        <f t="shared" si="131"/>
        <v>Maximum Wait Time (Minutes)</v>
      </c>
      <c r="FB16" s="286" t="e">
        <f>#REF!</f>
        <v>#REF!</v>
      </c>
      <c r="FC16" s="286" t="e">
        <f>#REF!</f>
        <v>#REF!</v>
      </c>
      <c r="FD16" s="286" t="e">
        <f>#REF!</f>
        <v>#REF!</v>
      </c>
      <c r="FE16" s="286" t="e">
        <f>#REF!</f>
        <v>#REF!</v>
      </c>
      <c r="FF16" s="286" t="e">
        <f>#REF!</f>
        <v>#REF!</v>
      </c>
      <c r="FG16" s="286" t="e">
        <f>#REF!</f>
        <v>#REF!</v>
      </c>
      <c r="FH16" s="286" t="e">
        <f>#REF!</f>
        <v>#REF!</v>
      </c>
      <c r="FI16" s="286" t="e">
        <f>#REF!</f>
        <v>#REF!</v>
      </c>
      <c r="FJ16" s="286" t="e">
        <f>#REF!</f>
        <v>#REF!</v>
      </c>
      <c r="FK16" s="286" t="e">
        <f>#REF!</f>
        <v>#REF!</v>
      </c>
      <c r="FL16" s="286" t="e">
        <f>#REF!</f>
        <v>#REF!</v>
      </c>
      <c r="FM16" s="287">
        <f t="shared" si="53"/>
        <v>7.47</v>
      </c>
      <c r="FN16" s="287">
        <f t="shared" si="43"/>
        <v>9.3000000000000007</v>
      </c>
      <c r="FO16" s="287">
        <f t="shared" si="43"/>
        <v>10.01</v>
      </c>
      <c r="FP16" s="287">
        <f t="shared" si="43"/>
        <v>105.27</v>
      </c>
      <c r="FQ16" s="287">
        <f t="shared" si="43"/>
        <v>10.1</v>
      </c>
      <c r="FR16" s="287">
        <f t="shared" si="43"/>
        <v>10.130000000000001</v>
      </c>
      <c r="FS16" s="287">
        <f t="shared" si="43"/>
        <v>8.02</v>
      </c>
      <c r="FT16" s="287">
        <f t="shared" si="43"/>
        <v>7.51</v>
      </c>
      <c r="FU16" s="287">
        <f t="shared" si="43"/>
        <v>3.37</v>
      </c>
      <c r="FV16" s="287">
        <f t="shared" si="43"/>
        <v>3.15</v>
      </c>
      <c r="FW16" s="287">
        <f t="shared" si="43"/>
        <v>19.55</v>
      </c>
      <c r="FX16" s="287">
        <f t="shared" si="43"/>
        <v>17.36</v>
      </c>
      <c r="FY16" s="287">
        <f t="shared" si="112"/>
        <v>9.0399999999999991</v>
      </c>
      <c r="FZ16" s="287">
        <f t="shared" si="113"/>
        <v>7.54</v>
      </c>
      <c r="GA16" s="287">
        <f t="shared" si="114"/>
        <v>15.5</v>
      </c>
      <c r="GB16" s="287">
        <f t="shared" si="115"/>
        <v>187.57</v>
      </c>
      <c r="GC16" s="287">
        <f t="shared" si="116"/>
        <v>160.01</v>
      </c>
      <c r="GD16" s="287">
        <f t="shared" si="117"/>
        <v>89.58</v>
      </c>
      <c r="GE16" s="287">
        <f t="shared" si="118"/>
        <v>23.35</v>
      </c>
      <c r="GF16" s="287">
        <f t="shared" si="119"/>
        <v>12.26</v>
      </c>
      <c r="GG16" s="287">
        <f t="shared" si="120"/>
        <v>16.5</v>
      </c>
      <c r="GH16" s="287">
        <f t="shared" si="121"/>
        <v>11.14</v>
      </c>
      <c r="GI16" s="287">
        <f t="shared" si="122"/>
        <v>7.42</v>
      </c>
      <c r="GJ16" s="287">
        <f t="shared" si="123"/>
        <v>11.55</v>
      </c>
      <c r="GK16" s="909">
        <f t="shared" si="124"/>
        <v>11.26</v>
      </c>
      <c r="GL16" s="909">
        <f t="shared" si="125"/>
        <v>0</v>
      </c>
      <c r="GM16" s="909">
        <f t="shared" si="125"/>
        <v>0</v>
      </c>
      <c r="GN16" s="909">
        <f t="shared" si="125"/>
        <v>0</v>
      </c>
      <c r="GO16" s="909">
        <f t="shared" si="125"/>
        <v>0</v>
      </c>
      <c r="GP16" s="909">
        <f t="shared" si="125"/>
        <v>0</v>
      </c>
      <c r="GQ16" s="909">
        <f t="shared" si="125"/>
        <v>0</v>
      </c>
      <c r="GR16" s="909">
        <f t="shared" si="125"/>
        <v>0</v>
      </c>
      <c r="GS16" s="909">
        <f t="shared" si="125"/>
        <v>0</v>
      </c>
      <c r="GT16" s="909">
        <f t="shared" si="125"/>
        <v>0</v>
      </c>
      <c r="GU16" s="909">
        <f t="shared" si="125"/>
        <v>0</v>
      </c>
      <c r="GV16" s="909">
        <f t="shared" si="126"/>
        <v>0</v>
      </c>
    </row>
    <row r="17" spans="1:204" x14ac:dyDescent="0.25">
      <c r="A17" s="880"/>
      <c r="B17" s="56">
        <v>2.5</v>
      </c>
      <c r="C17" s="13"/>
      <c r="D17" s="13"/>
      <c r="E17" s="1005" t="s">
        <v>3</v>
      </c>
      <c r="F17" s="1005"/>
      <c r="G17" s="1006"/>
      <c r="H17" s="399">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9">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9">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4"/>
        <v>9.7866666666666671</v>
      </c>
      <c r="AX17" s="399">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5"/>
        <v>5.0616666666666665</v>
      </c>
      <c r="BL17" s="399">
        <v>5.05</v>
      </c>
      <c r="BM17" s="92"/>
      <c r="BN17" s="91"/>
      <c r="BO17" s="92"/>
      <c r="BP17" s="91"/>
      <c r="BQ17" s="92"/>
      <c r="BR17" s="191"/>
      <c r="BS17" s="92"/>
      <c r="BT17" s="191"/>
      <c r="BU17" s="191"/>
      <c r="BV17" s="191"/>
      <c r="BW17" s="191"/>
      <c r="BX17" s="144" t="s">
        <v>29</v>
      </c>
      <c r="BY17" s="161">
        <f t="shared" si="56"/>
        <v>5.05</v>
      </c>
      <c r="BZ17" s="471">
        <f>AJ17-AG17</f>
        <v>-0.24000000000000021</v>
      </c>
      <c r="CA17" s="431">
        <f>BZ17/AG17</f>
        <v>-2.5078369905956133E-2</v>
      </c>
      <c r="CB17" s="341">
        <f>AK17-AJ17</f>
        <v>8.9999999999999858E-2</v>
      </c>
      <c r="CC17" s="431">
        <f>CB17/AJ17</f>
        <v>9.6463022508038437E-3</v>
      </c>
      <c r="CD17" s="341">
        <f>AM17-AL17</f>
        <v>1.0499999999999989</v>
      </c>
      <c r="CE17" s="431">
        <f>CD17/AL17</f>
        <v>0.10253906249999989</v>
      </c>
      <c r="CF17" s="341">
        <f>AM17-AL17</f>
        <v>1.0499999999999989</v>
      </c>
      <c r="CG17" s="431">
        <f>CF17/AL17</f>
        <v>0.10253906249999989</v>
      </c>
      <c r="CH17" s="341">
        <f>AN17-AM17</f>
        <v>-0.98999999999999844</v>
      </c>
      <c r="CI17" s="431">
        <f>CH17/AM17</f>
        <v>-8.7688219663418818E-2</v>
      </c>
      <c r="CJ17" s="341">
        <f>AO17-AN17</f>
        <v>-0.24000000000000021</v>
      </c>
      <c r="CK17" s="431">
        <f>CJ17/AN17</f>
        <v>-2.3300970873786426E-2</v>
      </c>
      <c r="CL17" s="341">
        <f>AP17-AO17</f>
        <v>-0.65000000000000036</v>
      </c>
      <c r="CM17" s="431">
        <f>CL17/AO17</f>
        <v>-6.4612326043737608E-2</v>
      </c>
      <c r="CN17" s="341">
        <f>AQ17-AP17</f>
        <v>-0.34999999999999964</v>
      </c>
      <c r="CO17" s="431">
        <f>CN17/AP17</f>
        <v>-3.7194473963868185E-2</v>
      </c>
      <c r="CP17" s="341">
        <f t="shared" si="57"/>
        <v>0.20000000000000107</v>
      </c>
      <c r="CQ17" s="431">
        <f>CP17/AR17</f>
        <v>2.1528525296017339E-2</v>
      </c>
      <c r="CR17" s="341">
        <f t="shared" si="58"/>
        <v>0.20000000000000107</v>
      </c>
      <c r="CS17" s="431">
        <f>CR17/AR17</f>
        <v>2.1528525296017339E-2</v>
      </c>
      <c r="CT17" s="341">
        <f t="shared" si="59"/>
        <v>0.64000000000000057</v>
      </c>
      <c r="CU17" s="431">
        <f>CT17/AS17</f>
        <v>6.7439409905163394E-2</v>
      </c>
      <c r="CV17" s="341">
        <f t="shared" si="60"/>
        <v>-0.71000000000000085</v>
      </c>
      <c r="CW17" s="431">
        <f>CV17/AT17</f>
        <v>-7.0088845014807583E-2</v>
      </c>
      <c r="CX17" s="735">
        <f t="shared" si="61"/>
        <v>-5.24</v>
      </c>
      <c r="CY17" s="734">
        <f t="shared" si="62"/>
        <v>-0.5562632696390658</v>
      </c>
      <c r="CZ17" s="735">
        <f t="shared" si="63"/>
        <v>0.14000000000000057</v>
      </c>
      <c r="DA17" s="734">
        <f t="shared" si="64"/>
        <v>3.3492822966507317E-2</v>
      </c>
      <c r="DB17" s="735">
        <f t="shared" si="65"/>
        <v>1.7199999999999998</v>
      </c>
      <c r="DC17" s="734">
        <f t="shared" si="66"/>
        <v>0.39814814814814808</v>
      </c>
      <c r="DD17" s="735">
        <f t="shared" si="67"/>
        <v>1.3200000000000003</v>
      </c>
      <c r="DE17" s="734">
        <f t="shared" si="68"/>
        <v>0.21854304635761593</v>
      </c>
      <c r="DF17" s="735">
        <f t="shared" si="69"/>
        <v>-4.08</v>
      </c>
      <c r="DG17" s="734">
        <f t="shared" si="70"/>
        <v>-0.55434782608695654</v>
      </c>
      <c r="DH17" s="735">
        <f t="shared" si="71"/>
        <v>1.73</v>
      </c>
      <c r="DI17" s="734">
        <f t="shared" si="72"/>
        <v>0.52743902439024393</v>
      </c>
      <c r="DJ17" s="735">
        <f t="shared" si="73"/>
        <v>0</v>
      </c>
      <c r="DK17" s="734">
        <f t="shared" si="74"/>
        <v>0</v>
      </c>
      <c r="DL17" s="735">
        <f t="shared" si="75"/>
        <v>0.10000000000000053</v>
      </c>
      <c r="DM17" s="734">
        <f t="shared" si="76"/>
        <v>1.9960079840319469E-2</v>
      </c>
      <c r="DN17" s="735">
        <f t="shared" si="77"/>
        <v>-4.0000000000000036E-2</v>
      </c>
      <c r="DO17" s="734">
        <f t="shared" si="78"/>
        <v>-7.8277886497064644E-3</v>
      </c>
      <c r="DP17" s="735">
        <f t="shared" si="79"/>
        <v>6.9999999999999396E-2</v>
      </c>
      <c r="DQ17" s="120">
        <f t="shared" si="80"/>
        <v>1.3806706114398302E-2</v>
      </c>
      <c r="DR17" s="735">
        <f t="shared" si="81"/>
        <v>-0.12000000000000011</v>
      </c>
      <c r="DS17" s="734">
        <f t="shared" si="82"/>
        <v>-2.3346303501945546E-2</v>
      </c>
      <c r="DT17" s="735">
        <f t="shared" si="83"/>
        <v>0.1800000000000006</v>
      </c>
      <c r="DU17" s="734">
        <f t="shared" si="84"/>
        <v>3.5856573705179404E-2</v>
      </c>
      <c r="DV17" s="735">
        <f t="shared" si="85"/>
        <v>-0.15000000000000036</v>
      </c>
      <c r="DW17" s="734">
        <f t="shared" si="86"/>
        <v>-2.8846153846153914E-2</v>
      </c>
      <c r="DX17" s="341">
        <f t="shared" si="87"/>
        <v>-5.05</v>
      </c>
      <c r="DY17" s="431">
        <f t="shared" si="88"/>
        <v>-1</v>
      </c>
      <c r="DZ17" s="341">
        <f t="shared" si="89"/>
        <v>0</v>
      </c>
      <c r="EA17" s="431" t="e">
        <f t="shared" si="90"/>
        <v>#DIV/0!</v>
      </c>
      <c r="EB17" s="341">
        <f t="shared" si="91"/>
        <v>0</v>
      </c>
      <c r="EC17" s="431" t="e">
        <f t="shared" si="92"/>
        <v>#DIV/0!</v>
      </c>
      <c r="ED17" s="341">
        <f t="shared" si="93"/>
        <v>0</v>
      </c>
      <c r="EE17" s="431" t="e">
        <f t="shared" si="94"/>
        <v>#DIV/0!</v>
      </c>
      <c r="EF17" s="341">
        <f t="shared" si="95"/>
        <v>0</v>
      </c>
      <c r="EG17" s="431" t="e">
        <f t="shared" si="96"/>
        <v>#DIV/0!</v>
      </c>
      <c r="EH17" s="341">
        <f t="shared" si="97"/>
        <v>0</v>
      </c>
      <c r="EI17" s="431" t="e">
        <f t="shared" si="98"/>
        <v>#DIV/0!</v>
      </c>
      <c r="EJ17" s="341">
        <f t="shared" si="99"/>
        <v>0</v>
      </c>
      <c r="EK17" s="431" t="e">
        <f t="shared" si="100"/>
        <v>#DIV/0!</v>
      </c>
      <c r="EL17" s="341">
        <f t="shared" si="101"/>
        <v>0</v>
      </c>
      <c r="EM17" s="431" t="e">
        <f t="shared" si="102"/>
        <v>#DIV/0!</v>
      </c>
      <c r="EN17" s="341">
        <f t="shared" si="103"/>
        <v>0</v>
      </c>
      <c r="EO17" s="431" t="e">
        <f t="shared" si="104"/>
        <v>#DIV/0!</v>
      </c>
      <c r="EP17" s="341">
        <f t="shared" si="105"/>
        <v>0</v>
      </c>
      <c r="EQ17" s="431" t="e">
        <f t="shared" si="106"/>
        <v>#DIV/0!</v>
      </c>
      <c r="ER17" s="341">
        <f t="shared" si="107"/>
        <v>0</v>
      </c>
      <c r="ES17" s="431" t="e">
        <f t="shared" si="108"/>
        <v>#DIV/0!</v>
      </c>
      <c r="ET17" s="210">
        <f t="shared" si="109"/>
        <v>4.18</v>
      </c>
      <c r="EU17" s="784">
        <f t="shared" si="110"/>
        <v>5.05</v>
      </c>
      <c r="EV17" s="735">
        <f>EU17-ET17</f>
        <v>0.87000000000000011</v>
      </c>
      <c r="EW17" s="120">
        <f t="shared" si="111"/>
        <v>0.20813397129186606</v>
      </c>
      <c r="EX17" s="769"/>
      <c r="EY17" s="769"/>
      <c r="EZ17" s="769"/>
      <c r="FA17" s="93" t="str">
        <f t="shared" si="131"/>
        <v>Average Call Length (Minutes)</v>
      </c>
      <c r="FB17" s="286" t="e">
        <f>#REF!</f>
        <v>#REF!</v>
      </c>
      <c r="FC17" s="286" t="e">
        <f>#REF!</f>
        <v>#REF!</v>
      </c>
      <c r="FD17" s="286" t="e">
        <f>#REF!</f>
        <v>#REF!</v>
      </c>
      <c r="FE17" s="286" t="e">
        <f>#REF!</f>
        <v>#REF!</v>
      </c>
      <c r="FF17" s="286" t="e">
        <f>#REF!</f>
        <v>#REF!</v>
      </c>
      <c r="FG17" s="286" t="e">
        <f>#REF!</f>
        <v>#REF!</v>
      </c>
      <c r="FH17" s="286" t="e">
        <f>#REF!</f>
        <v>#REF!</v>
      </c>
      <c r="FI17" s="286" t="e">
        <f>#REF!</f>
        <v>#REF!</v>
      </c>
      <c r="FJ17" s="286" t="e">
        <f>#REF!</f>
        <v>#REF!</v>
      </c>
      <c r="FK17" s="286" t="e">
        <f>#REF!</f>
        <v>#REF!</v>
      </c>
      <c r="FL17" s="286" t="e">
        <f>#REF!</f>
        <v>#REF!</v>
      </c>
      <c r="FM17" s="287">
        <f t="shared" si="53"/>
        <v>9.33</v>
      </c>
      <c r="FN17" s="287">
        <f t="shared" si="43"/>
        <v>9.42</v>
      </c>
      <c r="FO17" s="287">
        <f t="shared" si="43"/>
        <v>10.24</v>
      </c>
      <c r="FP17" s="287">
        <f t="shared" si="43"/>
        <v>11.29</v>
      </c>
      <c r="FQ17" s="287">
        <f t="shared" si="43"/>
        <v>10.3</v>
      </c>
      <c r="FR17" s="287">
        <f t="shared" si="43"/>
        <v>10.06</v>
      </c>
      <c r="FS17" s="287">
        <f t="shared" si="43"/>
        <v>9.41</v>
      </c>
      <c r="FT17" s="287">
        <f t="shared" si="43"/>
        <v>9.06</v>
      </c>
      <c r="FU17" s="287">
        <f t="shared" si="43"/>
        <v>9.2899999999999991</v>
      </c>
      <c r="FV17" s="287">
        <f t="shared" si="43"/>
        <v>9.49</v>
      </c>
      <c r="FW17" s="287">
        <f t="shared" si="43"/>
        <v>10.130000000000001</v>
      </c>
      <c r="FX17" s="287">
        <f t="shared" si="43"/>
        <v>9.42</v>
      </c>
      <c r="FY17" s="287">
        <f t="shared" si="112"/>
        <v>4.18</v>
      </c>
      <c r="FZ17" s="287">
        <f t="shared" si="113"/>
        <v>4.32</v>
      </c>
      <c r="GA17" s="287">
        <f t="shared" si="114"/>
        <v>6.04</v>
      </c>
      <c r="GB17" s="287">
        <f t="shared" si="115"/>
        <v>7.36</v>
      </c>
      <c r="GC17" s="287">
        <f t="shared" si="116"/>
        <v>3.28</v>
      </c>
      <c r="GD17" s="287">
        <f t="shared" si="117"/>
        <v>5.01</v>
      </c>
      <c r="GE17" s="287">
        <f t="shared" si="118"/>
        <v>5.01</v>
      </c>
      <c r="GF17" s="287">
        <f t="shared" si="119"/>
        <v>5.1100000000000003</v>
      </c>
      <c r="GG17" s="287">
        <f t="shared" si="120"/>
        <v>5.07</v>
      </c>
      <c r="GH17" s="287">
        <f t="shared" si="121"/>
        <v>5.14</v>
      </c>
      <c r="GI17" s="287">
        <f t="shared" si="122"/>
        <v>5.0199999999999996</v>
      </c>
      <c r="GJ17" s="287">
        <f t="shared" si="123"/>
        <v>5.2</v>
      </c>
      <c r="GK17" s="909">
        <f t="shared" si="124"/>
        <v>5.05</v>
      </c>
      <c r="GL17" s="909">
        <f t="shared" si="125"/>
        <v>0</v>
      </c>
      <c r="GM17" s="909">
        <f t="shared" si="125"/>
        <v>0</v>
      </c>
      <c r="GN17" s="909">
        <f t="shared" si="125"/>
        <v>0</v>
      </c>
      <c r="GO17" s="909">
        <f t="shared" si="125"/>
        <v>0</v>
      </c>
      <c r="GP17" s="909">
        <f t="shared" si="125"/>
        <v>0</v>
      </c>
      <c r="GQ17" s="909">
        <f t="shared" si="125"/>
        <v>0</v>
      </c>
      <c r="GR17" s="909">
        <f t="shared" si="125"/>
        <v>0</v>
      </c>
      <c r="GS17" s="909">
        <f t="shared" si="125"/>
        <v>0</v>
      </c>
      <c r="GT17" s="909">
        <f t="shared" si="125"/>
        <v>0</v>
      </c>
      <c r="GU17" s="909">
        <f t="shared" si="125"/>
        <v>0</v>
      </c>
      <c r="GV17" s="909">
        <f t="shared" si="126"/>
        <v>0</v>
      </c>
    </row>
    <row r="18" spans="1:204" ht="15.75" customHeight="1" x14ac:dyDescent="0.25">
      <c r="A18" s="880"/>
      <c r="B18" s="56">
        <v>2.6</v>
      </c>
      <c r="C18" s="13"/>
      <c r="D18" s="501"/>
      <c r="E18" s="1007" t="s">
        <v>19</v>
      </c>
      <c r="F18" s="1007"/>
      <c r="G18" s="1008"/>
      <c r="H18" s="401">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401">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401">
        <f t="shared" ref="AJ18:AU18" si="132">AJ6/AJ23</f>
        <v>0.77232704402515728</v>
      </c>
      <c r="AK18" s="113">
        <f t="shared" si="132"/>
        <v>0.77253478523895946</v>
      </c>
      <c r="AL18" s="116">
        <f t="shared" si="132"/>
        <v>0.77591973244147161</v>
      </c>
      <c r="AM18" s="113">
        <f t="shared" si="132"/>
        <v>0.62030618139803584</v>
      </c>
      <c r="AN18" s="691">
        <f t="shared" si="132"/>
        <v>0.6971653101319113</v>
      </c>
      <c r="AO18" s="689">
        <f t="shared" si="132"/>
        <v>0.78608159067535144</v>
      </c>
      <c r="AP18" s="691">
        <f t="shared" si="132"/>
        <v>0.80538999740865513</v>
      </c>
      <c r="AQ18" s="689">
        <f t="shared" si="132"/>
        <v>0.75041276829939463</v>
      </c>
      <c r="AR18" s="691">
        <f t="shared" si="132"/>
        <v>0.7453598176489743</v>
      </c>
      <c r="AS18" s="689">
        <f t="shared" si="132"/>
        <v>0.7677880321524263</v>
      </c>
      <c r="AT18" s="691">
        <f t="shared" si="132"/>
        <v>0.84904935663529868</v>
      </c>
      <c r="AU18" s="689">
        <f t="shared" si="132"/>
        <v>0.84341342170671085</v>
      </c>
      <c r="AV18" s="143" t="s">
        <v>29</v>
      </c>
      <c r="AW18" s="162">
        <f t="shared" ref="AW18:BH18" si="133">AW6/AW23</f>
        <v>0.75769875584576019</v>
      </c>
      <c r="AX18" s="401">
        <f t="shared" si="133"/>
        <v>0.75583530028848678</v>
      </c>
      <c r="AY18" s="113">
        <f t="shared" si="133"/>
        <v>0.80518763796909487</v>
      </c>
      <c r="AZ18" s="116">
        <f t="shared" si="133"/>
        <v>0.88291354663036081</v>
      </c>
      <c r="BA18" s="113">
        <f t="shared" si="133"/>
        <v>0.75817538012913976</v>
      </c>
      <c r="BB18" s="691">
        <f t="shared" si="133"/>
        <v>0.73613921489275602</v>
      </c>
      <c r="BC18" s="689">
        <f t="shared" si="133"/>
        <v>0.81668978270920023</v>
      </c>
      <c r="BD18" s="691">
        <f t="shared" si="133"/>
        <v>0.87134842329270656</v>
      </c>
      <c r="BE18" s="689">
        <f t="shared" si="133"/>
        <v>0.74945054945054945</v>
      </c>
      <c r="BF18" s="691">
        <f t="shared" si="133"/>
        <v>0.79167838065785778</v>
      </c>
      <c r="BG18" s="689">
        <f t="shared" si="133"/>
        <v>0.78853465925709276</v>
      </c>
      <c r="BH18" s="691">
        <f t="shared" si="133"/>
        <v>0.80824427480916028</v>
      </c>
      <c r="BI18" s="689">
        <f t="shared" ref="BI18" si="134">BI6/BI23</f>
        <v>0.77518528685149601</v>
      </c>
      <c r="BJ18" s="143" t="s">
        <v>29</v>
      </c>
      <c r="BK18" s="162">
        <f t="shared" ref="BK18" si="135">BK6/BK23</f>
        <v>0.79294980998558506</v>
      </c>
      <c r="BL18" s="401">
        <f t="shared" ref="BL18" si="136">BL6/BL23</f>
        <v>0.8029530201342282</v>
      </c>
      <c r="BM18" s="113"/>
      <c r="BN18" s="116"/>
      <c r="BO18" s="113"/>
      <c r="BP18" s="691"/>
      <c r="BQ18" s="689"/>
      <c r="BR18" s="691"/>
      <c r="BS18" s="689"/>
      <c r="BT18" s="691"/>
      <c r="BU18" s="691"/>
      <c r="BV18" s="691"/>
      <c r="BW18" s="691"/>
      <c r="BX18" s="143" t="s">
        <v>29</v>
      </c>
      <c r="BY18" s="162">
        <f t="shared" si="56"/>
        <v>0.8029530201342282</v>
      </c>
      <c r="BZ18" s="263">
        <f>(AJ18-AG18)*100</f>
        <v>-1.8653628845279324</v>
      </c>
      <c r="CA18" s="431">
        <f>(BZ18/AG18)/100</f>
        <v>-2.3582913571814676E-2</v>
      </c>
      <c r="CB18" s="425">
        <f>(AK18-AJ18)*100</f>
        <v>2.0774121380218169E-2</v>
      </c>
      <c r="CC18" s="431">
        <f>(CB18/AJ18)/100</f>
        <v>2.6898088757774339E-4</v>
      </c>
      <c r="CD18" s="263">
        <f>(AM18-AL18)*100</f>
        <v>-15.561355104343576</v>
      </c>
      <c r="CE18" s="431">
        <f>(CD18/AL18)/100</f>
        <v>-0.20055367138787625</v>
      </c>
      <c r="CF18" s="263">
        <f>(AM18-AL18)*100</f>
        <v>-15.561355104343576</v>
      </c>
      <c r="CG18" s="431">
        <f>(CF18/AL18)/100</f>
        <v>-0.20055367138787625</v>
      </c>
      <c r="CH18" s="263">
        <f>(AN18-AM18)*100</f>
        <v>7.6859128733875455</v>
      </c>
      <c r="CI18" s="431">
        <f>(CH18/AM18)/100</f>
        <v>0.12390514723011727</v>
      </c>
      <c r="CJ18" s="263">
        <f>(AO18-AN18)*100</f>
        <v>8.8916280543440145</v>
      </c>
      <c r="CK18" s="431">
        <f>(CJ18/AN18)/100</f>
        <v>0.12753973734954802</v>
      </c>
      <c r="CL18" s="263">
        <f>(AP18-AO18)*100</f>
        <v>1.9308406733303696</v>
      </c>
      <c r="CM18" s="431">
        <f>(CL18/AO18)/100</f>
        <v>2.4562853223308711E-2</v>
      </c>
      <c r="CN18" s="728">
        <f>(AQ18-AP18)*100</f>
        <v>-5.4977229109260506</v>
      </c>
      <c r="CO18" s="431">
        <f>(CN18/AP18)/100</f>
        <v>-6.8261623916549635E-2</v>
      </c>
      <c r="CP18" s="263">
        <f t="shared" si="57"/>
        <v>2.2428214503452004E-2</v>
      </c>
      <c r="CQ18" s="431">
        <f>(CP18/AR18)/100</f>
        <v>3.0090452922717825E-4</v>
      </c>
      <c r="CR18" s="263">
        <f t="shared" si="58"/>
        <v>2.2428214503452004E-2</v>
      </c>
      <c r="CS18" s="431">
        <f>(CR18/AR18)/100</f>
        <v>3.0090452922717825E-4</v>
      </c>
      <c r="CT18" s="263">
        <f t="shared" si="59"/>
        <v>8.1261324482872377E-2</v>
      </c>
      <c r="CU18" s="431">
        <f>(CT18/AS18)/100</f>
        <v>1.0583822758354724E-3</v>
      </c>
      <c r="CV18" s="263">
        <f t="shared" si="60"/>
        <v>-5.6359349285878269E-3</v>
      </c>
      <c r="CW18" s="431">
        <f>(CV18/AT18)/100</f>
        <v>-6.6379355741137322E-5</v>
      </c>
      <c r="CX18" s="736">
        <f t="shared" si="61"/>
        <v>-8.7578121418224075E-2</v>
      </c>
      <c r="CY18" s="734">
        <f t="shared" si="62"/>
        <v>-0.10383771370510457</v>
      </c>
      <c r="CZ18" s="736">
        <f t="shared" si="63"/>
        <v>4.9352337680608094E-2</v>
      </c>
      <c r="DA18" s="734">
        <f t="shared" si="64"/>
        <v>6.5295094925801059E-2</v>
      </c>
      <c r="DB18" s="736">
        <f t="shared" si="65"/>
        <v>7.7725908661265941E-2</v>
      </c>
      <c r="DC18" s="734">
        <f t="shared" si="66"/>
        <v>9.653142323112672E-2</v>
      </c>
      <c r="DD18" s="736">
        <f t="shared" si="67"/>
        <v>-0.12473816650122105</v>
      </c>
      <c r="DE18" s="734">
        <f t="shared" si="68"/>
        <v>-0.14128015928318713</v>
      </c>
      <c r="DF18" s="736">
        <f t="shared" si="69"/>
        <v>-2.2036165236383742E-2</v>
      </c>
      <c r="DG18" s="734">
        <f t="shared" si="70"/>
        <v>-2.9064733324142403E-2</v>
      </c>
      <c r="DH18" s="736">
        <f t="shared" si="71"/>
        <v>8.0550567816444207E-2</v>
      </c>
      <c r="DI18" s="734">
        <f t="shared" si="72"/>
        <v>0.10942300883696186</v>
      </c>
      <c r="DJ18" s="736">
        <f t="shared" si="73"/>
        <v>5.4658640583506335E-2</v>
      </c>
      <c r="DK18" s="734">
        <f t="shared" si="74"/>
        <v>6.6927053259056998E-2</v>
      </c>
      <c r="DL18" s="736">
        <f t="shared" si="75"/>
        <v>-0.12189787384215711</v>
      </c>
      <c r="DM18" s="734">
        <f t="shared" si="76"/>
        <v>-0.13989567271094808</v>
      </c>
      <c r="DN18" s="736">
        <f t="shared" si="77"/>
        <v>4.2227831207308331E-2</v>
      </c>
      <c r="DO18" s="734">
        <f t="shared" si="78"/>
        <v>5.6345053370455395E-2</v>
      </c>
      <c r="DP18" s="736">
        <f t="shared" si="79"/>
        <v>-3.1437214007650205E-3</v>
      </c>
      <c r="DQ18" s="120">
        <f t="shared" si="80"/>
        <v>-3.97095774947485E-3</v>
      </c>
      <c r="DR18" s="736">
        <f t="shared" si="81"/>
        <v>1.9709615552067516E-2</v>
      </c>
      <c r="DS18" s="734">
        <f t="shared" si="82"/>
        <v>2.4995243164880873E-2</v>
      </c>
      <c r="DT18" s="736">
        <f t="shared" si="83"/>
        <v>-3.3058987957664265E-2</v>
      </c>
      <c r="DU18" s="734">
        <f t="shared" si="84"/>
        <v>-4.0902223483698708E-2</v>
      </c>
      <c r="DV18" s="736">
        <f t="shared" si="85"/>
        <v>2.7767733282732188E-2</v>
      </c>
      <c r="DW18" s="734">
        <f t="shared" si="86"/>
        <v>3.5820769245394249E-2</v>
      </c>
      <c r="DX18" s="425">
        <f t="shared" si="87"/>
        <v>-0.8029530201342282</v>
      </c>
      <c r="DY18" s="431">
        <f t="shared" si="88"/>
        <v>-1</v>
      </c>
      <c r="DZ18" s="425">
        <f t="shared" si="89"/>
        <v>0</v>
      </c>
      <c r="EA18" s="431" t="e">
        <f t="shared" si="90"/>
        <v>#DIV/0!</v>
      </c>
      <c r="EB18" s="425">
        <f t="shared" si="91"/>
        <v>0</v>
      </c>
      <c r="EC18" s="431" t="e">
        <f t="shared" si="92"/>
        <v>#DIV/0!</v>
      </c>
      <c r="ED18" s="425">
        <f t="shared" si="93"/>
        <v>0</v>
      </c>
      <c r="EE18" s="431" t="e">
        <f t="shared" si="94"/>
        <v>#DIV/0!</v>
      </c>
      <c r="EF18" s="425">
        <f t="shared" si="95"/>
        <v>0</v>
      </c>
      <c r="EG18" s="431" t="e">
        <f t="shared" si="96"/>
        <v>#DIV/0!</v>
      </c>
      <c r="EH18" s="425">
        <f t="shared" si="97"/>
        <v>0</v>
      </c>
      <c r="EI18" s="431" t="e">
        <f t="shared" si="98"/>
        <v>#DIV/0!</v>
      </c>
      <c r="EJ18" s="425">
        <f t="shared" si="99"/>
        <v>0</v>
      </c>
      <c r="EK18" s="431" t="e">
        <f t="shared" si="100"/>
        <v>#DIV/0!</v>
      </c>
      <c r="EL18" s="425">
        <f t="shared" si="101"/>
        <v>0</v>
      </c>
      <c r="EM18" s="431" t="e">
        <f t="shared" si="102"/>
        <v>#DIV/0!</v>
      </c>
      <c r="EN18" s="425">
        <f t="shared" si="103"/>
        <v>0</v>
      </c>
      <c r="EO18" s="431" t="e">
        <f t="shared" si="104"/>
        <v>#DIV/0!</v>
      </c>
      <c r="EP18" s="425">
        <f t="shared" si="105"/>
        <v>0</v>
      </c>
      <c r="EQ18" s="431" t="e">
        <f t="shared" si="106"/>
        <v>#DIV/0!</v>
      </c>
      <c r="ER18" s="425">
        <f t="shared" si="107"/>
        <v>0</v>
      </c>
      <c r="ES18" s="431" t="e">
        <f t="shared" si="108"/>
        <v>#DIV/0!</v>
      </c>
      <c r="ET18" s="223">
        <f t="shared" si="109"/>
        <v>0.75583530028848678</v>
      </c>
      <c r="EU18" s="785">
        <f t="shared" si="110"/>
        <v>0.8029530201342282</v>
      </c>
      <c r="EV18" s="736">
        <f>(EU18-ET18)*100</f>
        <v>4.7117719845741419</v>
      </c>
      <c r="EW18" s="120">
        <f>(EV18/ET18)/100</f>
        <v>6.2338607138033318E-2</v>
      </c>
      <c r="EX18" s="769"/>
      <c r="EY18" s="769"/>
      <c r="EZ18" s="769"/>
      <c r="FA18" s="867" t="str">
        <f t="shared" si="131"/>
        <v xml:space="preserve">First Call Resolution </v>
      </c>
      <c r="FB18" s="288" t="e">
        <f>#REF!</f>
        <v>#REF!</v>
      </c>
      <c r="FC18" s="288" t="e">
        <f>#REF!</f>
        <v>#REF!</v>
      </c>
      <c r="FD18" s="288" t="e">
        <f>#REF!</f>
        <v>#REF!</v>
      </c>
      <c r="FE18" s="288" t="e">
        <f>#REF!</f>
        <v>#REF!</v>
      </c>
      <c r="FF18" s="288" t="e">
        <f>#REF!</f>
        <v>#REF!</v>
      </c>
      <c r="FG18" s="288" t="e">
        <f>#REF!</f>
        <v>#REF!</v>
      </c>
      <c r="FH18" s="288" t="e">
        <f>#REF!</f>
        <v>#REF!</v>
      </c>
      <c r="FI18" s="288" t="e">
        <f>#REF!</f>
        <v>#REF!</v>
      </c>
      <c r="FJ18" s="288" t="e">
        <f>#REF!</f>
        <v>#REF!</v>
      </c>
      <c r="FK18" s="288" t="e">
        <f>#REF!</f>
        <v>#REF!</v>
      </c>
      <c r="FL18" s="288" t="e">
        <f>#REF!</f>
        <v>#REF!</v>
      </c>
      <c r="FM18" s="289">
        <f t="shared" si="53"/>
        <v>0.77232704402515728</v>
      </c>
      <c r="FN18" s="289">
        <f t="shared" si="43"/>
        <v>0.77253478523895946</v>
      </c>
      <c r="FO18" s="289">
        <f t="shared" si="43"/>
        <v>0.77591973244147161</v>
      </c>
      <c r="FP18" s="289">
        <f t="shared" si="43"/>
        <v>0.62030618139803584</v>
      </c>
      <c r="FQ18" s="289">
        <f t="shared" si="43"/>
        <v>0.6971653101319113</v>
      </c>
      <c r="FR18" s="289">
        <f t="shared" si="43"/>
        <v>0.78608159067535144</v>
      </c>
      <c r="FS18" s="289">
        <f t="shared" si="43"/>
        <v>0.80538999740865513</v>
      </c>
      <c r="FT18" s="289">
        <f t="shared" si="43"/>
        <v>0.75041276829939463</v>
      </c>
      <c r="FU18" s="289">
        <f t="shared" si="43"/>
        <v>0.7453598176489743</v>
      </c>
      <c r="FV18" s="289">
        <f t="shared" si="43"/>
        <v>0.7677880321524263</v>
      </c>
      <c r="FW18" s="289">
        <f t="shared" si="43"/>
        <v>0.84904935663529868</v>
      </c>
      <c r="FX18" s="289">
        <f t="shared" si="43"/>
        <v>0.84341342170671085</v>
      </c>
      <c r="FY18" s="289">
        <f t="shared" si="112"/>
        <v>0.75583530028848678</v>
      </c>
      <c r="FZ18" s="289">
        <f t="shared" si="113"/>
        <v>0.80518763796909487</v>
      </c>
      <c r="GA18" s="289">
        <f t="shared" si="114"/>
        <v>0.88291354663036081</v>
      </c>
      <c r="GB18" s="289">
        <f t="shared" si="115"/>
        <v>0.75817538012913976</v>
      </c>
      <c r="GC18" s="289">
        <f t="shared" si="116"/>
        <v>0.73613921489275602</v>
      </c>
      <c r="GD18" s="289">
        <f t="shared" si="117"/>
        <v>0.81668978270920023</v>
      </c>
      <c r="GE18" s="289">
        <f t="shared" si="118"/>
        <v>0.87134842329270656</v>
      </c>
      <c r="GF18" s="289">
        <f t="shared" si="119"/>
        <v>0.74945054945054945</v>
      </c>
      <c r="GG18" s="289">
        <f t="shared" si="120"/>
        <v>0.79167838065785778</v>
      </c>
      <c r="GH18" s="289">
        <f t="shared" si="121"/>
        <v>0.78853465925709276</v>
      </c>
      <c r="GI18" s="289">
        <f t="shared" si="122"/>
        <v>0.80824427480916028</v>
      </c>
      <c r="GJ18" s="289">
        <f t="shared" si="123"/>
        <v>0.77518528685149601</v>
      </c>
      <c r="GK18" s="910">
        <f t="shared" si="124"/>
        <v>0.8029530201342282</v>
      </c>
      <c r="GL18" s="910">
        <f t="shared" si="125"/>
        <v>0</v>
      </c>
      <c r="GM18" s="910">
        <f t="shared" si="125"/>
        <v>0</v>
      </c>
      <c r="GN18" s="910">
        <f t="shared" si="125"/>
        <v>0</v>
      </c>
      <c r="GO18" s="910">
        <f t="shared" si="125"/>
        <v>0</v>
      </c>
      <c r="GP18" s="910">
        <f t="shared" si="125"/>
        <v>0</v>
      </c>
      <c r="GQ18" s="910">
        <f t="shared" si="125"/>
        <v>0</v>
      </c>
      <c r="GR18" s="910">
        <f t="shared" si="125"/>
        <v>0</v>
      </c>
      <c r="GS18" s="910">
        <f t="shared" si="125"/>
        <v>0</v>
      </c>
      <c r="GT18" s="910">
        <f t="shared" si="125"/>
        <v>0</v>
      </c>
      <c r="GU18" s="910">
        <f t="shared" si="125"/>
        <v>0</v>
      </c>
      <c r="GV18" s="910">
        <f t="shared" si="126"/>
        <v>0</v>
      </c>
    </row>
    <row r="19" spans="1:204" s="2" customFormat="1" ht="15.75" customHeight="1" x14ac:dyDescent="0.25">
      <c r="A19" s="880"/>
      <c r="B19" s="56">
        <v>2.7</v>
      </c>
      <c r="C19" s="13"/>
      <c r="D19" s="501"/>
      <c r="E19" s="1007" t="s">
        <v>20</v>
      </c>
      <c r="F19" s="1007"/>
      <c r="G19" s="1008"/>
      <c r="H19" s="401">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401">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401">
        <f t="shared" ref="AJ19:AU19" si="137">AJ7/AJ13</f>
        <v>1.7881332972094283E-2</v>
      </c>
      <c r="AK19" s="113">
        <f t="shared" si="137"/>
        <v>2.0605112154407929E-2</v>
      </c>
      <c r="AL19" s="116">
        <f t="shared" si="137"/>
        <v>2.4009978172747116E-2</v>
      </c>
      <c r="AM19" s="113">
        <f t="shared" si="137"/>
        <v>8.9240030097817905E-2</v>
      </c>
      <c r="AN19" s="691">
        <f t="shared" si="137"/>
        <v>2.3567220139260846E-2</v>
      </c>
      <c r="AO19" s="689">
        <f t="shared" si="137"/>
        <v>1.5764425936942297E-2</v>
      </c>
      <c r="AP19" s="691">
        <f t="shared" si="137"/>
        <v>1.4973508408200876E-2</v>
      </c>
      <c r="AQ19" s="689">
        <f t="shared" si="137"/>
        <v>1.3006134969325154E-2</v>
      </c>
      <c r="AR19" s="691">
        <f t="shared" si="137"/>
        <v>1.1714285714285714E-2</v>
      </c>
      <c r="AS19" s="689">
        <f t="shared" si="137"/>
        <v>1.8234672304439745E-2</v>
      </c>
      <c r="AT19" s="691">
        <f t="shared" si="137"/>
        <v>2.8174037089871613E-2</v>
      </c>
      <c r="AU19" s="689">
        <f t="shared" si="137"/>
        <v>2.3225806451612905E-2</v>
      </c>
      <c r="AV19" s="143" t="s">
        <v>29</v>
      </c>
      <c r="AW19" s="162">
        <f t="shared" si="54"/>
        <v>2.5033045367583866E-2</v>
      </c>
      <c r="AX19" s="401">
        <f t="shared" ref="AX19:BH19" si="138">AX7/AX13</f>
        <v>1.7012351433232348E-2</v>
      </c>
      <c r="AY19" s="113">
        <f t="shared" si="138"/>
        <v>2.0692974013474495E-2</v>
      </c>
      <c r="AZ19" s="116">
        <f t="shared" si="138"/>
        <v>3.5356400075628666E-2</v>
      </c>
      <c r="BA19" s="113">
        <f t="shared" si="138"/>
        <v>0.28982229402261711</v>
      </c>
      <c r="BB19" s="691">
        <f t="shared" si="138"/>
        <v>0.13950598104707163</v>
      </c>
      <c r="BC19" s="689">
        <f t="shared" si="138"/>
        <v>7.3247815579103925E-2</v>
      </c>
      <c r="BD19" s="691">
        <f t="shared" si="138"/>
        <v>3.8233801387244123E-2</v>
      </c>
      <c r="BE19" s="689">
        <f t="shared" si="138"/>
        <v>3.4939759036144581E-2</v>
      </c>
      <c r="BF19" s="691">
        <f t="shared" si="138"/>
        <v>1.9662921348314606E-2</v>
      </c>
      <c r="BG19" s="689">
        <f t="shared" si="138"/>
        <v>1.1329916374426759E-2</v>
      </c>
      <c r="BH19" s="691">
        <f t="shared" si="138"/>
        <v>1.3869232946504387E-2</v>
      </c>
      <c r="BI19" s="689">
        <f t="shared" ref="BI19" si="139">BI7/BI13</f>
        <v>2.0665593129361247E-2</v>
      </c>
      <c r="BJ19" s="143" t="s">
        <v>29</v>
      </c>
      <c r="BK19" s="162">
        <f t="shared" si="55"/>
        <v>5.9528253366093652E-2</v>
      </c>
      <c r="BL19" s="401">
        <f t="shared" ref="BL19" si="140">BL7/BL13</f>
        <v>1.7495626093476629E-2</v>
      </c>
      <c r="BM19" s="113"/>
      <c r="BN19" s="116"/>
      <c r="BO19" s="113"/>
      <c r="BP19" s="691"/>
      <c r="BQ19" s="689"/>
      <c r="BR19" s="691"/>
      <c r="BS19" s="689"/>
      <c r="BT19" s="691"/>
      <c r="BU19" s="691"/>
      <c r="BV19" s="691"/>
      <c r="BW19" s="691"/>
      <c r="BX19" s="143" t="s">
        <v>29</v>
      </c>
      <c r="BY19" s="162">
        <f t="shared" si="56"/>
        <v>1.7495626093476629E-2</v>
      </c>
      <c r="BZ19" s="263">
        <f>(AJ19-AG19)*100</f>
        <v>0.76201389422435373</v>
      </c>
      <c r="CA19" s="431">
        <f>(BZ19/AG19)/100</f>
        <v>0.74261717691682483</v>
      </c>
      <c r="CB19" s="425">
        <f>(AK19-AJ19)*100</f>
        <v>0.27237791823136459</v>
      </c>
      <c r="CC19" s="431">
        <f>(CB19/AJ19)/100</f>
        <v>0.15232528730181313</v>
      </c>
      <c r="CD19" s="263">
        <f>(AM19-AL19)*100</f>
        <v>6.5230051925070782</v>
      </c>
      <c r="CE19" s="431">
        <f>(CD19/AL19)/100</f>
        <v>2.7167893055026235</v>
      </c>
      <c r="CF19" s="263">
        <f>(AM19-AL19)*100</f>
        <v>6.5230051925070782</v>
      </c>
      <c r="CG19" s="431">
        <f>(CF19/AL19)/100</f>
        <v>2.7167893055026235</v>
      </c>
      <c r="CH19" s="263">
        <f>(AN19-AM19)*100</f>
        <v>-6.5672809958557066</v>
      </c>
      <c r="CI19" s="431">
        <f>(CH19/AM19)/100</f>
        <v>-0.73591201041249876</v>
      </c>
      <c r="CJ19" s="263">
        <f>(AO19-AN19)*100</f>
        <v>-0.78027942023185493</v>
      </c>
      <c r="CK19" s="431">
        <f>(CJ19/AN19)/100</f>
        <v>-0.33108674490292572</v>
      </c>
      <c r="CL19" s="263">
        <f>(AP19-AO19)*100</f>
        <v>-7.9091752874142079E-2</v>
      </c>
      <c r="CM19" s="431">
        <f>(CL19/AO19)/100</f>
        <v>-5.0171032672238811E-2</v>
      </c>
      <c r="CN19" s="728">
        <f>(AQ19-AP19)*100</f>
        <v>-0.19673734388757219</v>
      </c>
      <c r="CO19" s="431">
        <f>(CN19/AP19)/100</f>
        <v>-0.13139027843322321</v>
      </c>
      <c r="CP19" s="263">
        <f>(AS19-AR19)*100</f>
        <v>0.65203865901540314</v>
      </c>
      <c r="CQ19" s="431">
        <f>(CP19/AR19)/100</f>
        <v>0.55661836745217341</v>
      </c>
      <c r="CR19" s="263">
        <f>(AS19-AR19)*100</f>
        <v>0.65203865901540314</v>
      </c>
      <c r="CS19" s="431">
        <f>(CR19/AR19)/100</f>
        <v>0.55661836745217341</v>
      </c>
      <c r="CT19" s="263">
        <f>(AT19-AS19)*100</f>
        <v>0.99393647854318679</v>
      </c>
      <c r="CU19" s="431">
        <f>(CT19/AS19)/100</f>
        <v>0.54508052678368391</v>
      </c>
      <c r="CV19" s="263">
        <f>(AU19-AT19)*100</f>
        <v>-0.49482306382587077</v>
      </c>
      <c r="CW19" s="431">
        <f>(CV19/AT19)/100</f>
        <v>-0.1756308697427521</v>
      </c>
      <c r="CX19" s="736">
        <f t="shared" si="61"/>
        <v>-6.2134550183805572E-3</v>
      </c>
      <c r="CY19" s="734">
        <f t="shared" si="62"/>
        <v>-0.26752375773582954</v>
      </c>
      <c r="CZ19" s="736">
        <f t="shared" si="63"/>
        <v>3.6806225802421474E-3</v>
      </c>
      <c r="DA19" s="734">
        <f t="shared" si="64"/>
        <v>0.21635002043587745</v>
      </c>
      <c r="DB19" s="736">
        <f t="shared" si="65"/>
        <v>1.4663426062154171E-2</v>
      </c>
      <c r="DC19" s="734">
        <f t="shared" si="66"/>
        <v>0.70861858970131086</v>
      </c>
      <c r="DD19" s="736">
        <f t="shared" si="67"/>
        <v>0.25446589394698843</v>
      </c>
      <c r="DE19" s="734">
        <f t="shared" si="68"/>
        <v>7.1971663801370145</v>
      </c>
      <c r="DF19" s="736">
        <f t="shared" si="69"/>
        <v>-0.15031631297554549</v>
      </c>
      <c r="DG19" s="734">
        <f t="shared" si="70"/>
        <v>-0.51864993161573392</v>
      </c>
      <c r="DH19" s="736">
        <f t="shared" si="71"/>
        <v>-6.62581654679677E-2</v>
      </c>
      <c r="DI19" s="734">
        <f t="shared" si="72"/>
        <v>-0.47494856471860586</v>
      </c>
      <c r="DJ19" s="736">
        <f t="shared" si="73"/>
        <v>-3.5014014191859802E-2</v>
      </c>
      <c r="DK19" s="734">
        <f t="shared" si="74"/>
        <v>-0.47802127496957836</v>
      </c>
      <c r="DL19" s="736">
        <f t="shared" si="75"/>
        <v>-3.2940423510995423E-3</v>
      </c>
      <c r="DM19" s="734">
        <f t="shared" si="76"/>
        <v>-8.6155240430749527E-2</v>
      </c>
      <c r="DN19" s="736">
        <f t="shared" si="77"/>
        <v>-1.5276837687829975E-2</v>
      </c>
      <c r="DO19" s="734">
        <f t="shared" si="78"/>
        <v>-0.43723363037582341</v>
      </c>
      <c r="DP19" s="736">
        <f t="shared" si="79"/>
        <v>-8.3330049738878469E-3</v>
      </c>
      <c r="DQ19" s="120">
        <f t="shared" si="80"/>
        <v>-0.42379282438629623</v>
      </c>
      <c r="DR19" s="736">
        <f t="shared" si="81"/>
        <v>2.5393165720776281E-3</v>
      </c>
      <c r="DS19" s="734">
        <f t="shared" si="82"/>
        <v>0.22412491744504209</v>
      </c>
      <c r="DT19" s="736">
        <f t="shared" si="83"/>
        <v>6.7963601828568594E-3</v>
      </c>
      <c r="DU19" s="734">
        <f t="shared" si="84"/>
        <v>0.49003143930680171</v>
      </c>
      <c r="DV19" s="736">
        <f t="shared" si="85"/>
        <v>-3.1699670358846174E-3</v>
      </c>
      <c r="DW19" s="734">
        <f t="shared" si="86"/>
        <v>-0.15339346981436472</v>
      </c>
      <c r="DX19" s="425">
        <f t="shared" si="87"/>
        <v>-1.7495626093476629E-2</v>
      </c>
      <c r="DY19" s="431">
        <f t="shared" si="88"/>
        <v>-1</v>
      </c>
      <c r="DZ19" s="425">
        <f t="shared" si="89"/>
        <v>0</v>
      </c>
      <c r="EA19" s="431" t="e">
        <f t="shared" si="90"/>
        <v>#DIV/0!</v>
      </c>
      <c r="EB19" s="425">
        <f t="shared" si="91"/>
        <v>0</v>
      </c>
      <c r="EC19" s="431" t="e">
        <f t="shared" si="92"/>
        <v>#DIV/0!</v>
      </c>
      <c r="ED19" s="425">
        <f t="shared" si="93"/>
        <v>0</v>
      </c>
      <c r="EE19" s="431" t="e">
        <f t="shared" si="94"/>
        <v>#DIV/0!</v>
      </c>
      <c r="EF19" s="425">
        <f t="shared" si="95"/>
        <v>0</v>
      </c>
      <c r="EG19" s="431" t="e">
        <f t="shared" si="96"/>
        <v>#DIV/0!</v>
      </c>
      <c r="EH19" s="425">
        <f t="shared" si="97"/>
        <v>0</v>
      </c>
      <c r="EI19" s="431" t="e">
        <f t="shared" si="98"/>
        <v>#DIV/0!</v>
      </c>
      <c r="EJ19" s="425">
        <f t="shared" si="99"/>
        <v>0</v>
      </c>
      <c r="EK19" s="431" t="e">
        <f t="shared" si="100"/>
        <v>#DIV/0!</v>
      </c>
      <c r="EL19" s="425">
        <f t="shared" si="101"/>
        <v>0</v>
      </c>
      <c r="EM19" s="431" t="e">
        <f t="shared" si="102"/>
        <v>#DIV/0!</v>
      </c>
      <c r="EN19" s="425">
        <f t="shared" si="103"/>
        <v>0</v>
      </c>
      <c r="EO19" s="431" t="e">
        <f t="shared" si="104"/>
        <v>#DIV/0!</v>
      </c>
      <c r="EP19" s="425">
        <f t="shared" si="105"/>
        <v>0</v>
      </c>
      <c r="EQ19" s="431" t="e">
        <f t="shared" si="106"/>
        <v>#DIV/0!</v>
      </c>
      <c r="ER19" s="425">
        <f t="shared" si="107"/>
        <v>0</v>
      </c>
      <c r="ES19" s="431" t="e">
        <f t="shared" si="108"/>
        <v>#DIV/0!</v>
      </c>
      <c r="ET19" s="223">
        <f t="shared" si="109"/>
        <v>1.7012351433232348E-2</v>
      </c>
      <c r="EU19" s="785">
        <f t="shared" si="110"/>
        <v>1.7495626093476629E-2</v>
      </c>
      <c r="EV19" s="736">
        <f>(EU19-ET19)*100</f>
        <v>4.8327466024428167E-2</v>
      </c>
      <c r="EW19" s="120">
        <f>(EV19/ET19)/100</f>
        <v>2.8407281741208389E-2</v>
      </c>
      <c r="EX19" s="769"/>
      <c r="EY19" s="769"/>
      <c r="EZ19" s="769"/>
      <c r="FA19" s="2" t="str">
        <f t="shared" si="131"/>
        <v xml:space="preserve">Calls Abandoned </v>
      </c>
      <c r="FB19" s="288" t="e">
        <f>#REF!</f>
        <v>#REF!</v>
      </c>
      <c r="FC19" s="288" t="e">
        <f>#REF!</f>
        <v>#REF!</v>
      </c>
      <c r="FD19" s="288" t="e">
        <f>#REF!</f>
        <v>#REF!</v>
      </c>
      <c r="FE19" s="288" t="e">
        <f>#REF!</f>
        <v>#REF!</v>
      </c>
      <c r="FF19" s="288" t="e">
        <f>#REF!</f>
        <v>#REF!</v>
      </c>
      <c r="FG19" s="288" t="e">
        <f>#REF!</f>
        <v>#REF!</v>
      </c>
      <c r="FH19" s="288" t="e">
        <f>#REF!</f>
        <v>#REF!</v>
      </c>
      <c r="FI19" s="288" t="e">
        <f>#REF!</f>
        <v>#REF!</v>
      </c>
      <c r="FJ19" s="288" t="e">
        <f>#REF!</f>
        <v>#REF!</v>
      </c>
      <c r="FK19" s="288" t="e">
        <f>#REF!</f>
        <v>#REF!</v>
      </c>
      <c r="FL19" s="288" t="e">
        <f>#REF!</f>
        <v>#REF!</v>
      </c>
      <c r="FM19" s="289">
        <f t="shared" si="53"/>
        <v>1.7881332972094283E-2</v>
      </c>
      <c r="FN19" s="289">
        <f t="shared" si="43"/>
        <v>2.0605112154407929E-2</v>
      </c>
      <c r="FO19" s="289">
        <f t="shared" si="43"/>
        <v>2.4009978172747116E-2</v>
      </c>
      <c r="FP19" s="289">
        <f t="shared" si="43"/>
        <v>8.9240030097817905E-2</v>
      </c>
      <c r="FQ19" s="289">
        <f t="shared" si="43"/>
        <v>2.3567220139260846E-2</v>
      </c>
      <c r="FR19" s="289">
        <f t="shared" si="43"/>
        <v>1.5764425936942297E-2</v>
      </c>
      <c r="FS19" s="289">
        <f t="shared" si="43"/>
        <v>1.4973508408200876E-2</v>
      </c>
      <c r="FT19" s="289">
        <f t="shared" si="43"/>
        <v>1.3006134969325154E-2</v>
      </c>
      <c r="FU19" s="289">
        <f t="shared" si="43"/>
        <v>1.1714285714285714E-2</v>
      </c>
      <c r="FV19" s="289">
        <f t="shared" si="43"/>
        <v>1.8234672304439745E-2</v>
      </c>
      <c r="FW19" s="289">
        <f t="shared" si="43"/>
        <v>2.8174037089871613E-2</v>
      </c>
      <c r="FX19" s="289">
        <f t="shared" si="43"/>
        <v>2.3225806451612905E-2</v>
      </c>
      <c r="FY19" s="289">
        <f t="shared" si="112"/>
        <v>1.7012351433232348E-2</v>
      </c>
      <c r="FZ19" s="289">
        <f t="shared" si="113"/>
        <v>2.0692974013474495E-2</v>
      </c>
      <c r="GA19" s="289">
        <f t="shared" si="114"/>
        <v>3.5356400075628666E-2</v>
      </c>
      <c r="GB19" s="289">
        <f t="shared" si="115"/>
        <v>0.28982229402261711</v>
      </c>
      <c r="GC19" s="289">
        <f t="shared" si="116"/>
        <v>0.13950598104707163</v>
      </c>
      <c r="GD19" s="289">
        <f t="shared" si="117"/>
        <v>7.3247815579103925E-2</v>
      </c>
      <c r="GE19" s="289">
        <f t="shared" si="118"/>
        <v>3.8233801387244123E-2</v>
      </c>
      <c r="GF19" s="289">
        <f t="shared" si="119"/>
        <v>3.4939759036144581E-2</v>
      </c>
      <c r="GG19" s="289">
        <f t="shared" si="120"/>
        <v>1.9662921348314606E-2</v>
      </c>
      <c r="GH19" s="289">
        <f t="shared" si="121"/>
        <v>1.1329916374426759E-2</v>
      </c>
      <c r="GI19" s="289">
        <f t="shared" si="122"/>
        <v>1.3869232946504387E-2</v>
      </c>
      <c r="GJ19" s="289">
        <f t="shared" si="123"/>
        <v>2.0665593129361247E-2</v>
      </c>
      <c r="GK19" s="910">
        <f t="shared" si="124"/>
        <v>1.7495626093476629E-2</v>
      </c>
      <c r="GL19" s="910">
        <f t="shared" si="125"/>
        <v>0</v>
      </c>
      <c r="GM19" s="910">
        <f t="shared" si="125"/>
        <v>0</v>
      </c>
      <c r="GN19" s="910">
        <f t="shared" si="125"/>
        <v>0</v>
      </c>
      <c r="GO19" s="910">
        <f t="shared" si="125"/>
        <v>0</v>
      </c>
      <c r="GP19" s="910">
        <f t="shared" si="125"/>
        <v>0</v>
      </c>
      <c r="GQ19" s="910">
        <f t="shared" si="125"/>
        <v>0</v>
      </c>
      <c r="GR19" s="910">
        <f t="shared" si="125"/>
        <v>0</v>
      </c>
      <c r="GS19" s="910">
        <f t="shared" si="125"/>
        <v>0</v>
      </c>
      <c r="GT19" s="910">
        <f t="shared" si="125"/>
        <v>0</v>
      </c>
      <c r="GU19" s="910">
        <f t="shared" si="125"/>
        <v>0</v>
      </c>
      <c r="GV19" s="910">
        <f t="shared" si="126"/>
        <v>0</v>
      </c>
    </row>
    <row r="20" spans="1:204" s="1" customFormat="1" ht="15.75" thickBot="1" x14ac:dyDescent="0.3">
      <c r="A20" s="881"/>
      <c r="B20" s="57">
        <v>2.8</v>
      </c>
      <c r="C20" s="14"/>
      <c r="D20" s="502"/>
      <c r="E20" s="996" t="s">
        <v>167</v>
      </c>
      <c r="F20" s="996"/>
      <c r="G20" s="997"/>
      <c r="H20" s="402">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402">
        <f t="shared" ref="V20:Y20" si="141">V13/V11</f>
        <v>3.1294214902309908E-2</v>
      </c>
      <c r="W20" s="214">
        <f t="shared" si="141"/>
        <v>2.5042221983263016E-2</v>
      </c>
      <c r="X20" s="212">
        <f t="shared" si="141"/>
        <v>2.7029568733787354E-2</v>
      </c>
      <c r="Y20" s="214">
        <f t="shared" si="141"/>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402">
        <f t="shared" ref="AJ20:AO20" si="142">AJ13/AJ11</f>
        <v>3.3088597835928608E-2</v>
      </c>
      <c r="AK20" s="214">
        <f t="shared" si="142"/>
        <v>2.8423370326713077E-2</v>
      </c>
      <c r="AL20" s="212">
        <f t="shared" si="142"/>
        <v>2.8790735254511177E-2</v>
      </c>
      <c r="AM20" s="214">
        <f t="shared" si="142"/>
        <v>5.9614056178061668E-2</v>
      </c>
      <c r="AN20" s="692">
        <f t="shared" si="142"/>
        <v>3.3549871065707074E-2</v>
      </c>
      <c r="AO20" s="690">
        <f t="shared" si="142"/>
        <v>3.0259391932028874E-2</v>
      </c>
      <c r="AP20" s="692">
        <f t="shared" ref="AP20:AU20" si="143">AP13/AP11</f>
        <v>3.9101062871554675E-2</v>
      </c>
      <c r="AQ20" s="690">
        <f t="shared" si="143"/>
        <v>3.0752860204666888E-2</v>
      </c>
      <c r="AR20" s="692">
        <f t="shared" si="143"/>
        <v>3.1547447360830691E-2</v>
      </c>
      <c r="AS20" s="690">
        <f t="shared" si="143"/>
        <v>3.3993316324697258E-2</v>
      </c>
      <c r="AT20" s="692">
        <f t="shared" si="143"/>
        <v>5.0249545263120164E-2</v>
      </c>
      <c r="AU20" s="690">
        <f t="shared" si="143"/>
        <v>3.4464050659930981E-2</v>
      </c>
      <c r="AV20" s="213" t="s">
        <v>29</v>
      </c>
      <c r="AW20" s="211">
        <f t="shared" si="54"/>
        <v>3.6152858773145925E-2</v>
      </c>
      <c r="AX20" s="402">
        <f t="shared" ref="AX20:BC20" si="144">AX13/AX11</f>
        <v>3.8176496232172882E-2</v>
      </c>
      <c r="AY20" s="214">
        <f t="shared" si="144"/>
        <v>3.1051306381357262E-2</v>
      </c>
      <c r="AZ20" s="212">
        <f t="shared" si="144"/>
        <v>4.7770873225188769E-2</v>
      </c>
      <c r="BA20" s="214">
        <f t="shared" si="144"/>
        <v>0.1398541359770811</v>
      </c>
      <c r="BB20" s="692">
        <f t="shared" si="144"/>
        <v>5.8454944196732625E-2</v>
      </c>
      <c r="BC20" s="690">
        <f t="shared" si="144"/>
        <v>4.8991748182960815E-2</v>
      </c>
      <c r="BD20" s="692">
        <f t="shared" ref="BD20:BI20" si="145">BD13/BD11</f>
        <v>4.7952428854203852E-2</v>
      </c>
      <c r="BE20" s="690">
        <f t="shared" si="145"/>
        <v>3.788570385247398E-2</v>
      </c>
      <c r="BF20" s="692">
        <f t="shared" si="145"/>
        <v>3.5672967433386472E-2</v>
      </c>
      <c r="BG20" s="690">
        <f t="shared" si="145"/>
        <v>3.3561178760581234E-2</v>
      </c>
      <c r="BH20" s="692">
        <f t="shared" si="145"/>
        <v>3.1742181252976114E-2</v>
      </c>
      <c r="BI20" s="690">
        <f t="shared" si="145"/>
        <v>2.7356225633796614E-2</v>
      </c>
      <c r="BJ20" s="213" t="s">
        <v>29</v>
      </c>
      <c r="BK20" s="211">
        <f t="shared" si="55"/>
        <v>4.8205849165242648E-2</v>
      </c>
      <c r="BL20" s="402">
        <f t="shared" ref="BL20" si="146">BL13/BL11</f>
        <v>3.5147671170300612E-2</v>
      </c>
      <c r="BM20" s="214"/>
      <c r="BN20" s="212"/>
      <c r="BO20" s="214"/>
      <c r="BP20" s="692"/>
      <c r="BQ20" s="690"/>
      <c r="BR20" s="692"/>
      <c r="BS20" s="690"/>
      <c r="BT20" s="692"/>
      <c r="BU20" s="692"/>
      <c r="BV20" s="692"/>
      <c r="BW20" s="692"/>
      <c r="BX20" s="213" t="s">
        <v>29</v>
      </c>
      <c r="BY20" s="211">
        <f t="shared" si="56"/>
        <v>3.5147671170300612E-2</v>
      </c>
      <c r="BZ20" s="472">
        <f>AJ20-AG20</f>
        <v>3.1583977428620673E-3</v>
      </c>
      <c r="CA20" s="432">
        <f>(BZ20/AG20)/100</f>
        <v>1.0552544697466702E-3</v>
      </c>
      <c r="CB20" s="343">
        <f>(AK20-AJ20)*100</f>
        <v>-0.46652275092155315</v>
      </c>
      <c r="CC20" s="432">
        <f>(CB20/AJ20)/100</f>
        <v>-0.14099199767691231</v>
      </c>
      <c r="CD20" s="343">
        <f>(AM20-AL20)*100</f>
        <v>3.082332092355049</v>
      </c>
      <c r="CE20" s="432">
        <f>(CD20/AL20)/100</f>
        <v>1.0705986023306171</v>
      </c>
      <c r="CF20" s="343">
        <f>(AM20-AL20)*100</f>
        <v>3.082332092355049</v>
      </c>
      <c r="CG20" s="432">
        <f>(CF20/AL20)/100</f>
        <v>1.0705986023306171</v>
      </c>
      <c r="CH20" s="343">
        <f>(AN20-AM20)*100</f>
        <v>-2.6064185112354594</v>
      </c>
      <c r="CI20" s="432">
        <f>(CH20/AM20)/100</f>
        <v>-0.43721542843022265</v>
      </c>
      <c r="CJ20" s="343">
        <f>(AO20-AN20)*100</f>
        <v>-0.32904791336781991</v>
      </c>
      <c r="CK20" s="432">
        <f>(CJ20/AN20)/100</f>
        <v>-9.8077251242898372E-2</v>
      </c>
      <c r="CL20" s="343">
        <f>(AP20-AO20)*100</f>
        <v>0.88416709395258009</v>
      </c>
      <c r="CM20" s="432">
        <f>(CL20/AO20)/100</f>
        <v>0.29219592248868342</v>
      </c>
      <c r="CN20" s="343">
        <f>(AQ20-AP20)*100</f>
        <v>-0.83482026668877873</v>
      </c>
      <c r="CO20" s="432">
        <f>(CN20/AP20)/100</f>
        <v>-0.2135032158668238</v>
      </c>
      <c r="CP20" s="343">
        <f>(AS20-AR20)*100</f>
        <v>0.24458689638665668</v>
      </c>
      <c r="CQ20" s="432">
        <f>(CP20/AR20)/100</f>
        <v>7.7529853236346383E-2</v>
      </c>
      <c r="CR20" s="343">
        <f>(AS20-AR20)*100</f>
        <v>0.24458689638665668</v>
      </c>
      <c r="CS20" s="432">
        <f>(CR20/AR20)/100</f>
        <v>7.7529853236346383E-2</v>
      </c>
      <c r="CT20" s="343">
        <f>(AT20-AS20)*100</f>
        <v>1.6256228938422908</v>
      </c>
      <c r="CU20" s="432">
        <f>(CT20/AS20)/100</f>
        <v>0.47821838808390182</v>
      </c>
      <c r="CV20" s="343">
        <f>(AU20-AT20)*100</f>
        <v>-1.5785494603189183</v>
      </c>
      <c r="CW20" s="432">
        <f>(CV20/AT20)/100</f>
        <v>-0.31414203890865239</v>
      </c>
      <c r="CX20" s="737">
        <f t="shared" si="61"/>
        <v>3.7124455722419014E-3</v>
      </c>
      <c r="CY20" s="738">
        <f t="shared" si="62"/>
        <v>0.10771936267370076</v>
      </c>
      <c r="CZ20" s="737">
        <f t="shared" si="63"/>
        <v>-7.1251898508156199E-3</v>
      </c>
      <c r="DA20" s="738">
        <f t="shared" si="64"/>
        <v>-0.18663812958327311</v>
      </c>
      <c r="DB20" s="737">
        <f t="shared" si="65"/>
        <v>1.6719566843831506E-2</v>
      </c>
      <c r="DC20" s="738">
        <f t="shared" si="66"/>
        <v>0.53844970767058231</v>
      </c>
      <c r="DD20" s="737">
        <f t="shared" si="67"/>
        <v>9.2083262751892325E-2</v>
      </c>
      <c r="DE20" s="738">
        <f t="shared" si="68"/>
        <v>1.9276026694722086</v>
      </c>
      <c r="DF20" s="737">
        <f t="shared" si="69"/>
        <v>-8.1399191780348476E-2</v>
      </c>
      <c r="DG20" s="738">
        <f t="shared" si="70"/>
        <v>-0.5820292064418312</v>
      </c>
      <c r="DH20" s="737">
        <f t="shared" si="71"/>
        <v>-9.4631960137718102E-3</v>
      </c>
      <c r="DI20" s="738">
        <f t="shared" si="72"/>
        <v>-0.16188871863298709</v>
      </c>
      <c r="DJ20" s="737">
        <f t="shared" si="73"/>
        <v>-1.039319328756963E-3</v>
      </c>
      <c r="DK20" s="738">
        <f t="shared" si="74"/>
        <v>-2.1214171106440232E-2</v>
      </c>
      <c r="DL20" s="737">
        <f t="shared" si="75"/>
        <v>-1.0066725001729872E-2</v>
      </c>
      <c r="DM20" s="738">
        <f t="shared" si="76"/>
        <v>-0.20993149340437112</v>
      </c>
      <c r="DN20" s="737">
        <f t="shared" si="77"/>
        <v>-2.2127364190875076E-3</v>
      </c>
      <c r="DO20" s="738">
        <f t="shared" si="78"/>
        <v>-5.8405577673938697E-2</v>
      </c>
      <c r="DP20" s="737">
        <f t="shared" si="79"/>
        <v>-2.1117886728052385E-3</v>
      </c>
      <c r="DQ20" s="121">
        <f t="shared" si="80"/>
        <v>-5.919857036700589E-2</v>
      </c>
      <c r="DR20" s="737">
        <f t="shared" si="81"/>
        <v>-1.8189975076051204E-3</v>
      </c>
      <c r="DS20" s="738">
        <f t="shared" si="82"/>
        <v>-5.419945230712802E-2</v>
      </c>
      <c r="DT20" s="737">
        <f t="shared" si="83"/>
        <v>-4.3859556191794997E-3</v>
      </c>
      <c r="DU20" s="738">
        <f t="shared" si="84"/>
        <v>-0.13817436124583521</v>
      </c>
      <c r="DV20" s="737">
        <f t="shared" si="85"/>
        <v>7.7914455365039985E-3</v>
      </c>
      <c r="DW20" s="738">
        <f t="shared" si="86"/>
        <v>0.28481434686217233</v>
      </c>
      <c r="DX20" s="343">
        <f t="shared" si="87"/>
        <v>-3.5147671170300612E-2</v>
      </c>
      <c r="DY20" s="432">
        <f t="shared" si="88"/>
        <v>-1</v>
      </c>
      <c r="DZ20" s="343">
        <f t="shared" si="89"/>
        <v>0</v>
      </c>
      <c r="EA20" s="432" t="e">
        <f t="shared" si="90"/>
        <v>#DIV/0!</v>
      </c>
      <c r="EB20" s="343">
        <f t="shared" si="91"/>
        <v>0</v>
      </c>
      <c r="EC20" s="432" t="e">
        <f t="shared" si="92"/>
        <v>#DIV/0!</v>
      </c>
      <c r="ED20" s="343">
        <f t="shared" si="93"/>
        <v>0</v>
      </c>
      <c r="EE20" s="432" t="e">
        <f t="shared" si="94"/>
        <v>#DIV/0!</v>
      </c>
      <c r="EF20" s="343">
        <f t="shared" si="95"/>
        <v>0</v>
      </c>
      <c r="EG20" s="432" t="e">
        <f t="shared" si="96"/>
        <v>#DIV/0!</v>
      </c>
      <c r="EH20" s="343">
        <f t="shared" si="97"/>
        <v>0</v>
      </c>
      <c r="EI20" s="432" t="e">
        <f t="shared" si="98"/>
        <v>#DIV/0!</v>
      </c>
      <c r="EJ20" s="343">
        <f t="shared" si="99"/>
        <v>0</v>
      </c>
      <c r="EK20" s="432" t="e">
        <f t="shared" si="100"/>
        <v>#DIV/0!</v>
      </c>
      <c r="EL20" s="343">
        <f t="shared" si="101"/>
        <v>0</v>
      </c>
      <c r="EM20" s="432" t="e">
        <f t="shared" si="102"/>
        <v>#DIV/0!</v>
      </c>
      <c r="EN20" s="343">
        <f t="shared" si="103"/>
        <v>0</v>
      </c>
      <c r="EO20" s="432" t="e">
        <f t="shared" si="104"/>
        <v>#DIV/0!</v>
      </c>
      <c r="EP20" s="343">
        <f t="shared" si="105"/>
        <v>0</v>
      </c>
      <c r="EQ20" s="432" t="e">
        <f t="shared" si="106"/>
        <v>#DIV/0!</v>
      </c>
      <c r="ER20" s="343">
        <f t="shared" si="107"/>
        <v>0</v>
      </c>
      <c r="ES20" s="432" t="e">
        <f t="shared" si="108"/>
        <v>#DIV/0!</v>
      </c>
      <c r="ET20" s="224">
        <f t="shared" si="109"/>
        <v>3.8176496232172882E-2</v>
      </c>
      <c r="EU20" s="786">
        <f t="shared" si="110"/>
        <v>3.5147671170300612E-2</v>
      </c>
      <c r="EV20" s="737">
        <f>EU20-ET20</f>
        <v>-3.0288250618722701E-3</v>
      </c>
      <c r="EW20" s="121">
        <f t="shared" si="111"/>
        <v>-7.9337429067672174E-2</v>
      </c>
      <c r="EX20" s="770"/>
      <c r="EY20" s="770"/>
      <c r="EZ20" s="770"/>
      <c r="FA20" s="1" t="str">
        <f t="shared" si="131"/>
        <v>Average Calls per Payroll Processed</v>
      </c>
      <c r="FB20" s="290" t="e">
        <f>#REF!</f>
        <v>#REF!</v>
      </c>
      <c r="FC20" s="290" t="e">
        <f>#REF!</f>
        <v>#REF!</v>
      </c>
      <c r="FD20" s="290" t="e">
        <f>#REF!</f>
        <v>#REF!</v>
      </c>
      <c r="FE20" s="290" t="e">
        <f>#REF!</f>
        <v>#REF!</v>
      </c>
      <c r="FF20" s="290" t="e">
        <f>#REF!</f>
        <v>#REF!</v>
      </c>
      <c r="FG20" s="290" t="e">
        <f>#REF!</f>
        <v>#REF!</v>
      </c>
      <c r="FH20" s="290" t="e">
        <f>#REF!</f>
        <v>#REF!</v>
      </c>
      <c r="FI20" s="290" t="e">
        <f>#REF!</f>
        <v>#REF!</v>
      </c>
      <c r="FJ20" s="290" t="e">
        <f>#REF!</f>
        <v>#REF!</v>
      </c>
      <c r="FK20" s="290" t="e">
        <f>#REF!</f>
        <v>#REF!</v>
      </c>
      <c r="FL20" s="290" t="e">
        <f>#REF!</f>
        <v>#REF!</v>
      </c>
      <c r="FM20" s="291">
        <f t="shared" si="53"/>
        <v>3.3088597835928608E-2</v>
      </c>
      <c r="FN20" s="291">
        <f t="shared" si="43"/>
        <v>2.8423370326713077E-2</v>
      </c>
      <c r="FO20" s="291">
        <f t="shared" si="43"/>
        <v>2.8790735254511177E-2</v>
      </c>
      <c r="FP20" s="291">
        <f t="shared" si="43"/>
        <v>5.9614056178061668E-2</v>
      </c>
      <c r="FQ20" s="291">
        <f t="shared" si="43"/>
        <v>3.3549871065707074E-2</v>
      </c>
      <c r="FR20" s="291">
        <f t="shared" si="43"/>
        <v>3.0259391932028874E-2</v>
      </c>
      <c r="FS20" s="291">
        <f t="shared" si="43"/>
        <v>3.9101062871554675E-2</v>
      </c>
      <c r="FT20" s="291">
        <f t="shared" si="43"/>
        <v>3.0752860204666888E-2</v>
      </c>
      <c r="FU20" s="291">
        <f t="shared" si="43"/>
        <v>3.1547447360830691E-2</v>
      </c>
      <c r="FV20" s="291">
        <f t="shared" si="43"/>
        <v>3.3993316324697258E-2</v>
      </c>
      <c r="FW20" s="291">
        <f t="shared" si="43"/>
        <v>5.0249545263120164E-2</v>
      </c>
      <c r="FX20" s="291">
        <f t="shared" si="43"/>
        <v>3.4464050659930981E-2</v>
      </c>
      <c r="FY20" s="291">
        <f t="shared" si="112"/>
        <v>3.8176496232172882E-2</v>
      </c>
      <c r="FZ20" s="291">
        <f t="shared" si="113"/>
        <v>3.1051306381357262E-2</v>
      </c>
      <c r="GA20" s="291">
        <f t="shared" si="114"/>
        <v>4.7770873225188769E-2</v>
      </c>
      <c r="GB20" s="291">
        <f t="shared" si="115"/>
        <v>0.1398541359770811</v>
      </c>
      <c r="GC20" s="291">
        <f t="shared" si="116"/>
        <v>5.8454944196732625E-2</v>
      </c>
      <c r="GD20" s="291">
        <f t="shared" si="117"/>
        <v>4.8991748182960815E-2</v>
      </c>
      <c r="GE20" s="291">
        <f t="shared" si="118"/>
        <v>4.7952428854203852E-2</v>
      </c>
      <c r="GF20" s="291">
        <f t="shared" si="119"/>
        <v>3.788570385247398E-2</v>
      </c>
      <c r="GG20" s="291">
        <f t="shared" si="120"/>
        <v>3.5672967433386472E-2</v>
      </c>
      <c r="GH20" s="291">
        <f t="shared" si="121"/>
        <v>3.3561178760581234E-2</v>
      </c>
      <c r="GI20" s="291">
        <f t="shared" si="122"/>
        <v>3.1742181252976114E-2</v>
      </c>
      <c r="GJ20" s="291">
        <f t="shared" si="123"/>
        <v>2.7356225633796614E-2</v>
      </c>
      <c r="GK20" s="911">
        <f t="shared" si="124"/>
        <v>3.5147671170300612E-2</v>
      </c>
      <c r="GL20" s="911">
        <f t="shared" si="125"/>
        <v>0</v>
      </c>
      <c r="GM20" s="911">
        <f t="shared" si="125"/>
        <v>0</v>
      </c>
      <c r="GN20" s="911">
        <f t="shared" si="125"/>
        <v>0</v>
      </c>
      <c r="GO20" s="911">
        <f t="shared" si="125"/>
        <v>0</v>
      </c>
      <c r="GP20" s="911">
        <f t="shared" si="125"/>
        <v>0</v>
      </c>
      <c r="GQ20" s="911">
        <f t="shared" si="125"/>
        <v>0</v>
      </c>
      <c r="GR20" s="911">
        <f t="shared" si="125"/>
        <v>0</v>
      </c>
      <c r="GS20" s="911">
        <f t="shared" si="125"/>
        <v>0</v>
      </c>
      <c r="GT20" s="911">
        <f t="shared" si="125"/>
        <v>0</v>
      </c>
      <c r="GU20" s="911">
        <f t="shared" si="125"/>
        <v>0</v>
      </c>
      <c r="GV20" s="911">
        <f t="shared" si="126"/>
        <v>0</v>
      </c>
    </row>
    <row r="21" spans="1:204" ht="15.75" customHeight="1" x14ac:dyDescent="0.25">
      <c r="A21" s="879">
        <v>3</v>
      </c>
      <c r="B21" s="5" t="s">
        <v>92</v>
      </c>
      <c r="C21" s="114"/>
      <c r="D21" s="503"/>
      <c r="E21" s="331"/>
      <c r="F21" s="331"/>
      <c r="G21" s="331"/>
      <c r="H21" s="403"/>
      <c r="I21" s="72"/>
      <c r="J21" s="18"/>
      <c r="K21" s="72"/>
      <c r="L21" s="18"/>
      <c r="M21" s="72"/>
      <c r="N21" s="18"/>
      <c r="O21" s="72"/>
      <c r="P21" s="18"/>
      <c r="Q21" s="72"/>
      <c r="R21" s="18"/>
      <c r="S21" s="72"/>
      <c r="T21" s="140"/>
      <c r="U21" s="160"/>
      <c r="V21" s="403"/>
      <c r="W21" s="72"/>
      <c r="X21" s="18"/>
      <c r="Y21" s="72"/>
      <c r="Z21" s="18"/>
      <c r="AA21" s="72"/>
      <c r="AB21" s="18"/>
      <c r="AC21" s="72"/>
      <c r="AD21" s="18"/>
      <c r="AE21" s="72"/>
      <c r="AF21" s="18"/>
      <c r="AG21" s="72"/>
      <c r="AH21" s="140"/>
      <c r="AI21" s="160"/>
      <c r="AJ21" s="403"/>
      <c r="AK21" s="72"/>
      <c r="AL21" s="18"/>
      <c r="AM21" s="72"/>
      <c r="AN21" s="18"/>
      <c r="AO21" s="72"/>
      <c r="AP21" s="693"/>
      <c r="AQ21" s="72"/>
      <c r="AR21" s="693"/>
      <c r="AS21" s="72"/>
      <c r="AT21" s="693"/>
      <c r="AU21" s="72"/>
      <c r="AV21" s="140"/>
      <c r="AW21" s="160"/>
      <c r="AX21" s="403"/>
      <c r="AY21" s="72"/>
      <c r="AZ21" s="18"/>
      <c r="BA21" s="72"/>
      <c r="BB21" s="18"/>
      <c r="BC21" s="72"/>
      <c r="BD21" s="693"/>
      <c r="BE21" s="72"/>
      <c r="BF21" s="693"/>
      <c r="BG21" s="72"/>
      <c r="BH21" s="693"/>
      <c r="BI21" s="72"/>
      <c r="BJ21" s="140"/>
      <c r="BK21" s="160"/>
      <c r="BL21" s="403"/>
      <c r="BM21" s="72"/>
      <c r="BN21" s="18"/>
      <c r="BO21" s="72"/>
      <c r="BP21" s="18"/>
      <c r="BQ21" s="72"/>
      <c r="BR21" s="693"/>
      <c r="BS21" s="72"/>
      <c r="BT21" s="693"/>
      <c r="BU21" s="693"/>
      <c r="BV21" s="693"/>
      <c r="BW21" s="693"/>
      <c r="BX21" s="140"/>
      <c r="BY21" s="160"/>
      <c r="BZ21" s="473"/>
      <c r="CA21" s="431"/>
      <c r="CB21" s="344"/>
      <c r="CC21" s="431"/>
      <c r="CD21" s="344"/>
      <c r="CE21" s="431"/>
      <c r="CF21" s="344"/>
      <c r="CG21" s="431"/>
      <c r="CH21" s="344"/>
      <c r="CI21" s="431"/>
      <c r="CJ21" s="344"/>
      <c r="CK21" s="431"/>
      <c r="CL21" s="344"/>
      <c r="CM21" s="431"/>
      <c r="CN21" s="344"/>
      <c r="CO21" s="431"/>
      <c r="CP21" s="344"/>
      <c r="CQ21" s="431"/>
      <c r="CR21" s="344"/>
      <c r="CS21" s="431"/>
      <c r="CT21" s="344"/>
      <c r="CU21" s="431"/>
      <c r="CV21" s="344"/>
      <c r="CW21" s="431"/>
      <c r="CX21" s="129"/>
      <c r="CY21" s="734"/>
      <c r="CZ21" s="129"/>
      <c r="DA21" s="734"/>
      <c r="DB21" s="129"/>
      <c r="DC21" s="734"/>
      <c r="DD21" s="129"/>
      <c r="DE21" s="734"/>
      <c r="DF21" s="129"/>
      <c r="DG21" s="734"/>
      <c r="DH21" s="129"/>
      <c r="DI21" s="734"/>
      <c r="DJ21" s="129"/>
      <c r="DK21" s="734"/>
      <c r="DL21" s="129"/>
      <c r="DM21" s="734"/>
      <c r="DN21" s="129"/>
      <c r="DO21" s="734"/>
      <c r="DP21" s="129"/>
      <c r="DQ21" s="120"/>
      <c r="DR21" s="129"/>
      <c r="DS21" s="734"/>
      <c r="DT21" s="129"/>
      <c r="DU21" s="734"/>
      <c r="DV21" s="129"/>
      <c r="DW21" s="734"/>
      <c r="DX21" s="344"/>
      <c r="DY21" s="431"/>
      <c r="DZ21" s="344"/>
      <c r="EA21" s="431"/>
      <c r="EB21" s="344"/>
      <c r="EC21" s="431"/>
      <c r="ED21" s="344"/>
      <c r="EE21" s="431"/>
      <c r="EF21" s="344"/>
      <c r="EG21" s="431"/>
      <c r="EH21" s="344"/>
      <c r="EI21" s="431"/>
      <c r="EJ21" s="344"/>
      <c r="EK21" s="431"/>
      <c r="EL21" s="344"/>
      <c r="EM21" s="431"/>
      <c r="EN21" s="344"/>
      <c r="EO21" s="431"/>
      <c r="EP21" s="344"/>
      <c r="EQ21" s="431"/>
      <c r="ER21" s="344"/>
      <c r="ES21" s="431"/>
      <c r="ET21" s="84"/>
      <c r="EU21" s="787"/>
      <c r="EV21" s="122"/>
      <c r="EW21" s="120"/>
      <c r="EX21" s="769"/>
      <c r="EY21" s="769"/>
      <c r="EZ21" s="769"/>
      <c r="FB21" s="282"/>
      <c r="FC21" s="282"/>
      <c r="FD21" s="282"/>
      <c r="FE21" s="282"/>
      <c r="FF21" s="282"/>
      <c r="FG21" s="282"/>
      <c r="FH21" s="282"/>
      <c r="FI21" s="282"/>
      <c r="FJ21" s="282"/>
      <c r="FK21" s="282"/>
      <c r="FL21" s="282"/>
      <c r="FM21" s="283"/>
      <c r="FN21" s="283"/>
      <c r="FO21" s="283"/>
      <c r="FP21" s="283"/>
      <c r="FQ21" s="283"/>
      <c r="FR21" s="283"/>
      <c r="FS21" s="283"/>
      <c r="FT21" s="283"/>
      <c r="FU21" s="283"/>
      <c r="FV21" s="283"/>
      <c r="FW21" s="283"/>
      <c r="FX21" s="283"/>
      <c r="FY21" s="283"/>
      <c r="FZ21" s="283"/>
      <c r="GA21" s="283"/>
      <c r="GB21" s="283"/>
      <c r="GC21" s="283"/>
      <c r="GD21" s="283"/>
      <c r="GE21" s="283"/>
      <c r="GF21" s="283"/>
      <c r="GG21" s="283"/>
      <c r="GH21" s="283"/>
      <c r="GI21" s="283"/>
      <c r="GJ21" s="283"/>
      <c r="GK21" s="907"/>
      <c r="GL21" s="907"/>
      <c r="GM21" s="907"/>
      <c r="GN21" s="907"/>
      <c r="GO21" s="907"/>
      <c r="GP21" s="907"/>
      <c r="GQ21" s="907"/>
      <c r="GR21" s="907"/>
      <c r="GS21" s="907"/>
      <c r="GT21" s="907"/>
      <c r="GU21" s="907"/>
      <c r="GV21" s="907"/>
    </row>
    <row r="22" spans="1:204" x14ac:dyDescent="0.25">
      <c r="A22" s="880"/>
      <c r="B22" s="56">
        <v>3.1</v>
      </c>
      <c r="C22" s="7"/>
      <c r="D22" s="1007" t="s">
        <v>59</v>
      </c>
      <c r="E22" s="1007"/>
      <c r="F22" s="1007"/>
      <c r="G22" s="1008"/>
      <c r="H22" s="404">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404">
        <f t="shared" ref="V22:Y22" si="147">SUM(V23:V27)</f>
        <v>6832</v>
      </c>
      <c r="W22" s="76">
        <f t="shared" si="147"/>
        <v>6811</v>
      </c>
      <c r="X22" s="33">
        <f t="shared" si="147"/>
        <v>5779</v>
      </c>
      <c r="Y22" s="76">
        <f t="shared" si="147"/>
        <v>7279</v>
      </c>
      <c r="Z22" s="33">
        <v>6036</v>
      </c>
      <c r="AA22" s="76">
        <v>5730</v>
      </c>
      <c r="AB22" s="33">
        <v>6885</v>
      </c>
      <c r="AC22" s="76">
        <v>6840</v>
      </c>
      <c r="AD22" s="33">
        <v>6934</v>
      </c>
      <c r="AE22" s="76">
        <v>6265</v>
      </c>
      <c r="AF22" s="33">
        <v>6143</v>
      </c>
      <c r="AG22" s="76">
        <v>5995</v>
      </c>
      <c r="AH22" s="141">
        <v>77529</v>
      </c>
      <c r="AI22" s="174">
        <v>6460.75</v>
      </c>
      <c r="AJ22" s="404">
        <f t="shared" ref="AJ22:AS22" si="148">SUM(AJ23:AJ27)</f>
        <v>6768</v>
      </c>
      <c r="AK22" s="76">
        <f t="shared" si="148"/>
        <v>6949</v>
      </c>
      <c r="AL22" s="33">
        <f t="shared" si="148"/>
        <v>5345</v>
      </c>
      <c r="AM22" s="76">
        <f t="shared" si="148"/>
        <v>9088</v>
      </c>
      <c r="AN22" s="33">
        <f t="shared" si="148"/>
        <v>6219</v>
      </c>
      <c r="AO22" s="76">
        <f t="shared" si="148"/>
        <v>5518</v>
      </c>
      <c r="AP22" s="694">
        <f t="shared" si="148"/>
        <v>7380</v>
      </c>
      <c r="AQ22" s="76">
        <f t="shared" si="148"/>
        <v>6960</v>
      </c>
      <c r="AR22" s="694">
        <f t="shared" si="148"/>
        <v>6079</v>
      </c>
      <c r="AS22" s="76">
        <f t="shared" si="148"/>
        <v>6613</v>
      </c>
      <c r="AT22" s="694">
        <f>SUM(AT23:AT27)</f>
        <v>8313</v>
      </c>
      <c r="AU22" s="76">
        <f>SUM(AU23:AU27)</f>
        <v>6310</v>
      </c>
      <c r="AV22" s="141">
        <f t="shared" ref="AV22:AV28" si="149">SUM(AJ22:AU22)</f>
        <v>81542</v>
      </c>
      <c r="AW22" s="174">
        <f t="shared" ref="AW22:AW30" si="150">SUM(AJ22:AU22)/$AV$4</f>
        <v>6795.166666666667</v>
      </c>
      <c r="AX22" s="404">
        <f t="shared" ref="AX22:BC22" si="151">SUM(AX23:AX27)</f>
        <v>7221</v>
      </c>
      <c r="AY22" s="86">
        <f t="shared" si="151"/>
        <v>6954</v>
      </c>
      <c r="AZ22" s="33">
        <f t="shared" si="151"/>
        <v>7492</v>
      </c>
      <c r="BA22" s="196">
        <f t="shared" si="151"/>
        <v>13806</v>
      </c>
      <c r="BB22" s="33">
        <f t="shared" si="151"/>
        <v>8718</v>
      </c>
      <c r="BC22" s="76">
        <f t="shared" si="151"/>
        <v>7584</v>
      </c>
      <c r="BD22" s="694">
        <f t="shared" ref="BD22:BI22" si="152">SUM(BD23:BD27)</f>
        <v>8400</v>
      </c>
      <c r="BE22" s="76">
        <f t="shared" si="152"/>
        <v>6710</v>
      </c>
      <c r="BF22" s="694">
        <f t="shared" si="152"/>
        <v>6732</v>
      </c>
      <c r="BG22" s="76">
        <f t="shared" si="152"/>
        <v>6700</v>
      </c>
      <c r="BH22" s="694">
        <f t="shared" si="152"/>
        <v>6663</v>
      </c>
      <c r="BI22" s="196">
        <f t="shared" si="152"/>
        <v>7110</v>
      </c>
      <c r="BJ22" s="141">
        <f t="shared" ref="BJ22:BJ28" si="153">SUM(AX22:BI22)</f>
        <v>94090</v>
      </c>
      <c r="BK22" s="174">
        <f t="shared" ref="BK22:BK30" si="154">SUM(AX22:BI22)/$BJ$4</f>
        <v>7840.833333333333</v>
      </c>
      <c r="BL22" s="404">
        <f t="shared" ref="BL22:BQ22" si="155">SUM(BL23:BL27)</f>
        <v>7534</v>
      </c>
      <c r="BM22" s="86">
        <f t="shared" si="155"/>
        <v>0</v>
      </c>
      <c r="BN22" s="33">
        <f t="shared" si="155"/>
        <v>0</v>
      </c>
      <c r="BO22" s="196">
        <f t="shared" si="155"/>
        <v>0</v>
      </c>
      <c r="BP22" s="33">
        <f t="shared" si="155"/>
        <v>0</v>
      </c>
      <c r="BQ22" s="76">
        <f t="shared" si="155"/>
        <v>0</v>
      </c>
      <c r="BR22" s="694">
        <f>SUM(BR23:BR27)</f>
        <v>0</v>
      </c>
      <c r="BS22" s="76">
        <f>SUM(BS23:BS27)</f>
        <v>0</v>
      </c>
      <c r="BT22" s="694">
        <f>SUM(BT23:BT27)</f>
        <v>0</v>
      </c>
      <c r="BU22" s="694">
        <f t="shared" ref="BU22:BW22" si="156">SUM(BU23:BU27)</f>
        <v>0</v>
      </c>
      <c r="BV22" s="694">
        <f t="shared" si="156"/>
        <v>0</v>
      </c>
      <c r="BW22" s="694">
        <f t="shared" si="156"/>
        <v>0</v>
      </c>
      <c r="BX22" s="141">
        <f t="shared" ref="BX22:BX28" si="157">SUM(BL22:BW22)</f>
        <v>7534</v>
      </c>
      <c r="BY22" s="174">
        <f t="shared" ref="BY22:BY30" si="158">SUM(BL22:BW22)/$BX$4</f>
        <v>7534</v>
      </c>
      <c r="BZ22" s="470">
        <f t="shared" ref="BZ22:BZ30" si="159">AJ22-AG22</f>
        <v>773</v>
      </c>
      <c r="CA22" s="431">
        <f t="shared" ref="CA22:CA30" si="160">BZ22/AG22</f>
        <v>0.12894078398665554</v>
      </c>
      <c r="CB22" s="340">
        <f t="shared" ref="CB22:CB30" si="161">AK22-AJ22</f>
        <v>181</v>
      </c>
      <c r="CC22" s="431">
        <f t="shared" ref="CC22:CC30" si="162">CB22/AJ22</f>
        <v>2.6743498817966904E-2</v>
      </c>
      <c r="CD22" s="340">
        <f t="shared" ref="CD22:CD30" si="163">AM22-AL22</f>
        <v>3743</v>
      </c>
      <c r="CE22" s="431">
        <f t="shared" ref="CE22:CE30" si="164">CD22/AL22</f>
        <v>0.70028063610851266</v>
      </c>
      <c r="CF22" s="340">
        <f t="shared" ref="CF22:CF30" si="165">AM22-AL22</f>
        <v>3743</v>
      </c>
      <c r="CG22" s="431">
        <f t="shared" ref="CG22:CG30" si="166">CF22/AL22</f>
        <v>0.70028063610851266</v>
      </c>
      <c r="CH22" s="340">
        <f t="shared" ref="CH22:CH30" si="167">AN22-AM22</f>
        <v>-2869</v>
      </c>
      <c r="CI22" s="431">
        <f t="shared" ref="CI22:CI30" si="168">CH22/AM22</f>
        <v>-0.31569102112676056</v>
      </c>
      <c r="CJ22" s="340">
        <f t="shared" ref="CJ22:CJ30" si="169">AO22-AN22</f>
        <v>-701</v>
      </c>
      <c r="CK22" s="431">
        <f t="shared" ref="CK22:CK30" si="170">CJ22/AN22</f>
        <v>-0.11271908666988262</v>
      </c>
      <c r="CL22" s="340">
        <f t="shared" ref="CL22:CL30" si="171">AP22-AO22</f>
        <v>1862</v>
      </c>
      <c r="CM22" s="431">
        <f t="shared" ref="CM22:CM30" si="172">CL22/AO22</f>
        <v>0.33744110184849585</v>
      </c>
      <c r="CN22" s="340">
        <f t="shared" ref="CN22:CN30" si="173">AQ22-AP22</f>
        <v>-420</v>
      </c>
      <c r="CO22" s="431">
        <f t="shared" ref="CO22:CO30" si="174">CN22/AP22</f>
        <v>-5.6910569105691054E-2</v>
      </c>
      <c r="CP22" s="340">
        <f t="shared" ref="CP22:CP30" si="175">AS22-AR22</f>
        <v>534</v>
      </c>
      <c r="CQ22" s="431">
        <f t="shared" ref="CQ22:CQ30" si="176">CP22/AR22</f>
        <v>8.7843395295278834E-2</v>
      </c>
      <c r="CR22" s="340">
        <f t="shared" ref="CR22:CR30" si="177">AS22-AR22</f>
        <v>534</v>
      </c>
      <c r="CS22" s="431">
        <f t="shared" ref="CS22:CS30" si="178">CR22/AR22</f>
        <v>8.7843395295278834E-2</v>
      </c>
      <c r="CT22" s="340">
        <f t="shared" ref="CT22:CT30" si="179">AT22-AS22</f>
        <v>1700</v>
      </c>
      <c r="CU22" s="431">
        <f t="shared" ref="CU22:CU30" si="180">CT22/AS22</f>
        <v>0.25706940874035988</v>
      </c>
      <c r="CV22" s="340">
        <f t="shared" ref="CV22:CV30" si="181">AU22-AT22</f>
        <v>-2003</v>
      </c>
      <c r="CW22" s="431">
        <f t="shared" ref="CW22:CW30" si="182">CV22/AT22</f>
        <v>-0.24094791290749429</v>
      </c>
      <c r="CX22" s="733">
        <f t="shared" ref="CX22:CX30" si="183">AX22-AU22</f>
        <v>911</v>
      </c>
      <c r="CY22" s="734">
        <f t="shared" ref="CY22:CY30" si="184">CX22/AU22</f>
        <v>0.14437400950871632</v>
      </c>
      <c r="CZ22" s="733">
        <f t="shared" ref="CZ22:CZ30" si="185">AY22-AX22</f>
        <v>-267</v>
      </c>
      <c r="DA22" s="734">
        <f t="shared" ref="DA22:DA30" si="186">CZ22/AX22</f>
        <v>-3.6975488159534692E-2</v>
      </c>
      <c r="DB22" s="733">
        <f t="shared" ref="DB22:DB30" si="187">AZ22-AY22</f>
        <v>538</v>
      </c>
      <c r="DC22" s="734">
        <f t="shared" ref="DC22:DC30" si="188">DB22/AY22</f>
        <v>7.736554501006615E-2</v>
      </c>
      <c r="DD22" s="733">
        <f t="shared" ref="DD22:DD30" si="189">BA22-AZ22</f>
        <v>6314</v>
      </c>
      <c r="DE22" s="734">
        <f t="shared" ref="DE22:DE30" si="190">DD22/AZ22</f>
        <v>0.84276561665776828</v>
      </c>
      <c r="DF22" s="733">
        <f t="shared" ref="DF22:DF30" si="191">BB22-BA22</f>
        <v>-5088</v>
      </c>
      <c r="DG22" s="734">
        <f t="shared" ref="DG22:DG30" si="192">DF22/BA22</f>
        <v>-0.36853541938287698</v>
      </c>
      <c r="DH22" s="733">
        <f t="shared" ref="DH22:DH30" si="193">BC22-BB22</f>
        <v>-1134</v>
      </c>
      <c r="DI22" s="734">
        <f t="shared" ref="DI22:DI30" si="194">DH22/BB22</f>
        <v>-0.13007570543702685</v>
      </c>
      <c r="DJ22" s="733">
        <f t="shared" ref="DJ22:DJ30" si="195">BD22-BC22</f>
        <v>816</v>
      </c>
      <c r="DK22" s="734">
        <f t="shared" ref="DK22:DK30" si="196">DJ22/BC22</f>
        <v>0.10759493670886076</v>
      </c>
      <c r="DL22" s="733">
        <f t="shared" ref="DL22:DL30" si="197">BE22-BD22</f>
        <v>-1690</v>
      </c>
      <c r="DM22" s="734">
        <f t="shared" ref="DM22:DM30" si="198">DL22/BD22</f>
        <v>-0.2011904761904762</v>
      </c>
      <c r="DN22" s="733">
        <f t="shared" ref="DN22:DN30" si="199">BF22-BE22</f>
        <v>22</v>
      </c>
      <c r="DO22" s="734">
        <f t="shared" ref="DO22:DO30" si="200">DN22/BE22</f>
        <v>3.2786885245901639E-3</v>
      </c>
      <c r="DP22" s="733">
        <f t="shared" ref="DP22:DP30" si="201">BG22-BF22</f>
        <v>-32</v>
      </c>
      <c r="DQ22" s="120">
        <f t="shared" ref="DQ22:DQ30" si="202">DP22/BF22</f>
        <v>-4.7534165181224008E-3</v>
      </c>
      <c r="DR22" s="733">
        <f t="shared" ref="DR22:DR30" si="203">BH22-BG22</f>
        <v>-37</v>
      </c>
      <c r="DS22" s="734">
        <f t="shared" ref="DS22:DS30" si="204">DR22/BG22</f>
        <v>-5.5223880597014925E-3</v>
      </c>
      <c r="DT22" s="733">
        <f t="shared" ref="DT22:DT30" si="205">BI22-BH22</f>
        <v>447</v>
      </c>
      <c r="DU22" s="734">
        <f t="shared" ref="DU22:DU30" si="206">DT22/BH22</f>
        <v>6.7086897793786585E-2</v>
      </c>
      <c r="DV22" s="733">
        <f t="shared" ref="DV22:DV30" si="207">BL22-BI22</f>
        <v>424</v>
      </c>
      <c r="DW22" s="734">
        <f t="shared" ref="DW22:DW30" si="208">DV22/BI22</f>
        <v>5.9634317862165963E-2</v>
      </c>
      <c r="DX22" s="340">
        <f t="shared" ref="DX22:DX30" si="209">BM22-BL22</f>
        <v>-7534</v>
      </c>
      <c r="DY22" s="431">
        <f t="shared" ref="DY22:DY30" si="210">DX22/BL22</f>
        <v>-1</v>
      </c>
      <c r="DZ22" s="340">
        <f t="shared" ref="DZ22:DZ30" si="211">BN22-BM22</f>
        <v>0</v>
      </c>
      <c r="EA22" s="431" t="e">
        <f t="shared" ref="EA22:EA30" si="212">DZ22/BN22</f>
        <v>#DIV/0!</v>
      </c>
      <c r="EB22" s="340">
        <f t="shared" ref="EB22:EB30" si="213">BO22-BN22</f>
        <v>0</v>
      </c>
      <c r="EC22" s="431" t="e">
        <f t="shared" ref="EC22:EC30" si="214">EB22/BO22</f>
        <v>#DIV/0!</v>
      </c>
      <c r="ED22" s="340">
        <f t="shared" ref="ED22:ED30" si="215">BP22-BO22</f>
        <v>0</v>
      </c>
      <c r="EE22" s="431" t="e">
        <f t="shared" ref="EE22:EE30" si="216">ED22/BP22</f>
        <v>#DIV/0!</v>
      </c>
      <c r="EF22" s="340">
        <f t="shared" ref="EF22:EF30" si="217">BQ22-BP22</f>
        <v>0</v>
      </c>
      <c r="EG22" s="431" t="e">
        <f t="shared" ref="EG22:EG30" si="218">EF22/BQ22</f>
        <v>#DIV/0!</v>
      </c>
      <c r="EH22" s="340">
        <f t="shared" ref="EH22:EH30" si="219">BR22-BQ22</f>
        <v>0</v>
      </c>
      <c r="EI22" s="431" t="e">
        <f t="shared" ref="EI22:EI30" si="220">EH22/BR22</f>
        <v>#DIV/0!</v>
      </c>
      <c r="EJ22" s="340">
        <f t="shared" ref="EJ22:EJ30" si="221">BS22-BR22</f>
        <v>0</v>
      </c>
      <c r="EK22" s="431" t="e">
        <f t="shared" ref="EK22:EK30" si="222">EJ22/BS22</f>
        <v>#DIV/0!</v>
      </c>
      <c r="EL22" s="340">
        <f t="shared" ref="EL22:EL30" si="223">BT22-BS22</f>
        <v>0</v>
      </c>
      <c r="EM22" s="431" t="e">
        <f t="shared" ref="EM22:EM30" si="224">EL22/BT22</f>
        <v>#DIV/0!</v>
      </c>
      <c r="EN22" s="340">
        <f t="shared" ref="EN22:EN30" si="225">BU22-BT22</f>
        <v>0</v>
      </c>
      <c r="EO22" s="431" t="e">
        <f t="shared" ref="EO22:EO30" si="226">EN22/BU22</f>
        <v>#DIV/0!</v>
      </c>
      <c r="EP22" s="340">
        <f t="shared" ref="EP22:EP30" si="227">BV22-BU22</f>
        <v>0</v>
      </c>
      <c r="EQ22" s="431" t="e">
        <f t="shared" ref="EQ22:EQ30" si="228">EP22/BV22</f>
        <v>#DIV/0!</v>
      </c>
      <c r="ER22" s="340">
        <f t="shared" ref="ER22:ER30" si="229">BW22-BV22</f>
        <v>0</v>
      </c>
      <c r="ES22" s="431" t="e">
        <f t="shared" ref="ES22:ES30" si="230">ER22/BW22</f>
        <v>#DIV/0!</v>
      </c>
      <c r="ET22" s="225">
        <f t="shared" ref="ET22:ET30" si="231">AX22</f>
        <v>7221</v>
      </c>
      <c r="EU22" s="788">
        <f t="shared" ref="EU22:EU30" si="232">BL22</f>
        <v>7534</v>
      </c>
      <c r="EV22" s="733">
        <f t="shared" ref="EV22:EV30" si="233">EU22-ET22</f>
        <v>313</v>
      </c>
      <c r="EW22" s="120">
        <f t="shared" ref="EW22:EW30" si="234">EV22/ET22</f>
        <v>4.3345796981027557E-2</v>
      </c>
      <c r="EX22" s="769"/>
      <c r="EY22" s="769"/>
      <c r="EZ22" s="769"/>
      <c r="FA22" t="s">
        <v>77</v>
      </c>
      <c r="FB22" s="284" t="e">
        <f>#REF!</f>
        <v>#REF!</v>
      </c>
      <c r="FC22" s="284" t="e">
        <f>#REF!</f>
        <v>#REF!</v>
      </c>
      <c r="FD22" s="284" t="e">
        <f>#REF!</f>
        <v>#REF!</v>
      </c>
      <c r="FE22" s="284" t="e">
        <f>#REF!</f>
        <v>#REF!</v>
      </c>
      <c r="FF22" s="284" t="e">
        <f>#REF!</f>
        <v>#REF!</v>
      </c>
      <c r="FG22" s="284" t="e">
        <f>#REF!</f>
        <v>#REF!</v>
      </c>
      <c r="FH22" s="284" t="e">
        <f>#REF!</f>
        <v>#REF!</v>
      </c>
      <c r="FI22" s="284" t="e">
        <f>#REF!</f>
        <v>#REF!</v>
      </c>
      <c r="FJ22" s="284" t="e">
        <f>#REF!</f>
        <v>#REF!</v>
      </c>
      <c r="FK22" s="284" t="e">
        <f>#REF!</f>
        <v>#REF!</v>
      </c>
      <c r="FL22" s="284" t="e">
        <f>#REF!</f>
        <v>#REF!</v>
      </c>
      <c r="FM22" s="285">
        <f t="shared" si="53"/>
        <v>6768</v>
      </c>
      <c r="FN22" s="285">
        <f t="shared" si="43"/>
        <v>6949</v>
      </c>
      <c r="FO22" s="285">
        <f t="shared" si="43"/>
        <v>5345</v>
      </c>
      <c r="FP22" s="285">
        <f t="shared" si="43"/>
        <v>9088</v>
      </c>
      <c r="FQ22" s="285">
        <f t="shared" si="43"/>
        <v>6219</v>
      </c>
      <c r="FR22" s="285">
        <f t="shared" si="43"/>
        <v>5518</v>
      </c>
      <c r="FS22" s="285">
        <f t="shared" si="43"/>
        <v>7380</v>
      </c>
      <c r="FT22" s="285">
        <f t="shared" si="43"/>
        <v>6960</v>
      </c>
      <c r="FU22" s="285">
        <f t="shared" si="43"/>
        <v>6079</v>
      </c>
      <c r="FV22" s="285">
        <f t="shared" si="43"/>
        <v>6613</v>
      </c>
      <c r="FW22" s="285">
        <f t="shared" si="43"/>
        <v>8313</v>
      </c>
      <c r="FX22" s="285">
        <f t="shared" si="43"/>
        <v>6310</v>
      </c>
      <c r="FY22" s="285">
        <f t="shared" ref="FY22:FY30" si="235">AX22</f>
        <v>7221</v>
      </c>
      <c r="FZ22" s="285">
        <f t="shared" ref="FZ22:FZ30" si="236">AY22</f>
        <v>6954</v>
      </c>
      <c r="GA22" s="285">
        <f t="shared" ref="GA22:GA30" si="237">AZ22</f>
        <v>7492</v>
      </c>
      <c r="GB22" s="285">
        <f t="shared" ref="GB22:GB30" si="238">BA22</f>
        <v>13806</v>
      </c>
      <c r="GC22" s="285">
        <f t="shared" ref="GC22:GC30" si="239">BB22</f>
        <v>8718</v>
      </c>
      <c r="GD22" s="285">
        <f t="shared" ref="GD22:GD31" si="240">BC22</f>
        <v>7584</v>
      </c>
      <c r="GE22" s="285">
        <f t="shared" ref="GE22:GE30" si="241">BD22</f>
        <v>8400</v>
      </c>
      <c r="GF22" s="285">
        <f t="shared" ref="GF22:GF30" si="242">BE22</f>
        <v>6710</v>
      </c>
      <c r="GG22" s="285">
        <f t="shared" ref="GG22:GG30" si="243">BF22</f>
        <v>6732</v>
      </c>
      <c r="GH22" s="285">
        <f t="shared" ref="GH22:GH30" si="244">BG22</f>
        <v>6700</v>
      </c>
      <c r="GI22" s="285">
        <f t="shared" ref="GI22:GI30" si="245">BH22</f>
        <v>6663</v>
      </c>
      <c r="GJ22" s="285">
        <f t="shared" ref="GJ22:GJ30" si="246">BI22</f>
        <v>7110</v>
      </c>
      <c r="GK22" s="908">
        <f t="shared" ref="GK22:GK30" si="247">BL22</f>
        <v>7534</v>
      </c>
      <c r="GL22" s="908">
        <f t="shared" ref="GL22:GU30" si="248">BM22</f>
        <v>0</v>
      </c>
      <c r="GM22" s="908">
        <f t="shared" si="248"/>
        <v>0</v>
      </c>
      <c r="GN22" s="908">
        <f t="shared" si="248"/>
        <v>0</v>
      </c>
      <c r="GO22" s="908">
        <f t="shared" si="248"/>
        <v>0</v>
      </c>
      <c r="GP22" s="908">
        <f t="shared" si="248"/>
        <v>0</v>
      </c>
      <c r="GQ22" s="908">
        <f t="shared" si="248"/>
        <v>0</v>
      </c>
      <c r="GR22" s="908">
        <f t="shared" si="248"/>
        <v>0</v>
      </c>
      <c r="GS22" s="908">
        <f t="shared" si="248"/>
        <v>0</v>
      </c>
      <c r="GT22" s="908">
        <f t="shared" si="248"/>
        <v>0</v>
      </c>
      <c r="GU22" s="908">
        <f t="shared" si="248"/>
        <v>0</v>
      </c>
      <c r="GV22" s="908">
        <f t="shared" ref="GV22:GV30" si="249">BW22</f>
        <v>0</v>
      </c>
    </row>
    <row r="23" spans="1:204" x14ac:dyDescent="0.25">
      <c r="A23" s="880"/>
      <c r="B23" s="56"/>
      <c r="C23" s="56" t="s">
        <v>33</v>
      </c>
      <c r="D23" s="130"/>
      <c r="E23" s="1007" t="s">
        <v>38</v>
      </c>
      <c r="F23" s="1007"/>
      <c r="G23" s="1008"/>
      <c r="H23" s="397">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7">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7">
        <v>3180</v>
      </c>
      <c r="AK23" s="76">
        <v>3306</v>
      </c>
      <c r="AL23" s="23">
        <v>2691</v>
      </c>
      <c r="AM23" s="76">
        <v>6924</v>
      </c>
      <c r="AN23" s="23">
        <v>3563</v>
      </c>
      <c r="AO23" s="76">
        <v>2917</v>
      </c>
      <c r="AP23" s="695">
        <v>3859</v>
      </c>
      <c r="AQ23" s="76">
        <v>3634</v>
      </c>
      <c r="AR23" s="695">
        <v>3071</v>
      </c>
      <c r="AS23" s="76">
        <v>3359</v>
      </c>
      <c r="AT23" s="695">
        <v>5207</v>
      </c>
      <c r="AU23" s="76">
        <v>3621</v>
      </c>
      <c r="AV23" s="141">
        <f t="shared" si="149"/>
        <v>45332</v>
      </c>
      <c r="AW23" s="174">
        <f t="shared" si="150"/>
        <v>3777.6666666666665</v>
      </c>
      <c r="AX23" s="397">
        <v>3813</v>
      </c>
      <c r="AY23" s="76">
        <v>3624</v>
      </c>
      <c r="AZ23" s="23">
        <v>4407</v>
      </c>
      <c r="BA23" s="76">
        <v>9602</v>
      </c>
      <c r="BB23" s="23">
        <v>4942</v>
      </c>
      <c r="BC23" s="76">
        <v>4326</v>
      </c>
      <c r="BD23" s="695">
        <v>5169</v>
      </c>
      <c r="BE23" s="76">
        <v>3640</v>
      </c>
      <c r="BF23" s="695">
        <v>3557</v>
      </c>
      <c r="BG23" s="76">
        <v>3419</v>
      </c>
      <c r="BH23" s="695">
        <v>3275</v>
      </c>
      <c r="BI23" s="76">
        <v>3643</v>
      </c>
      <c r="BJ23" s="141">
        <f t="shared" si="153"/>
        <v>53417</v>
      </c>
      <c r="BK23" s="174">
        <f t="shared" si="154"/>
        <v>4451.416666666667</v>
      </c>
      <c r="BL23" s="397">
        <v>3725</v>
      </c>
      <c r="BM23" s="76"/>
      <c r="BN23" s="23"/>
      <c r="BO23" s="76"/>
      <c r="BP23" s="23"/>
      <c r="BQ23" s="76"/>
      <c r="BR23" s="695"/>
      <c r="BS23" s="76"/>
      <c r="BT23" s="695"/>
      <c r="BU23" s="695"/>
      <c r="BV23" s="695"/>
      <c r="BW23" s="695"/>
      <c r="BX23" s="141">
        <f t="shared" si="157"/>
        <v>3725</v>
      </c>
      <c r="BY23" s="174">
        <f t="shared" si="158"/>
        <v>3725</v>
      </c>
      <c r="BZ23" s="470">
        <f t="shared" si="159"/>
        <v>386</v>
      </c>
      <c r="CA23" s="431">
        <f t="shared" si="160"/>
        <v>0.13815318539727989</v>
      </c>
      <c r="CB23" s="340">
        <f t="shared" si="161"/>
        <v>126</v>
      </c>
      <c r="CC23" s="431">
        <f t="shared" si="162"/>
        <v>3.962264150943396E-2</v>
      </c>
      <c r="CD23" s="340">
        <f t="shared" si="163"/>
        <v>4233</v>
      </c>
      <c r="CE23" s="431">
        <f t="shared" si="164"/>
        <v>1.5730211817168338</v>
      </c>
      <c r="CF23" s="340">
        <f t="shared" si="165"/>
        <v>4233</v>
      </c>
      <c r="CG23" s="431">
        <f t="shared" si="166"/>
        <v>1.5730211817168338</v>
      </c>
      <c r="CH23" s="340">
        <f t="shared" si="167"/>
        <v>-3361</v>
      </c>
      <c r="CI23" s="431">
        <f t="shared" si="168"/>
        <v>-0.48541305603697282</v>
      </c>
      <c r="CJ23" s="340">
        <f t="shared" si="169"/>
        <v>-646</v>
      </c>
      <c r="CK23" s="431">
        <f t="shared" si="170"/>
        <v>-0.18130788661240527</v>
      </c>
      <c r="CL23" s="340">
        <f t="shared" si="171"/>
        <v>942</v>
      </c>
      <c r="CM23" s="431">
        <f t="shared" si="172"/>
        <v>0.32293452176894072</v>
      </c>
      <c r="CN23" s="340">
        <f t="shared" si="173"/>
        <v>-225</v>
      </c>
      <c r="CO23" s="431">
        <f t="shared" si="174"/>
        <v>-5.8305260430163257E-2</v>
      </c>
      <c r="CP23" s="340">
        <f t="shared" si="175"/>
        <v>288</v>
      </c>
      <c r="CQ23" s="431">
        <f t="shared" si="176"/>
        <v>9.3780527515467269E-2</v>
      </c>
      <c r="CR23" s="340">
        <f t="shared" si="177"/>
        <v>288</v>
      </c>
      <c r="CS23" s="431">
        <f t="shared" si="178"/>
        <v>9.3780527515467269E-2</v>
      </c>
      <c r="CT23" s="340">
        <f t="shared" si="179"/>
        <v>1848</v>
      </c>
      <c r="CU23" s="431">
        <f t="shared" si="180"/>
        <v>0.55016373920809769</v>
      </c>
      <c r="CV23" s="340">
        <f t="shared" si="181"/>
        <v>-1586</v>
      </c>
      <c r="CW23" s="431">
        <f t="shared" si="182"/>
        <v>-0.30458997503360863</v>
      </c>
      <c r="CX23" s="733">
        <f t="shared" si="183"/>
        <v>192</v>
      </c>
      <c r="CY23" s="734">
        <f t="shared" si="184"/>
        <v>5.3024026512013253E-2</v>
      </c>
      <c r="CZ23" s="733">
        <f t="shared" si="185"/>
        <v>-189</v>
      </c>
      <c r="DA23" s="734">
        <f t="shared" si="186"/>
        <v>-4.956726986624705E-2</v>
      </c>
      <c r="DB23" s="733">
        <f t="shared" si="187"/>
        <v>783</v>
      </c>
      <c r="DC23" s="734">
        <f t="shared" si="188"/>
        <v>0.21605960264900662</v>
      </c>
      <c r="DD23" s="733">
        <f t="shared" si="189"/>
        <v>5195</v>
      </c>
      <c r="DE23" s="734">
        <f t="shared" si="190"/>
        <v>1.1788064442931701</v>
      </c>
      <c r="DF23" s="733">
        <f t="shared" si="191"/>
        <v>-4660</v>
      </c>
      <c r="DG23" s="734">
        <f t="shared" si="192"/>
        <v>-0.48531555925848779</v>
      </c>
      <c r="DH23" s="733">
        <f t="shared" si="193"/>
        <v>-616</v>
      </c>
      <c r="DI23" s="734">
        <f t="shared" si="194"/>
        <v>-0.12464589235127478</v>
      </c>
      <c r="DJ23" s="733">
        <f t="shared" si="195"/>
        <v>843</v>
      </c>
      <c r="DK23" s="734">
        <f t="shared" si="196"/>
        <v>0.19486823855755894</v>
      </c>
      <c r="DL23" s="733">
        <f t="shared" si="197"/>
        <v>-1529</v>
      </c>
      <c r="DM23" s="734">
        <f t="shared" si="198"/>
        <v>-0.29580189591797251</v>
      </c>
      <c r="DN23" s="733">
        <f t="shared" si="199"/>
        <v>-83</v>
      </c>
      <c r="DO23" s="734">
        <f t="shared" si="200"/>
        <v>-2.2802197802197801E-2</v>
      </c>
      <c r="DP23" s="733">
        <f t="shared" si="201"/>
        <v>-138</v>
      </c>
      <c r="DQ23" s="120">
        <f t="shared" si="202"/>
        <v>-3.8796738824852406E-2</v>
      </c>
      <c r="DR23" s="733">
        <f t="shared" si="203"/>
        <v>-144</v>
      </c>
      <c r="DS23" s="734">
        <f t="shared" si="204"/>
        <v>-4.211757823925124E-2</v>
      </c>
      <c r="DT23" s="733">
        <f t="shared" si="205"/>
        <v>368</v>
      </c>
      <c r="DU23" s="734">
        <f t="shared" si="206"/>
        <v>0.11236641221374045</v>
      </c>
      <c r="DV23" s="733">
        <f t="shared" si="207"/>
        <v>82</v>
      </c>
      <c r="DW23" s="734">
        <f t="shared" si="208"/>
        <v>2.2508921218775735E-2</v>
      </c>
      <c r="DX23" s="340">
        <f t="shared" si="209"/>
        <v>-3725</v>
      </c>
      <c r="DY23" s="431">
        <f t="shared" si="210"/>
        <v>-1</v>
      </c>
      <c r="DZ23" s="340">
        <f t="shared" si="211"/>
        <v>0</v>
      </c>
      <c r="EA23" s="431" t="e">
        <f t="shared" si="212"/>
        <v>#DIV/0!</v>
      </c>
      <c r="EB23" s="340">
        <f t="shared" si="213"/>
        <v>0</v>
      </c>
      <c r="EC23" s="431" t="e">
        <f t="shared" si="214"/>
        <v>#DIV/0!</v>
      </c>
      <c r="ED23" s="340">
        <f t="shared" si="215"/>
        <v>0</v>
      </c>
      <c r="EE23" s="431" t="e">
        <f t="shared" si="216"/>
        <v>#DIV/0!</v>
      </c>
      <c r="EF23" s="340">
        <f t="shared" si="217"/>
        <v>0</v>
      </c>
      <c r="EG23" s="431" t="e">
        <f t="shared" si="218"/>
        <v>#DIV/0!</v>
      </c>
      <c r="EH23" s="340">
        <f t="shared" si="219"/>
        <v>0</v>
      </c>
      <c r="EI23" s="431" t="e">
        <f t="shared" si="220"/>
        <v>#DIV/0!</v>
      </c>
      <c r="EJ23" s="340">
        <f t="shared" si="221"/>
        <v>0</v>
      </c>
      <c r="EK23" s="431" t="e">
        <f t="shared" si="222"/>
        <v>#DIV/0!</v>
      </c>
      <c r="EL23" s="340">
        <f t="shared" si="223"/>
        <v>0</v>
      </c>
      <c r="EM23" s="431" t="e">
        <f t="shared" si="224"/>
        <v>#DIV/0!</v>
      </c>
      <c r="EN23" s="340">
        <f t="shared" si="225"/>
        <v>0</v>
      </c>
      <c r="EO23" s="431" t="e">
        <f t="shared" si="226"/>
        <v>#DIV/0!</v>
      </c>
      <c r="EP23" s="340">
        <f t="shared" si="227"/>
        <v>0</v>
      </c>
      <c r="EQ23" s="431" t="e">
        <f t="shared" si="228"/>
        <v>#DIV/0!</v>
      </c>
      <c r="ER23" s="340">
        <f t="shared" si="229"/>
        <v>0</v>
      </c>
      <c r="ES23" s="431" t="e">
        <f t="shared" si="230"/>
        <v>#DIV/0!</v>
      </c>
      <c r="ET23" s="221">
        <f t="shared" si="231"/>
        <v>3813</v>
      </c>
      <c r="EU23" s="782">
        <f t="shared" si="232"/>
        <v>3725</v>
      </c>
      <c r="EV23" s="733">
        <f t="shared" si="233"/>
        <v>-88</v>
      </c>
      <c r="EW23" s="120">
        <f t="shared" si="234"/>
        <v>-2.3078940466824023E-2</v>
      </c>
      <c r="EX23" s="769"/>
      <c r="EY23" s="769"/>
      <c r="EZ23" s="769"/>
      <c r="FA23" t="str">
        <f t="shared" ref="FA23:FA30" si="250">E23</f>
        <v>Reported Source - Telephone</v>
      </c>
      <c r="FB23" s="284" t="e">
        <f>#REF!</f>
        <v>#REF!</v>
      </c>
      <c r="FC23" s="284" t="e">
        <f>#REF!</f>
        <v>#REF!</v>
      </c>
      <c r="FD23" s="284" t="e">
        <f>#REF!</f>
        <v>#REF!</v>
      </c>
      <c r="FE23" s="284" t="e">
        <f>#REF!</f>
        <v>#REF!</v>
      </c>
      <c r="FF23" s="284" t="e">
        <f>#REF!</f>
        <v>#REF!</v>
      </c>
      <c r="FG23" s="284" t="e">
        <f>#REF!</f>
        <v>#REF!</v>
      </c>
      <c r="FH23" s="284" t="e">
        <f>#REF!</f>
        <v>#REF!</v>
      </c>
      <c r="FI23" s="284" t="e">
        <f>#REF!</f>
        <v>#REF!</v>
      </c>
      <c r="FJ23" s="284" t="e">
        <f>#REF!</f>
        <v>#REF!</v>
      </c>
      <c r="FK23" s="284" t="e">
        <f>#REF!</f>
        <v>#REF!</v>
      </c>
      <c r="FL23" s="284" t="e">
        <f>#REF!</f>
        <v>#REF!</v>
      </c>
      <c r="FM23" s="285">
        <f t="shared" si="53"/>
        <v>3180</v>
      </c>
      <c r="FN23" s="285">
        <f t="shared" si="43"/>
        <v>3306</v>
      </c>
      <c r="FO23" s="285">
        <f t="shared" si="43"/>
        <v>2691</v>
      </c>
      <c r="FP23" s="285">
        <f t="shared" si="43"/>
        <v>6924</v>
      </c>
      <c r="FQ23" s="285">
        <f t="shared" si="43"/>
        <v>3563</v>
      </c>
      <c r="FR23" s="285">
        <f t="shared" si="43"/>
        <v>2917</v>
      </c>
      <c r="FS23" s="285">
        <f t="shared" si="43"/>
        <v>3859</v>
      </c>
      <c r="FT23" s="285">
        <f t="shared" si="43"/>
        <v>3634</v>
      </c>
      <c r="FU23" s="285">
        <f t="shared" si="43"/>
        <v>3071</v>
      </c>
      <c r="FV23" s="285">
        <f t="shared" si="43"/>
        <v>3359</v>
      </c>
      <c r="FW23" s="285">
        <f t="shared" si="43"/>
        <v>5207</v>
      </c>
      <c r="FX23" s="285">
        <f t="shared" si="43"/>
        <v>3621</v>
      </c>
      <c r="FY23" s="285">
        <f t="shared" si="235"/>
        <v>3813</v>
      </c>
      <c r="FZ23" s="285">
        <f t="shared" si="236"/>
        <v>3624</v>
      </c>
      <c r="GA23" s="285">
        <f t="shared" si="237"/>
        <v>4407</v>
      </c>
      <c r="GB23" s="285">
        <f t="shared" si="238"/>
        <v>9602</v>
      </c>
      <c r="GC23" s="285">
        <f t="shared" si="239"/>
        <v>4942</v>
      </c>
      <c r="GD23" s="285">
        <f t="shared" si="240"/>
        <v>4326</v>
      </c>
      <c r="GE23" s="285">
        <f t="shared" si="241"/>
        <v>5169</v>
      </c>
      <c r="GF23" s="285">
        <f t="shared" si="242"/>
        <v>3640</v>
      </c>
      <c r="GG23" s="285">
        <f t="shared" si="243"/>
        <v>3557</v>
      </c>
      <c r="GH23" s="285">
        <f t="shared" si="244"/>
        <v>3419</v>
      </c>
      <c r="GI23" s="285">
        <f t="shared" si="245"/>
        <v>3275</v>
      </c>
      <c r="GJ23" s="285">
        <f t="shared" si="246"/>
        <v>3643</v>
      </c>
      <c r="GK23" s="908">
        <f t="shared" si="247"/>
        <v>3725</v>
      </c>
      <c r="GL23" s="908">
        <f t="shared" si="248"/>
        <v>0</v>
      </c>
      <c r="GM23" s="908">
        <f t="shared" si="248"/>
        <v>0</v>
      </c>
      <c r="GN23" s="908">
        <f t="shared" si="248"/>
        <v>0</v>
      </c>
      <c r="GO23" s="908">
        <f t="shared" si="248"/>
        <v>0</v>
      </c>
      <c r="GP23" s="908">
        <f t="shared" si="248"/>
        <v>0</v>
      </c>
      <c r="GQ23" s="908">
        <f t="shared" si="248"/>
        <v>0</v>
      </c>
      <c r="GR23" s="908">
        <f t="shared" si="248"/>
        <v>0</v>
      </c>
      <c r="GS23" s="908">
        <f t="shared" si="248"/>
        <v>0</v>
      </c>
      <c r="GT23" s="908">
        <f t="shared" si="248"/>
        <v>0</v>
      </c>
      <c r="GU23" s="908">
        <f t="shared" si="248"/>
        <v>0</v>
      </c>
      <c r="GV23" s="908">
        <f t="shared" si="249"/>
        <v>0</v>
      </c>
    </row>
    <row r="24" spans="1:204" x14ac:dyDescent="0.25">
      <c r="A24" s="880"/>
      <c r="B24" s="56"/>
      <c r="C24" s="56" t="s">
        <v>34</v>
      </c>
      <c r="D24" s="130"/>
      <c r="E24" s="1007" t="s">
        <v>39</v>
      </c>
      <c r="F24" s="1007"/>
      <c r="G24" s="1008"/>
      <c r="H24" s="397">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7">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7">
        <v>2383</v>
      </c>
      <c r="AK24" s="76">
        <v>2223</v>
      </c>
      <c r="AL24" s="23">
        <v>1710</v>
      </c>
      <c r="AM24" s="76">
        <v>1264</v>
      </c>
      <c r="AN24" s="23">
        <v>1557</v>
      </c>
      <c r="AO24" s="76">
        <v>1529</v>
      </c>
      <c r="AP24" s="695">
        <v>2127</v>
      </c>
      <c r="AQ24" s="76">
        <v>2072</v>
      </c>
      <c r="AR24" s="695">
        <v>1740</v>
      </c>
      <c r="AS24" s="76">
        <v>1795</v>
      </c>
      <c r="AT24" s="695">
        <v>1738</v>
      </c>
      <c r="AU24" s="76">
        <v>1531</v>
      </c>
      <c r="AV24" s="141">
        <f t="shared" si="149"/>
        <v>21669</v>
      </c>
      <c r="AW24" s="174">
        <f t="shared" si="150"/>
        <v>1805.75</v>
      </c>
      <c r="AX24" s="397">
        <v>1908</v>
      </c>
      <c r="AY24" s="76">
        <v>2096</v>
      </c>
      <c r="AZ24" s="23">
        <v>1992</v>
      </c>
      <c r="BA24" s="76">
        <v>2861</v>
      </c>
      <c r="BB24" s="23">
        <v>2327</v>
      </c>
      <c r="BC24" s="76">
        <v>2180</v>
      </c>
      <c r="BD24" s="695">
        <v>2454</v>
      </c>
      <c r="BE24" s="76">
        <v>2317</v>
      </c>
      <c r="BF24" s="695">
        <v>2388</v>
      </c>
      <c r="BG24" s="76">
        <v>2132</v>
      </c>
      <c r="BH24" s="695">
        <v>2451</v>
      </c>
      <c r="BI24" s="76">
        <v>2759</v>
      </c>
      <c r="BJ24" s="141">
        <f t="shared" si="153"/>
        <v>27865</v>
      </c>
      <c r="BK24" s="174">
        <f t="shared" si="154"/>
        <v>2322.0833333333335</v>
      </c>
      <c r="BL24" s="397">
        <v>3023</v>
      </c>
      <c r="BM24" s="76"/>
      <c r="BN24" s="23"/>
      <c r="BO24" s="76"/>
      <c r="BP24" s="23"/>
      <c r="BQ24" s="76"/>
      <c r="BR24" s="695"/>
      <c r="BS24" s="76"/>
      <c r="BT24" s="695"/>
      <c r="BU24" s="695"/>
      <c r="BV24" s="695"/>
      <c r="BW24" s="695"/>
      <c r="BX24" s="141">
        <f t="shared" si="157"/>
        <v>3023</v>
      </c>
      <c r="BY24" s="174">
        <f t="shared" si="158"/>
        <v>3023</v>
      </c>
      <c r="BZ24" s="470">
        <f t="shared" si="159"/>
        <v>485</v>
      </c>
      <c r="CA24" s="431">
        <f t="shared" si="160"/>
        <v>0.25553213909378292</v>
      </c>
      <c r="CB24" s="340">
        <f t="shared" si="161"/>
        <v>-160</v>
      </c>
      <c r="CC24" s="431">
        <f t="shared" si="162"/>
        <v>-6.7142257658413765E-2</v>
      </c>
      <c r="CD24" s="340">
        <f t="shared" si="163"/>
        <v>-446</v>
      </c>
      <c r="CE24" s="431">
        <f t="shared" si="164"/>
        <v>-0.26081871345029239</v>
      </c>
      <c r="CF24" s="340">
        <f t="shared" si="165"/>
        <v>-446</v>
      </c>
      <c r="CG24" s="431">
        <f t="shared" si="166"/>
        <v>-0.26081871345029239</v>
      </c>
      <c r="CH24" s="340">
        <f t="shared" si="167"/>
        <v>293</v>
      </c>
      <c r="CI24" s="431">
        <f t="shared" si="168"/>
        <v>0.23180379746835442</v>
      </c>
      <c r="CJ24" s="340">
        <f t="shared" si="169"/>
        <v>-28</v>
      </c>
      <c r="CK24" s="431">
        <f t="shared" si="170"/>
        <v>-1.7983301220295438E-2</v>
      </c>
      <c r="CL24" s="340">
        <f t="shared" si="171"/>
        <v>598</v>
      </c>
      <c r="CM24" s="431">
        <f t="shared" si="172"/>
        <v>0.39110529758011775</v>
      </c>
      <c r="CN24" s="340">
        <f t="shared" si="173"/>
        <v>-55</v>
      </c>
      <c r="CO24" s="431">
        <f t="shared" si="174"/>
        <v>-2.5858015984955338E-2</v>
      </c>
      <c r="CP24" s="340">
        <f t="shared" si="175"/>
        <v>55</v>
      </c>
      <c r="CQ24" s="431">
        <f t="shared" si="176"/>
        <v>3.1609195402298854E-2</v>
      </c>
      <c r="CR24" s="340">
        <f t="shared" si="177"/>
        <v>55</v>
      </c>
      <c r="CS24" s="431">
        <f t="shared" si="178"/>
        <v>3.1609195402298854E-2</v>
      </c>
      <c r="CT24" s="340">
        <f t="shared" si="179"/>
        <v>-57</v>
      </c>
      <c r="CU24" s="431">
        <f t="shared" si="180"/>
        <v>-3.1754874651810587E-2</v>
      </c>
      <c r="CV24" s="340">
        <f t="shared" si="181"/>
        <v>-207</v>
      </c>
      <c r="CW24" s="431">
        <f t="shared" si="182"/>
        <v>-0.119102416570771</v>
      </c>
      <c r="CX24" s="733">
        <f t="shared" si="183"/>
        <v>377</v>
      </c>
      <c r="CY24" s="734">
        <f t="shared" si="184"/>
        <v>0.24624428478118876</v>
      </c>
      <c r="CZ24" s="733">
        <f t="shared" si="185"/>
        <v>188</v>
      </c>
      <c r="DA24" s="734">
        <f t="shared" si="186"/>
        <v>9.853249475890985E-2</v>
      </c>
      <c r="DB24" s="733">
        <f t="shared" si="187"/>
        <v>-104</v>
      </c>
      <c r="DC24" s="734">
        <f t="shared" si="188"/>
        <v>-4.9618320610687022E-2</v>
      </c>
      <c r="DD24" s="733">
        <f t="shared" si="189"/>
        <v>869</v>
      </c>
      <c r="DE24" s="734">
        <f t="shared" si="190"/>
        <v>0.4362449799196787</v>
      </c>
      <c r="DF24" s="733">
        <f t="shared" si="191"/>
        <v>-534</v>
      </c>
      <c r="DG24" s="734">
        <f t="shared" si="192"/>
        <v>-0.18664802516602585</v>
      </c>
      <c r="DH24" s="733">
        <f t="shared" si="193"/>
        <v>-147</v>
      </c>
      <c r="DI24" s="734">
        <f t="shared" si="194"/>
        <v>-6.3171465406102273E-2</v>
      </c>
      <c r="DJ24" s="733">
        <f t="shared" si="195"/>
        <v>274</v>
      </c>
      <c r="DK24" s="734">
        <f t="shared" si="196"/>
        <v>0.12568807339449542</v>
      </c>
      <c r="DL24" s="733">
        <f t="shared" si="197"/>
        <v>-137</v>
      </c>
      <c r="DM24" s="734">
        <f t="shared" si="198"/>
        <v>-5.5827220863895681E-2</v>
      </c>
      <c r="DN24" s="733">
        <f t="shared" si="199"/>
        <v>71</v>
      </c>
      <c r="DO24" s="734">
        <f t="shared" si="200"/>
        <v>3.0643072939145446E-2</v>
      </c>
      <c r="DP24" s="733">
        <f t="shared" si="201"/>
        <v>-256</v>
      </c>
      <c r="DQ24" s="120">
        <f t="shared" si="202"/>
        <v>-0.10720268006700168</v>
      </c>
      <c r="DR24" s="733">
        <f t="shared" si="203"/>
        <v>319</v>
      </c>
      <c r="DS24" s="734">
        <f t="shared" si="204"/>
        <v>0.14962476547842402</v>
      </c>
      <c r="DT24" s="733">
        <f t="shared" si="205"/>
        <v>308</v>
      </c>
      <c r="DU24" s="734">
        <f t="shared" si="206"/>
        <v>0.12566299469604242</v>
      </c>
      <c r="DV24" s="733">
        <f t="shared" si="207"/>
        <v>264</v>
      </c>
      <c r="DW24" s="734">
        <f t="shared" si="208"/>
        <v>9.5686843059079374E-2</v>
      </c>
      <c r="DX24" s="340">
        <f t="shared" si="209"/>
        <v>-3023</v>
      </c>
      <c r="DY24" s="431">
        <f t="shared" si="210"/>
        <v>-1</v>
      </c>
      <c r="DZ24" s="340">
        <f t="shared" si="211"/>
        <v>0</v>
      </c>
      <c r="EA24" s="431" t="e">
        <f t="shared" si="212"/>
        <v>#DIV/0!</v>
      </c>
      <c r="EB24" s="340">
        <f t="shared" si="213"/>
        <v>0</v>
      </c>
      <c r="EC24" s="431" t="e">
        <f t="shared" si="214"/>
        <v>#DIV/0!</v>
      </c>
      <c r="ED24" s="340">
        <f t="shared" si="215"/>
        <v>0</v>
      </c>
      <c r="EE24" s="431" t="e">
        <f t="shared" si="216"/>
        <v>#DIV/0!</v>
      </c>
      <c r="EF24" s="340">
        <f t="shared" si="217"/>
        <v>0</v>
      </c>
      <c r="EG24" s="431" t="e">
        <f t="shared" si="218"/>
        <v>#DIV/0!</v>
      </c>
      <c r="EH24" s="340">
        <f t="shared" si="219"/>
        <v>0</v>
      </c>
      <c r="EI24" s="431" t="e">
        <f t="shared" si="220"/>
        <v>#DIV/0!</v>
      </c>
      <c r="EJ24" s="340">
        <f t="shared" si="221"/>
        <v>0</v>
      </c>
      <c r="EK24" s="431" t="e">
        <f t="shared" si="222"/>
        <v>#DIV/0!</v>
      </c>
      <c r="EL24" s="340">
        <f t="shared" si="223"/>
        <v>0</v>
      </c>
      <c r="EM24" s="431" t="e">
        <f t="shared" si="224"/>
        <v>#DIV/0!</v>
      </c>
      <c r="EN24" s="340">
        <f t="shared" si="225"/>
        <v>0</v>
      </c>
      <c r="EO24" s="431" t="e">
        <f t="shared" si="226"/>
        <v>#DIV/0!</v>
      </c>
      <c r="EP24" s="340">
        <f t="shared" si="227"/>
        <v>0</v>
      </c>
      <c r="EQ24" s="431" t="e">
        <f t="shared" si="228"/>
        <v>#DIV/0!</v>
      </c>
      <c r="ER24" s="340">
        <f t="shared" si="229"/>
        <v>0</v>
      </c>
      <c r="ES24" s="431" t="e">
        <f t="shared" si="230"/>
        <v>#DIV/0!</v>
      </c>
      <c r="ET24" s="221">
        <f t="shared" si="231"/>
        <v>1908</v>
      </c>
      <c r="EU24" s="782">
        <f t="shared" si="232"/>
        <v>3023</v>
      </c>
      <c r="EV24" s="733">
        <f t="shared" si="233"/>
        <v>1115</v>
      </c>
      <c r="EW24" s="120">
        <f t="shared" si="234"/>
        <v>0.58438155136268344</v>
      </c>
      <c r="EX24" s="769"/>
      <c r="EY24" s="769"/>
      <c r="EZ24" s="769"/>
      <c r="FA24" t="str">
        <f t="shared" si="250"/>
        <v>Reported Source - Email</v>
      </c>
      <c r="FB24" s="284" t="e">
        <f>#REF!</f>
        <v>#REF!</v>
      </c>
      <c r="FC24" s="284" t="e">
        <f>#REF!</f>
        <v>#REF!</v>
      </c>
      <c r="FD24" s="284" t="e">
        <f>#REF!</f>
        <v>#REF!</v>
      </c>
      <c r="FE24" s="284" t="e">
        <f>#REF!</f>
        <v>#REF!</v>
      </c>
      <c r="FF24" s="284" t="e">
        <f>#REF!</f>
        <v>#REF!</v>
      </c>
      <c r="FG24" s="284" t="e">
        <f>#REF!</f>
        <v>#REF!</v>
      </c>
      <c r="FH24" s="284" t="e">
        <f>#REF!</f>
        <v>#REF!</v>
      </c>
      <c r="FI24" s="284" t="e">
        <f>#REF!</f>
        <v>#REF!</v>
      </c>
      <c r="FJ24" s="284" t="e">
        <f>#REF!</f>
        <v>#REF!</v>
      </c>
      <c r="FK24" s="284" t="e">
        <f>#REF!</f>
        <v>#REF!</v>
      </c>
      <c r="FL24" s="284" t="e">
        <f>#REF!</f>
        <v>#REF!</v>
      </c>
      <c r="FM24" s="285">
        <f t="shared" si="53"/>
        <v>2383</v>
      </c>
      <c r="FN24" s="285">
        <f t="shared" si="43"/>
        <v>2223</v>
      </c>
      <c r="FO24" s="285">
        <f t="shared" si="43"/>
        <v>1710</v>
      </c>
      <c r="FP24" s="285">
        <f t="shared" si="43"/>
        <v>1264</v>
      </c>
      <c r="FQ24" s="285">
        <f t="shared" si="43"/>
        <v>1557</v>
      </c>
      <c r="FR24" s="285">
        <f t="shared" si="43"/>
        <v>1529</v>
      </c>
      <c r="FS24" s="285">
        <f t="shared" si="43"/>
        <v>2127</v>
      </c>
      <c r="FT24" s="285">
        <f t="shared" si="43"/>
        <v>2072</v>
      </c>
      <c r="FU24" s="285">
        <f t="shared" si="43"/>
        <v>1740</v>
      </c>
      <c r="FV24" s="285">
        <f t="shared" si="43"/>
        <v>1795</v>
      </c>
      <c r="FW24" s="285">
        <f t="shared" si="43"/>
        <v>1738</v>
      </c>
      <c r="FX24" s="285">
        <f t="shared" si="43"/>
        <v>1531</v>
      </c>
      <c r="FY24" s="285">
        <f t="shared" si="235"/>
        <v>1908</v>
      </c>
      <c r="FZ24" s="285">
        <f t="shared" si="236"/>
        <v>2096</v>
      </c>
      <c r="GA24" s="285">
        <f t="shared" si="237"/>
        <v>1992</v>
      </c>
      <c r="GB24" s="285">
        <f t="shared" si="238"/>
        <v>2861</v>
      </c>
      <c r="GC24" s="285">
        <f t="shared" si="239"/>
        <v>2327</v>
      </c>
      <c r="GD24" s="285">
        <f t="shared" si="240"/>
        <v>2180</v>
      </c>
      <c r="GE24" s="285">
        <f t="shared" si="241"/>
        <v>2454</v>
      </c>
      <c r="GF24" s="285">
        <f t="shared" si="242"/>
        <v>2317</v>
      </c>
      <c r="GG24" s="285">
        <f t="shared" si="243"/>
        <v>2388</v>
      </c>
      <c r="GH24" s="285">
        <f t="shared" si="244"/>
        <v>2132</v>
      </c>
      <c r="GI24" s="285">
        <f t="shared" si="245"/>
        <v>2451</v>
      </c>
      <c r="GJ24" s="285">
        <f t="shared" si="246"/>
        <v>2759</v>
      </c>
      <c r="GK24" s="908">
        <f t="shared" si="247"/>
        <v>3023</v>
      </c>
      <c r="GL24" s="908">
        <f t="shared" si="248"/>
        <v>0</v>
      </c>
      <c r="GM24" s="908">
        <f t="shared" si="248"/>
        <v>0</v>
      </c>
      <c r="GN24" s="908">
        <f t="shared" si="248"/>
        <v>0</v>
      </c>
      <c r="GO24" s="908">
        <f t="shared" si="248"/>
        <v>0</v>
      </c>
      <c r="GP24" s="908">
        <f t="shared" si="248"/>
        <v>0</v>
      </c>
      <c r="GQ24" s="908">
        <f t="shared" si="248"/>
        <v>0</v>
      </c>
      <c r="GR24" s="908">
        <f t="shared" si="248"/>
        <v>0</v>
      </c>
      <c r="GS24" s="908">
        <f t="shared" si="248"/>
        <v>0</v>
      </c>
      <c r="GT24" s="908">
        <f t="shared" si="248"/>
        <v>0</v>
      </c>
      <c r="GU24" s="908">
        <f t="shared" si="248"/>
        <v>0</v>
      </c>
      <c r="GV24" s="908">
        <f t="shared" si="249"/>
        <v>0</v>
      </c>
    </row>
    <row r="25" spans="1:204" x14ac:dyDescent="0.25">
      <c r="A25" s="880"/>
      <c r="B25" s="56"/>
      <c r="C25" s="56" t="s">
        <v>35</v>
      </c>
      <c r="D25" s="130"/>
      <c r="E25" s="1007" t="s">
        <v>40</v>
      </c>
      <c r="F25" s="1007"/>
      <c r="G25" s="1008"/>
      <c r="H25" s="397">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7">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7">
        <v>538</v>
      </c>
      <c r="AK25" s="76">
        <v>516</v>
      </c>
      <c r="AL25" s="23">
        <v>450</v>
      </c>
      <c r="AM25" s="76">
        <v>461</v>
      </c>
      <c r="AN25" s="23">
        <v>502</v>
      </c>
      <c r="AO25" s="76">
        <v>540</v>
      </c>
      <c r="AP25" s="695">
        <v>893</v>
      </c>
      <c r="AQ25" s="76">
        <v>646</v>
      </c>
      <c r="AR25" s="695">
        <v>658</v>
      </c>
      <c r="AS25" s="76">
        <v>704</v>
      </c>
      <c r="AT25" s="695">
        <v>609</v>
      </c>
      <c r="AU25" s="76">
        <v>626</v>
      </c>
      <c r="AV25" s="141">
        <f t="shared" si="149"/>
        <v>7143</v>
      </c>
      <c r="AW25" s="174">
        <f t="shared" si="150"/>
        <v>595.25</v>
      </c>
      <c r="AX25" s="397">
        <v>539</v>
      </c>
      <c r="AY25" s="76">
        <v>548</v>
      </c>
      <c r="AZ25" s="23">
        <v>520</v>
      </c>
      <c r="BA25" s="76">
        <v>486</v>
      </c>
      <c r="BB25" s="23">
        <v>564</v>
      </c>
      <c r="BC25" s="76">
        <v>483</v>
      </c>
      <c r="BD25" s="695">
        <v>338</v>
      </c>
      <c r="BE25" s="76">
        <v>296</v>
      </c>
      <c r="BF25" s="695">
        <v>335</v>
      </c>
      <c r="BG25" s="76">
        <v>340</v>
      </c>
      <c r="BH25" s="695">
        <v>430</v>
      </c>
      <c r="BI25" s="76">
        <v>255</v>
      </c>
      <c r="BJ25" s="141">
        <f t="shared" si="153"/>
        <v>5134</v>
      </c>
      <c r="BK25" s="174">
        <f t="shared" si="154"/>
        <v>427.83333333333331</v>
      </c>
      <c r="BL25" s="397">
        <v>275</v>
      </c>
      <c r="BM25" s="76"/>
      <c r="BN25" s="23"/>
      <c r="BO25" s="76"/>
      <c r="BP25" s="23"/>
      <c r="BQ25" s="76"/>
      <c r="BR25" s="695"/>
      <c r="BS25" s="76"/>
      <c r="BT25" s="695"/>
      <c r="BU25" s="695"/>
      <c r="BV25" s="695"/>
      <c r="BW25" s="695"/>
      <c r="BX25" s="141">
        <f t="shared" si="157"/>
        <v>275</v>
      </c>
      <c r="BY25" s="174">
        <f t="shared" si="158"/>
        <v>275</v>
      </c>
      <c r="BZ25" s="470">
        <f t="shared" si="159"/>
        <v>30</v>
      </c>
      <c r="CA25" s="431">
        <f t="shared" si="160"/>
        <v>5.905511811023622E-2</v>
      </c>
      <c r="CB25" s="340">
        <f t="shared" si="161"/>
        <v>-22</v>
      </c>
      <c r="CC25" s="431">
        <f t="shared" si="162"/>
        <v>-4.0892193308550186E-2</v>
      </c>
      <c r="CD25" s="340">
        <f t="shared" si="163"/>
        <v>11</v>
      </c>
      <c r="CE25" s="431">
        <f t="shared" si="164"/>
        <v>2.4444444444444446E-2</v>
      </c>
      <c r="CF25" s="340">
        <f t="shared" si="165"/>
        <v>11</v>
      </c>
      <c r="CG25" s="431">
        <f t="shared" si="166"/>
        <v>2.4444444444444446E-2</v>
      </c>
      <c r="CH25" s="340">
        <f t="shared" si="167"/>
        <v>41</v>
      </c>
      <c r="CI25" s="431">
        <f t="shared" si="168"/>
        <v>8.8937093275488072E-2</v>
      </c>
      <c r="CJ25" s="340">
        <f t="shared" si="169"/>
        <v>38</v>
      </c>
      <c r="CK25" s="431">
        <f t="shared" si="170"/>
        <v>7.5697211155378488E-2</v>
      </c>
      <c r="CL25" s="340">
        <f t="shared" si="171"/>
        <v>353</v>
      </c>
      <c r="CM25" s="431">
        <f t="shared" si="172"/>
        <v>0.65370370370370368</v>
      </c>
      <c r="CN25" s="340">
        <f t="shared" si="173"/>
        <v>-247</v>
      </c>
      <c r="CO25" s="431">
        <f t="shared" si="174"/>
        <v>-0.27659574468085107</v>
      </c>
      <c r="CP25" s="340">
        <f t="shared" si="175"/>
        <v>46</v>
      </c>
      <c r="CQ25" s="431">
        <f t="shared" si="176"/>
        <v>6.9908814589665649E-2</v>
      </c>
      <c r="CR25" s="340">
        <f t="shared" si="177"/>
        <v>46</v>
      </c>
      <c r="CS25" s="431">
        <f t="shared" si="178"/>
        <v>6.9908814589665649E-2</v>
      </c>
      <c r="CT25" s="340">
        <f t="shared" si="179"/>
        <v>-95</v>
      </c>
      <c r="CU25" s="431">
        <f t="shared" si="180"/>
        <v>-0.13494318181818182</v>
      </c>
      <c r="CV25" s="340">
        <f t="shared" si="181"/>
        <v>17</v>
      </c>
      <c r="CW25" s="431">
        <f t="shared" si="182"/>
        <v>2.7914614121510674E-2</v>
      </c>
      <c r="CX25" s="733">
        <f t="shared" si="183"/>
        <v>-87</v>
      </c>
      <c r="CY25" s="734">
        <f t="shared" si="184"/>
        <v>-0.1389776357827476</v>
      </c>
      <c r="CZ25" s="733">
        <f t="shared" si="185"/>
        <v>9</v>
      </c>
      <c r="DA25" s="734">
        <f t="shared" si="186"/>
        <v>1.6697588126159554E-2</v>
      </c>
      <c r="DB25" s="733">
        <f t="shared" si="187"/>
        <v>-28</v>
      </c>
      <c r="DC25" s="734">
        <f t="shared" si="188"/>
        <v>-5.1094890510948905E-2</v>
      </c>
      <c r="DD25" s="733">
        <f t="shared" si="189"/>
        <v>-34</v>
      </c>
      <c r="DE25" s="734">
        <f t="shared" si="190"/>
        <v>-6.5384615384615388E-2</v>
      </c>
      <c r="DF25" s="733">
        <f t="shared" si="191"/>
        <v>78</v>
      </c>
      <c r="DG25" s="734">
        <f t="shared" si="192"/>
        <v>0.16049382716049382</v>
      </c>
      <c r="DH25" s="733">
        <f t="shared" si="193"/>
        <v>-81</v>
      </c>
      <c r="DI25" s="734">
        <f t="shared" si="194"/>
        <v>-0.14361702127659576</v>
      </c>
      <c r="DJ25" s="733">
        <f t="shared" si="195"/>
        <v>-145</v>
      </c>
      <c r="DK25" s="734">
        <f t="shared" si="196"/>
        <v>-0.30020703933747411</v>
      </c>
      <c r="DL25" s="733">
        <f t="shared" si="197"/>
        <v>-42</v>
      </c>
      <c r="DM25" s="734">
        <f t="shared" si="198"/>
        <v>-0.1242603550295858</v>
      </c>
      <c r="DN25" s="733">
        <f t="shared" si="199"/>
        <v>39</v>
      </c>
      <c r="DO25" s="734">
        <f t="shared" si="200"/>
        <v>0.13175675675675674</v>
      </c>
      <c r="DP25" s="733">
        <f t="shared" si="201"/>
        <v>5</v>
      </c>
      <c r="DQ25" s="120">
        <f t="shared" si="202"/>
        <v>1.4925373134328358E-2</v>
      </c>
      <c r="DR25" s="733">
        <f t="shared" si="203"/>
        <v>90</v>
      </c>
      <c r="DS25" s="734">
        <f t="shared" si="204"/>
        <v>0.26470588235294118</v>
      </c>
      <c r="DT25" s="733">
        <f t="shared" si="205"/>
        <v>-175</v>
      </c>
      <c r="DU25" s="734">
        <f t="shared" si="206"/>
        <v>-0.40697674418604651</v>
      </c>
      <c r="DV25" s="733">
        <f t="shared" si="207"/>
        <v>20</v>
      </c>
      <c r="DW25" s="734">
        <f t="shared" si="208"/>
        <v>7.8431372549019607E-2</v>
      </c>
      <c r="DX25" s="340">
        <f t="shared" si="209"/>
        <v>-275</v>
      </c>
      <c r="DY25" s="431">
        <f t="shared" si="210"/>
        <v>-1</v>
      </c>
      <c r="DZ25" s="340">
        <f t="shared" si="211"/>
        <v>0</v>
      </c>
      <c r="EA25" s="431" t="e">
        <f t="shared" si="212"/>
        <v>#DIV/0!</v>
      </c>
      <c r="EB25" s="340">
        <f t="shared" si="213"/>
        <v>0</v>
      </c>
      <c r="EC25" s="431" t="e">
        <f t="shared" si="214"/>
        <v>#DIV/0!</v>
      </c>
      <c r="ED25" s="340">
        <f t="shared" si="215"/>
        <v>0</v>
      </c>
      <c r="EE25" s="431" t="e">
        <f t="shared" si="216"/>
        <v>#DIV/0!</v>
      </c>
      <c r="EF25" s="340">
        <f t="shared" si="217"/>
        <v>0</v>
      </c>
      <c r="EG25" s="431" t="e">
        <f t="shared" si="218"/>
        <v>#DIV/0!</v>
      </c>
      <c r="EH25" s="340">
        <f t="shared" si="219"/>
        <v>0</v>
      </c>
      <c r="EI25" s="431" t="e">
        <f t="shared" si="220"/>
        <v>#DIV/0!</v>
      </c>
      <c r="EJ25" s="340">
        <f t="shared" si="221"/>
        <v>0</v>
      </c>
      <c r="EK25" s="431" t="e">
        <f t="shared" si="222"/>
        <v>#DIV/0!</v>
      </c>
      <c r="EL25" s="340">
        <f t="shared" si="223"/>
        <v>0</v>
      </c>
      <c r="EM25" s="431" t="e">
        <f t="shared" si="224"/>
        <v>#DIV/0!</v>
      </c>
      <c r="EN25" s="340">
        <f t="shared" si="225"/>
        <v>0</v>
      </c>
      <c r="EO25" s="431" t="e">
        <f t="shared" si="226"/>
        <v>#DIV/0!</v>
      </c>
      <c r="EP25" s="340">
        <f t="shared" si="227"/>
        <v>0</v>
      </c>
      <c r="EQ25" s="431" t="e">
        <f t="shared" si="228"/>
        <v>#DIV/0!</v>
      </c>
      <c r="ER25" s="340">
        <f t="shared" si="229"/>
        <v>0</v>
      </c>
      <c r="ES25" s="431" t="e">
        <f t="shared" si="230"/>
        <v>#DIV/0!</v>
      </c>
      <c r="ET25" s="221">
        <f t="shared" si="231"/>
        <v>539</v>
      </c>
      <c r="EU25" s="782">
        <f t="shared" si="232"/>
        <v>275</v>
      </c>
      <c r="EV25" s="733">
        <f t="shared" si="233"/>
        <v>-264</v>
      </c>
      <c r="EW25" s="120">
        <f t="shared" si="234"/>
        <v>-0.48979591836734693</v>
      </c>
      <c r="EX25" s="769"/>
      <c r="EY25" s="769"/>
      <c r="EZ25" s="769"/>
      <c r="FA25" t="str">
        <f t="shared" si="250"/>
        <v>Reported Source - Fax</v>
      </c>
      <c r="FB25" s="284" t="e">
        <f>#REF!</f>
        <v>#REF!</v>
      </c>
      <c r="FC25" s="284" t="e">
        <f>#REF!</f>
        <v>#REF!</v>
      </c>
      <c r="FD25" s="284" t="e">
        <f>#REF!</f>
        <v>#REF!</v>
      </c>
      <c r="FE25" s="284" t="e">
        <f>#REF!</f>
        <v>#REF!</v>
      </c>
      <c r="FF25" s="284" t="e">
        <f>#REF!</f>
        <v>#REF!</v>
      </c>
      <c r="FG25" s="284" t="e">
        <f>#REF!</f>
        <v>#REF!</v>
      </c>
      <c r="FH25" s="284" t="e">
        <f>#REF!</f>
        <v>#REF!</v>
      </c>
      <c r="FI25" s="284" t="e">
        <f>#REF!</f>
        <v>#REF!</v>
      </c>
      <c r="FJ25" s="284" t="e">
        <f>#REF!</f>
        <v>#REF!</v>
      </c>
      <c r="FK25" s="284" t="e">
        <f>#REF!</f>
        <v>#REF!</v>
      </c>
      <c r="FL25" s="284" t="e">
        <f>#REF!</f>
        <v>#REF!</v>
      </c>
      <c r="FM25" s="285">
        <f t="shared" si="53"/>
        <v>538</v>
      </c>
      <c r="FN25" s="285">
        <f t="shared" si="43"/>
        <v>516</v>
      </c>
      <c r="FO25" s="285">
        <f t="shared" si="43"/>
        <v>450</v>
      </c>
      <c r="FP25" s="285">
        <f t="shared" si="43"/>
        <v>461</v>
      </c>
      <c r="FQ25" s="285">
        <f t="shared" si="43"/>
        <v>502</v>
      </c>
      <c r="FR25" s="285">
        <f t="shared" si="43"/>
        <v>540</v>
      </c>
      <c r="FS25" s="285">
        <f t="shared" si="43"/>
        <v>893</v>
      </c>
      <c r="FT25" s="285">
        <f t="shared" si="43"/>
        <v>646</v>
      </c>
      <c r="FU25" s="285">
        <f t="shared" si="43"/>
        <v>658</v>
      </c>
      <c r="FV25" s="285">
        <f t="shared" si="43"/>
        <v>704</v>
      </c>
      <c r="FW25" s="285">
        <f t="shared" si="43"/>
        <v>609</v>
      </c>
      <c r="FX25" s="285">
        <f t="shared" si="43"/>
        <v>626</v>
      </c>
      <c r="FY25" s="285">
        <f t="shared" si="235"/>
        <v>539</v>
      </c>
      <c r="FZ25" s="285">
        <f t="shared" si="236"/>
        <v>548</v>
      </c>
      <c r="GA25" s="285">
        <f t="shared" si="237"/>
        <v>520</v>
      </c>
      <c r="GB25" s="285">
        <f t="shared" si="238"/>
        <v>486</v>
      </c>
      <c r="GC25" s="285">
        <f t="shared" si="239"/>
        <v>564</v>
      </c>
      <c r="GD25" s="285">
        <f t="shared" si="240"/>
        <v>483</v>
      </c>
      <c r="GE25" s="285">
        <f t="shared" si="241"/>
        <v>338</v>
      </c>
      <c r="GF25" s="285">
        <f t="shared" si="242"/>
        <v>296</v>
      </c>
      <c r="GG25" s="285">
        <f t="shared" si="243"/>
        <v>335</v>
      </c>
      <c r="GH25" s="285">
        <f t="shared" si="244"/>
        <v>340</v>
      </c>
      <c r="GI25" s="285">
        <f t="shared" si="245"/>
        <v>430</v>
      </c>
      <c r="GJ25" s="285">
        <f t="shared" si="246"/>
        <v>255</v>
      </c>
      <c r="GK25" s="908">
        <f t="shared" si="247"/>
        <v>275</v>
      </c>
      <c r="GL25" s="908">
        <f t="shared" si="248"/>
        <v>0</v>
      </c>
      <c r="GM25" s="908">
        <f t="shared" si="248"/>
        <v>0</v>
      </c>
      <c r="GN25" s="908">
        <f t="shared" si="248"/>
        <v>0</v>
      </c>
      <c r="GO25" s="908">
        <f t="shared" si="248"/>
        <v>0</v>
      </c>
      <c r="GP25" s="908">
        <f t="shared" si="248"/>
        <v>0</v>
      </c>
      <c r="GQ25" s="908">
        <f t="shared" si="248"/>
        <v>0</v>
      </c>
      <c r="GR25" s="908">
        <f t="shared" si="248"/>
        <v>0</v>
      </c>
      <c r="GS25" s="908">
        <f t="shared" si="248"/>
        <v>0</v>
      </c>
      <c r="GT25" s="908">
        <f t="shared" si="248"/>
        <v>0</v>
      </c>
      <c r="GU25" s="908">
        <f t="shared" si="248"/>
        <v>0</v>
      </c>
      <c r="GV25" s="908">
        <f t="shared" si="249"/>
        <v>0</v>
      </c>
    </row>
    <row r="26" spans="1:204" x14ac:dyDescent="0.25">
      <c r="A26" s="880"/>
      <c r="B26" s="56"/>
      <c r="C26" s="56" t="s">
        <v>36</v>
      </c>
      <c r="D26" s="130"/>
      <c r="E26" s="1007" t="s">
        <v>41</v>
      </c>
      <c r="F26" s="1007"/>
      <c r="G26" s="1008"/>
      <c r="H26" s="397">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7">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7">
        <v>628</v>
      </c>
      <c r="AK26" s="76">
        <v>862</v>
      </c>
      <c r="AL26" s="23">
        <v>468</v>
      </c>
      <c r="AM26" s="76">
        <v>437</v>
      </c>
      <c r="AN26" s="23">
        <v>593</v>
      </c>
      <c r="AO26" s="76">
        <v>529</v>
      </c>
      <c r="AP26" s="695">
        <v>493</v>
      </c>
      <c r="AQ26" s="76">
        <v>599</v>
      </c>
      <c r="AR26" s="695">
        <v>605</v>
      </c>
      <c r="AS26" s="76">
        <v>753</v>
      </c>
      <c r="AT26" s="695">
        <v>757</v>
      </c>
      <c r="AU26" s="76">
        <v>526</v>
      </c>
      <c r="AV26" s="141">
        <f t="shared" si="149"/>
        <v>7250</v>
      </c>
      <c r="AW26" s="174">
        <f t="shared" si="150"/>
        <v>604.16666666666663</v>
      </c>
      <c r="AX26" s="397">
        <v>953</v>
      </c>
      <c r="AY26" s="76">
        <v>679</v>
      </c>
      <c r="AZ26" s="23">
        <v>568</v>
      </c>
      <c r="BA26" s="76">
        <v>844</v>
      </c>
      <c r="BB26" s="23">
        <v>866</v>
      </c>
      <c r="BC26" s="76">
        <v>513</v>
      </c>
      <c r="BD26" s="695">
        <v>344</v>
      </c>
      <c r="BE26" s="76">
        <v>439</v>
      </c>
      <c r="BF26" s="695">
        <v>446</v>
      </c>
      <c r="BG26" s="76">
        <v>793</v>
      </c>
      <c r="BH26" s="695">
        <v>504</v>
      </c>
      <c r="BI26" s="76">
        <v>450</v>
      </c>
      <c r="BJ26" s="141">
        <f t="shared" si="153"/>
        <v>7399</v>
      </c>
      <c r="BK26" s="174">
        <f t="shared" si="154"/>
        <v>616.58333333333337</v>
      </c>
      <c r="BL26" s="397">
        <v>505</v>
      </c>
      <c r="BM26" s="76"/>
      <c r="BN26" s="23"/>
      <c r="BO26" s="76"/>
      <c r="BP26" s="23"/>
      <c r="BQ26" s="76"/>
      <c r="BR26" s="695"/>
      <c r="BS26" s="76"/>
      <c r="BT26" s="695"/>
      <c r="BU26" s="695"/>
      <c r="BV26" s="695"/>
      <c r="BW26" s="695"/>
      <c r="BX26" s="141">
        <f t="shared" si="157"/>
        <v>505</v>
      </c>
      <c r="BY26" s="174">
        <f t="shared" si="158"/>
        <v>505</v>
      </c>
      <c r="BZ26" s="470">
        <f t="shared" si="159"/>
        <v>-113</v>
      </c>
      <c r="CA26" s="431">
        <f t="shared" si="160"/>
        <v>-0.1524966261808367</v>
      </c>
      <c r="CB26" s="340">
        <f t="shared" si="161"/>
        <v>234</v>
      </c>
      <c r="CC26" s="431">
        <f t="shared" si="162"/>
        <v>0.37261146496815284</v>
      </c>
      <c r="CD26" s="340">
        <f t="shared" si="163"/>
        <v>-31</v>
      </c>
      <c r="CE26" s="431">
        <f t="shared" si="164"/>
        <v>-6.623931623931624E-2</v>
      </c>
      <c r="CF26" s="340">
        <f t="shared" si="165"/>
        <v>-31</v>
      </c>
      <c r="CG26" s="431">
        <f t="shared" si="166"/>
        <v>-6.623931623931624E-2</v>
      </c>
      <c r="CH26" s="340">
        <f t="shared" si="167"/>
        <v>156</v>
      </c>
      <c r="CI26" s="431">
        <f t="shared" si="168"/>
        <v>0.35697940503432496</v>
      </c>
      <c r="CJ26" s="340">
        <f t="shared" si="169"/>
        <v>-64</v>
      </c>
      <c r="CK26" s="431">
        <f t="shared" si="170"/>
        <v>-0.10792580101180438</v>
      </c>
      <c r="CL26" s="340">
        <f t="shared" si="171"/>
        <v>-36</v>
      </c>
      <c r="CM26" s="431">
        <f t="shared" si="172"/>
        <v>-6.8052930056710773E-2</v>
      </c>
      <c r="CN26" s="340">
        <f t="shared" si="173"/>
        <v>106</v>
      </c>
      <c r="CO26" s="431">
        <f t="shared" si="174"/>
        <v>0.21501014198782961</v>
      </c>
      <c r="CP26" s="340">
        <f t="shared" si="175"/>
        <v>148</v>
      </c>
      <c r="CQ26" s="431">
        <f t="shared" si="176"/>
        <v>0.24462809917355371</v>
      </c>
      <c r="CR26" s="340">
        <f t="shared" si="177"/>
        <v>148</v>
      </c>
      <c r="CS26" s="431">
        <f t="shared" si="178"/>
        <v>0.24462809917355371</v>
      </c>
      <c r="CT26" s="340">
        <f t="shared" si="179"/>
        <v>4</v>
      </c>
      <c r="CU26" s="431">
        <f t="shared" si="180"/>
        <v>5.3120849933598934E-3</v>
      </c>
      <c r="CV26" s="340">
        <f t="shared" si="181"/>
        <v>-231</v>
      </c>
      <c r="CW26" s="431">
        <f t="shared" si="182"/>
        <v>-0.30515191545574638</v>
      </c>
      <c r="CX26" s="733">
        <f t="shared" si="183"/>
        <v>427</v>
      </c>
      <c r="CY26" s="734">
        <f t="shared" si="184"/>
        <v>0.81178707224334601</v>
      </c>
      <c r="CZ26" s="733">
        <f t="shared" si="185"/>
        <v>-274</v>
      </c>
      <c r="DA26" s="734">
        <f t="shared" si="186"/>
        <v>-0.28751311647429173</v>
      </c>
      <c r="DB26" s="733">
        <f t="shared" si="187"/>
        <v>-111</v>
      </c>
      <c r="DC26" s="734">
        <f t="shared" si="188"/>
        <v>-0.16347569955817379</v>
      </c>
      <c r="DD26" s="733">
        <f t="shared" si="189"/>
        <v>276</v>
      </c>
      <c r="DE26" s="734">
        <f t="shared" si="190"/>
        <v>0.4859154929577465</v>
      </c>
      <c r="DF26" s="733">
        <f t="shared" si="191"/>
        <v>22</v>
      </c>
      <c r="DG26" s="734">
        <f t="shared" si="192"/>
        <v>2.6066350710900472E-2</v>
      </c>
      <c r="DH26" s="733">
        <f t="shared" si="193"/>
        <v>-353</v>
      </c>
      <c r="DI26" s="734">
        <f t="shared" si="194"/>
        <v>-0.407621247113164</v>
      </c>
      <c r="DJ26" s="733">
        <f t="shared" si="195"/>
        <v>-169</v>
      </c>
      <c r="DK26" s="734">
        <f t="shared" si="196"/>
        <v>-0.32943469785575047</v>
      </c>
      <c r="DL26" s="733">
        <f t="shared" si="197"/>
        <v>95</v>
      </c>
      <c r="DM26" s="734">
        <f t="shared" si="198"/>
        <v>0.27616279069767441</v>
      </c>
      <c r="DN26" s="733">
        <f t="shared" si="199"/>
        <v>7</v>
      </c>
      <c r="DO26" s="734">
        <f t="shared" si="200"/>
        <v>1.5945330296127564E-2</v>
      </c>
      <c r="DP26" s="733">
        <f t="shared" si="201"/>
        <v>347</v>
      </c>
      <c r="DQ26" s="120">
        <f t="shared" si="202"/>
        <v>0.77802690582959644</v>
      </c>
      <c r="DR26" s="733">
        <f t="shared" si="203"/>
        <v>-289</v>
      </c>
      <c r="DS26" s="734">
        <f t="shared" si="204"/>
        <v>-0.36443883984867592</v>
      </c>
      <c r="DT26" s="733">
        <f t="shared" si="205"/>
        <v>-54</v>
      </c>
      <c r="DU26" s="734">
        <f t="shared" si="206"/>
        <v>-0.10714285714285714</v>
      </c>
      <c r="DV26" s="733">
        <f t="shared" si="207"/>
        <v>55</v>
      </c>
      <c r="DW26" s="734">
        <f t="shared" si="208"/>
        <v>0.12222222222222222</v>
      </c>
      <c r="DX26" s="340">
        <f t="shared" si="209"/>
        <v>-505</v>
      </c>
      <c r="DY26" s="431">
        <f t="shared" si="210"/>
        <v>-1</v>
      </c>
      <c r="DZ26" s="340">
        <f t="shared" si="211"/>
        <v>0</v>
      </c>
      <c r="EA26" s="431" t="e">
        <f t="shared" si="212"/>
        <v>#DIV/0!</v>
      </c>
      <c r="EB26" s="340">
        <f t="shared" si="213"/>
        <v>0</v>
      </c>
      <c r="EC26" s="431" t="e">
        <f t="shared" si="214"/>
        <v>#DIV/0!</v>
      </c>
      <c r="ED26" s="340">
        <f t="shared" si="215"/>
        <v>0</v>
      </c>
      <c r="EE26" s="431" t="e">
        <f t="shared" si="216"/>
        <v>#DIV/0!</v>
      </c>
      <c r="EF26" s="340">
        <f t="shared" si="217"/>
        <v>0</v>
      </c>
      <c r="EG26" s="431" t="e">
        <f t="shared" si="218"/>
        <v>#DIV/0!</v>
      </c>
      <c r="EH26" s="340">
        <f t="shared" si="219"/>
        <v>0</v>
      </c>
      <c r="EI26" s="431" t="e">
        <f t="shared" si="220"/>
        <v>#DIV/0!</v>
      </c>
      <c r="EJ26" s="340">
        <f t="shared" si="221"/>
        <v>0</v>
      </c>
      <c r="EK26" s="431" t="e">
        <f t="shared" si="222"/>
        <v>#DIV/0!</v>
      </c>
      <c r="EL26" s="340">
        <f t="shared" si="223"/>
        <v>0</v>
      </c>
      <c r="EM26" s="431" t="e">
        <f t="shared" si="224"/>
        <v>#DIV/0!</v>
      </c>
      <c r="EN26" s="340">
        <f t="shared" si="225"/>
        <v>0</v>
      </c>
      <c r="EO26" s="431" t="e">
        <f t="shared" si="226"/>
        <v>#DIV/0!</v>
      </c>
      <c r="EP26" s="340">
        <f t="shared" si="227"/>
        <v>0</v>
      </c>
      <c r="EQ26" s="431" t="e">
        <f t="shared" si="228"/>
        <v>#DIV/0!</v>
      </c>
      <c r="ER26" s="340">
        <f t="shared" si="229"/>
        <v>0</v>
      </c>
      <c r="ES26" s="431" t="e">
        <f t="shared" si="230"/>
        <v>#DIV/0!</v>
      </c>
      <c r="ET26" s="221">
        <f t="shared" si="231"/>
        <v>953</v>
      </c>
      <c r="EU26" s="782">
        <f t="shared" si="232"/>
        <v>505</v>
      </c>
      <c r="EV26" s="733">
        <f t="shared" si="233"/>
        <v>-448</v>
      </c>
      <c r="EW26" s="120">
        <f t="shared" si="234"/>
        <v>-0.4700944386149003</v>
      </c>
      <c r="EX26" s="769"/>
      <c r="EY26" s="769"/>
      <c r="EZ26" s="769"/>
      <c r="FA26" t="str">
        <f t="shared" si="250"/>
        <v>Reported Source - US Mail</v>
      </c>
      <c r="FB26" s="284" t="e">
        <f>#REF!</f>
        <v>#REF!</v>
      </c>
      <c r="FC26" s="284" t="e">
        <f>#REF!</f>
        <v>#REF!</v>
      </c>
      <c r="FD26" s="284" t="e">
        <f>#REF!</f>
        <v>#REF!</v>
      </c>
      <c r="FE26" s="284" t="e">
        <f>#REF!</f>
        <v>#REF!</v>
      </c>
      <c r="FF26" s="284" t="e">
        <f>#REF!</f>
        <v>#REF!</v>
      </c>
      <c r="FG26" s="284" t="e">
        <f>#REF!</f>
        <v>#REF!</v>
      </c>
      <c r="FH26" s="284" t="e">
        <f>#REF!</f>
        <v>#REF!</v>
      </c>
      <c r="FI26" s="284" t="e">
        <f>#REF!</f>
        <v>#REF!</v>
      </c>
      <c r="FJ26" s="284" t="e">
        <f>#REF!</f>
        <v>#REF!</v>
      </c>
      <c r="FK26" s="284" t="e">
        <f>#REF!</f>
        <v>#REF!</v>
      </c>
      <c r="FL26" s="284" t="e">
        <f>#REF!</f>
        <v>#REF!</v>
      </c>
      <c r="FM26" s="285">
        <f t="shared" si="53"/>
        <v>628</v>
      </c>
      <c r="FN26" s="285">
        <f t="shared" ref="FN26:FN68" si="251">AK26</f>
        <v>862</v>
      </c>
      <c r="FO26" s="285">
        <f t="shared" ref="FO26:FO68" si="252">AL26</f>
        <v>468</v>
      </c>
      <c r="FP26" s="285">
        <f t="shared" ref="FP26:FP68" si="253">AM26</f>
        <v>437</v>
      </c>
      <c r="FQ26" s="285">
        <f t="shared" ref="FQ26:FQ68" si="254">AN26</f>
        <v>593</v>
      </c>
      <c r="FR26" s="285">
        <f t="shared" ref="FR26:FR68" si="255">AO26</f>
        <v>529</v>
      </c>
      <c r="FS26" s="285">
        <f t="shared" ref="FS26:FS68" si="256">AP26</f>
        <v>493</v>
      </c>
      <c r="FT26" s="285">
        <f t="shared" ref="FT26:FT68" si="257">AQ26</f>
        <v>599</v>
      </c>
      <c r="FU26" s="285">
        <f t="shared" ref="FU26:FU68" si="258">AR26</f>
        <v>605</v>
      </c>
      <c r="FV26" s="285">
        <f t="shared" ref="FV26:FV68" si="259">AS26</f>
        <v>753</v>
      </c>
      <c r="FW26" s="285">
        <f t="shared" ref="FW26:FX68" si="260">AT26</f>
        <v>757</v>
      </c>
      <c r="FX26" s="285">
        <f t="shared" si="260"/>
        <v>526</v>
      </c>
      <c r="FY26" s="285">
        <f t="shared" si="235"/>
        <v>953</v>
      </c>
      <c r="FZ26" s="285">
        <f t="shared" si="236"/>
        <v>679</v>
      </c>
      <c r="GA26" s="285">
        <f t="shared" si="237"/>
        <v>568</v>
      </c>
      <c r="GB26" s="285">
        <f t="shared" si="238"/>
        <v>844</v>
      </c>
      <c r="GC26" s="285">
        <f t="shared" si="239"/>
        <v>866</v>
      </c>
      <c r="GD26" s="285">
        <f t="shared" si="240"/>
        <v>513</v>
      </c>
      <c r="GE26" s="285">
        <f t="shared" si="241"/>
        <v>344</v>
      </c>
      <c r="GF26" s="285">
        <f t="shared" si="242"/>
        <v>439</v>
      </c>
      <c r="GG26" s="285">
        <f t="shared" si="243"/>
        <v>446</v>
      </c>
      <c r="GH26" s="285">
        <f t="shared" si="244"/>
        <v>793</v>
      </c>
      <c r="GI26" s="285">
        <f t="shared" si="245"/>
        <v>504</v>
      </c>
      <c r="GJ26" s="285">
        <f t="shared" si="246"/>
        <v>450</v>
      </c>
      <c r="GK26" s="908">
        <f t="shared" si="247"/>
        <v>505</v>
      </c>
      <c r="GL26" s="908">
        <f t="shared" si="248"/>
        <v>0</v>
      </c>
      <c r="GM26" s="908">
        <f t="shared" si="248"/>
        <v>0</v>
      </c>
      <c r="GN26" s="908">
        <f t="shared" si="248"/>
        <v>0</v>
      </c>
      <c r="GO26" s="908">
        <f t="shared" si="248"/>
        <v>0</v>
      </c>
      <c r="GP26" s="908">
        <f t="shared" si="248"/>
        <v>0</v>
      </c>
      <c r="GQ26" s="908">
        <f t="shared" si="248"/>
        <v>0</v>
      </c>
      <c r="GR26" s="908">
        <f t="shared" si="248"/>
        <v>0</v>
      </c>
      <c r="GS26" s="908">
        <f t="shared" si="248"/>
        <v>0</v>
      </c>
      <c r="GT26" s="908">
        <f t="shared" si="248"/>
        <v>0</v>
      </c>
      <c r="GU26" s="908">
        <f t="shared" si="248"/>
        <v>0</v>
      </c>
      <c r="GV26" s="908">
        <f t="shared" si="249"/>
        <v>0</v>
      </c>
    </row>
    <row r="27" spans="1:204" x14ac:dyDescent="0.25">
      <c r="A27" s="880"/>
      <c r="B27" s="85"/>
      <c r="C27" s="85" t="s">
        <v>37</v>
      </c>
      <c r="D27" s="504"/>
      <c r="E27" s="1011" t="s">
        <v>42</v>
      </c>
      <c r="F27" s="1011"/>
      <c r="G27" s="1012"/>
      <c r="H27" s="405">
        <v>59</v>
      </c>
      <c r="I27" s="87">
        <v>68</v>
      </c>
      <c r="J27" s="31">
        <v>64</v>
      </c>
      <c r="K27" s="87">
        <v>73</v>
      </c>
      <c r="L27" s="31">
        <v>60</v>
      </c>
      <c r="M27" s="87">
        <v>40</v>
      </c>
      <c r="N27" s="31">
        <v>49</v>
      </c>
      <c r="O27" s="87">
        <v>89</v>
      </c>
      <c r="P27" s="31">
        <v>78</v>
      </c>
      <c r="Q27" s="87">
        <v>59</v>
      </c>
      <c r="R27" s="31">
        <v>39</v>
      </c>
      <c r="S27" s="87">
        <v>47</v>
      </c>
      <c r="T27" s="156">
        <v>725</v>
      </c>
      <c r="U27" s="175">
        <v>60.416666666666664</v>
      </c>
      <c r="V27" s="405">
        <v>60</v>
      </c>
      <c r="W27" s="87">
        <v>75</v>
      </c>
      <c r="X27" s="31">
        <v>42</v>
      </c>
      <c r="Y27" s="87">
        <v>52</v>
      </c>
      <c r="Z27" s="31">
        <v>34</v>
      </c>
      <c r="AA27" s="87">
        <v>9</v>
      </c>
      <c r="AB27" s="31">
        <v>17</v>
      </c>
      <c r="AC27" s="87">
        <v>14</v>
      </c>
      <c r="AD27" s="31">
        <v>9</v>
      </c>
      <c r="AE27" s="87">
        <v>20</v>
      </c>
      <c r="AF27" s="31">
        <v>47</v>
      </c>
      <c r="AG27" s="87">
        <v>54</v>
      </c>
      <c r="AH27" s="156">
        <v>433</v>
      </c>
      <c r="AI27" s="175">
        <v>36.083333333333336</v>
      </c>
      <c r="AJ27" s="405">
        <v>39</v>
      </c>
      <c r="AK27" s="87">
        <v>42</v>
      </c>
      <c r="AL27" s="31">
        <v>26</v>
      </c>
      <c r="AM27" s="87">
        <v>2</v>
      </c>
      <c r="AN27" s="31">
        <v>4</v>
      </c>
      <c r="AO27" s="87">
        <v>3</v>
      </c>
      <c r="AP27" s="696">
        <v>8</v>
      </c>
      <c r="AQ27" s="87">
        <v>9</v>
      </c>
      <c r="AR27" s="696">
        <v>5</v>
      </c>
      <c r="AS27" s="87">
        <v>2</v>
      </c>
      <c r="AT27" s="696">
        <v>2</v>
      </c>
      <c r="AU27" s="87">
        <v>6</v>
      </c>
      <c r="AV27" s="156">
        <f t="shared" si="149"/>
        <v>148</v>
      </c>
      <c r="AW27" s="175">
        <f t="shared" si="150"/>
        <v>12.333333333333334</v>
      </c>
      <c r="AX27" s="405">
        <v>8</v>
      </c>
      <c r="AY27" s="87">
        <v>7</v>
      </c>
      <c r="AZ27" s="31">
        <v>5</v>
      </c>
      <c r="BA27" s="87">
        <v>13</v>
      </c>
      <c r="BB27" s="31">
        <v>19</v>
      </c>
      <c r="BC27" s="87">
        <v>82</v>
      </c>
      <c r="BD27" s="696">
        <v>95</v>
      </c>
      <c r="BE27" s="87">
        <v>18</v>
      </c>
      <c r="BF27" s="696">
        <v>6</v>
      </c>
      <c r="BG27" s="87">
        <v>16</v>
      </c>
      <c r="BH27" s="696">
        <v>3</v>
      </c>
      <c r="BI27" s="87">
        <v>3</v>
      </c>
      <c r="BJ27" s="156">
        <f t="shared" si="153"/>
        <v>275</v>
      </c>
      <c r="BK27" s="175">
        <f t="shared" si="154"/>
        <v>22.916666666666668</v>
      </c>
      <c r="BL27" s="405">
        <v>6</v>
      </c>
      <c r="BM27" s="87"/>
      <c r="BN27" s="31"/>
      <c r="BO27" s="87"/>
      <c r="BP27" s="31"/>
      <c r="BQ27" s="87"/>
      <c r="BR27" s="696"/>
      <c r="BS27" s="87"/>
      <c r="BT27" s="696"/>
      <c r="BU27" s="696"/>
      <c r="BV27" s="696"/>
      <c r="BW27" s="696"/>
      <c r="BX27" s="156">
        <f t="shared" si="157"/>
        <v>6</v>
      </c>
      <c r="BY27" s="175">
        <f t="shared" si="158"/>
        <v>6</v>
      </c>
      <c r="BZ27" s="474">
        <f t="shared" si="159"/>
        <v>-15</v>
      </c>
      <c r="CA27" s="433">
        <f t="shared" si="160"/>
        <v>-0.27777777777777779</v>
      </c>
      <c r="CB27" s="345">
        <f t="shared" si="161"/>
        <v>3</v>
      </c>
      <c r="CC27" s="433">
        <f t="shared" si="162"/>
        <v>7.6923076923076927E-2</v>
      </c>
      <c r="CD27" s="345">
        <f t="shared" si="163"/>
        <v>-24</v>
      </c>
      <c r="CE27" s="433">
        <f t="shared" si="164"/>
        <v>-0.92307692307692313</v>
      </c>
      <c r="CF27" s="345">
        <f t="shared" si="165"/>
        <v>-24</v>
      </c>
      <c r="CG27" s="433">
        <f t="shared" si="166"/>
        <v>-0.92307692307692313</v>
      </c>
      <c r="CH27" s="345">
        <f t="shared" si="167"/>
        <v>2</v>
      </c>
      <c r="CI27" s="433">
        <f t="shared" si="168"/>
        <v>1</v>
      </c>
      <c r="CJ27" s="345">
        <f t="shared" si="169"/>
        <v>-1</v>
      </c>
      <c r="CK27" s="433">
        <f t="shared" si="170"/>
        <v>-0.25</v>
      </c>
      <c r="CL27" s="345">
        <f t="shared" si="171"/>
        <v>5</v>
      </c>
      <c r="CM27" s="433">
        <f t="shared" si="172"/>
        <v>1.6666666666666667</v>
      </c>
      <c r="CN27" s="345">
        <f t="shared" si="173"/>
        <v>1</v>
      </c>
      <c r="CO27" s="433">
        <f t="shared" si="174"/>
        <v>0.125</v>
      </c>
      <c r="CP27" s="345">
        <f t="shared" si="175"/>
        <v>-3</v>
      </c>
      <c r="CQ27" s="433">
        <f t="shared" si="176"/>
        <v>-0.6</v>
      </c>
      <c r="CR27" s="345">
        <f t="shared" si="177"/>
        <v>-3</v>
      </c>
      <c r="CS27" s="433">
        <f t="shared" si="178"/>
        <v>-0.6</v>
      </c>
      <c r="CT27" s="345">
        <f t="shared" si="179"/>
        <v>0</v>
      </c>
      <c r="CU27" s="433">
        <f t="shared" si="180"/>
        <v>0</v>
      </c>
      <c r="CV27" s="345">
        <f t="shared" si="181"/>
        <v>4</v>
      </c>
      <c r="CW27" s="433">
        <f t="shared" si="182"/>
        <v>2</v>
      </c>
      <c r="CX27" s="739">
        <f t="shared" si="183"/>
        <v>2</v>
      </c>
      <c r="CY27" s="740">
        <f t="shared" si="184"/>
        <v>0.33333333333333331</v>
      </c>
      <c r="CZ27" s="739">
        <f t="shared" si="185"/>
        <v>-1</v>
      </c>
      <c r="DA27" s="740">
        <f t="shared" si="186"/>
        <v>-0.125</v>
      </c>
      <c r="DB27" s="739">
        <f t="shared" si="187"/>
        <v>-2</v>
      </c>
      <c r="DC27" s="740">
        <f t="shared" si="188"/>
        <v>-0.2857142857142857</v>
      </c>
      <c r="DD27" s="739">
        <f t="shared" si="189"/>
        <v>8</v>
      </c>
      <c r="DE27" s="740">
        <f t="shared" si="190"/>
        <v>1.6</v>
      </c>
      <c r="DF27" s="739">
        <f t="shared" si="191"/>
        <v>6</v>
      </c>
      <c r="DG27" s="740">
        <f t="shared" si="192"/>
        <v>0.46153846153846156</v>
      </c>
      <c r="DH27" s="739">
        <f t="shared" si="193"/>
        <v>63</v>
      </c>
      <c r="DI27" s="740">
        <f t="shared" si="194"/>
        <v>3.3157894736842106</v>
      </c>
      <c r="DJ27" s="739">
        <f t="shared" si="195"/>
        <v>13</v>
      </c>
      <c r="DK27" s="740">
        <f t="shared" si="196"/>
        <v>0.15853658536585366</v>
      </c>
      <c r="DL27" s="739">
        <f t="shared" si="197"/>
        <v>-77</v>
      </c>
      <c r="DM27" s="740">
        <f t="shared" si="198"/>
        <v>-0.81052631578947365</v>
      </c>
      <c r="DN27" s="739">
        <f t="shared" si="199"/>
        <v>-12</v>
      </c>
      <c r="DO27" s="740">
        <f t="shared" si="200"/>
        <v>-0.66666666666666663</v>
      </c>
      <c r="DP27" s="739">
        <f t="shared" si="201"/>
        <v>10</v>
      </c>
      <c r="DQ27" s="128">
        <f t="shared" si="202"/>
        <v>1.6666666666666667</v>
      </c>
      <c r="DR27" s="739">
        <f t="shared" si="203"/>
        <v>-13</v>
      </c>
      <c r="DS27" s="740">
        <f t="shared" si="204"/>
        <v>-0.8125</v>
      </c>
      <c r="DT27" s="739">
        <f t="shared" si="205"/>
        <v>0</v>
      </c>
      <c r="DU27" s="740">
        <f t="shared" si="206"/>
        <v>0</v>
      </c>
      <c r="DV27" s="739">
        <f t="shared" si="207"/>
        <v>3</v>
      </c>
      <c r="DW27" s="740">
        <f t="shared" si="208"/>
        <v>1</v>
      </c>
      <c r="DX27" s="345">
        <f t="shared" si="209"/>
        <v>-6</v>
      </c>
      <c r="DY27" s="433">
        <f t="shared" si="210"/>
        <v>-1</v>
      </c>
      <c r="DZ27" s="345">
        <f t="shared" si="211"/>
        <v>0</v>
      </c>
      <c r="EA27" s="433" t="e">
        <f t="shared" si="212"/>
        <v>#DIV/0!</v>
      </c>
      <c r="EB27" s="345">
        <f t="shared" si="213"/>
        <v>0</v>
      </c>
      <c r="EC27" s="433" t="e">
        <f t="shared" si="214"/>
        <v>#DIV/0!</v>
      </c>
      <c r="ED27" s="345">
        <f t="shared" si="215"/>
        <v>0</v>
      </c>
      <c r="EE27" s="433" t="e">
        <f t="shared" si="216"/>
        <v>#DIV/0!</v>
      </c>
      <c r="EF27" s="345">
        <f t="shared" si="217"/>
        <v>0</v>
      </c>
      <c r="EG27" s="433" t="e">
        <f t="shared" si="218"/>
        <v>#DIV/0!</v>
      </c>
      <c r="EH27" s="345">
        <f t="shared" si="219"/>
        <v>0</v>
      </c>
      <c r="EI27" s="433" t="e">
        <f t="shared" si="220"/>
        <v>#DIV/0!</v>
      </c>
      <c r="EJ27" s="345">
        <f t="shared" si="221"/>
        <v>0</v>
      </c>
      <c r="EK27" s="433" t="e">
        <f t="shared" si="222"/>
        <v>#DIV/0!</v>
      </c>
      <c r="EL27" s="345">
        <f t="shared" si="223"/>
        <v>0</v>
      </c>
      <c r="EM27" s="433" t="e">
        <f t="shared" si="224"/>
        <v>#DIV/0!</v>
      </c>
      <c r="EN27" s="345">
        <f t="shared" si="225"/>
        <v>0</v>
      </c>
      <c r="EO27" s="433" t="e">
        <f t="shared" si="226"/>
        <v>#DIV/0!</v>
      </c>
      <c r="EP27" s="345">
        <f t="shared" si="227"/>
        <v>0</v>
      </c>
      <c r="EQ27" s="433" t="e">
        <f t="shared" si="228"/>
        <v>#DIV/0!</v>
      </c>
      <c r="ER27" s="345">
        <f t="shared" si="229"/>
        <v>0</v>
      </c>
      <c r="ES27" s="433" t="e">
        <f t="shared" si="230"/>
        <v>#DIV/0!</v>
      </c>
      <c r="ET27" s="226">
        <f t="shared" si="231"/>
        <v>8</v>
      </c>
      <c r="EU27" s="789">
        <f t="shared" si="232"/>
        <v>6</v>
      </c>
      <c r="EV27" s="739">
        <f t="shared" si="233"/>
        <v>-2</v>
      </c>
      <c r="EW27" s="128">
        <f t="shared" si="234"/>
        <v>-0.25</v>
      </c>
      <c r="EX27" s="769"/>
      <c r="EY27" s="769"/>
      <c r="EZ27" s="769"/>
      <c r="FA27" t="str">
        <f t="shared" si="250"/>
        <v>Reported Source - Other</v>
      </c>
      <c r="FB27" s="292" t="e">
        <f>#REF!</f>
        <v>#REF!</v>
      </c>
      <c r="FC27" s="292" t="e">
        <f>#REF!</f>
        <v>#REF!</v>
      </c>
      <c r="FD27" s="292" t="e">
        <f>#REF!</f>
        <v>#REF!</v>
      </c>
      <c r="FE27" s="292" t="e">
        <f>#REF!</f>
        <v>#REF!</v>
      </c>
      <c r="FF27" s="292" t="e">
        <f>#REF!</f>
        <v>#REF!</v>
      </c>
      <c r="FG27" s="292" t="e">
        <f>#REF!</f>
        <v>#REF!</v>
      </c>
      <c r="FH27" s="292" t="e">
        <f>#REF!</f>
        <v>#REF!</v>
      </c>
      <c r="FI27" s="292" t="e">
        <f>#REF!</f>
        <v>#REF!</v>
      </c>
      <c r="FJ27" s="292" t="e">
        <f>#REF!</f>
        <v>#REF!</v>
      </c>
      <c r="FK27" s="292" t="e">
        <f>#REF!</f>
        <v>#REF!</v>
      </c>
      <c r="FL27" s="292" t="e">
        <f>#REF!</f>
        <v>#REF!</v>
      </c>
      <c r="FM27" s="293">
        <f t="shared" si="53"/>
        <v>39</v>
      </c>
      <c r="FN27" s="293">
        <f t="shared" si="251"/>
        <v>42</v>
      </c>
      <c r="FO27" s="293">
        <f t="shared" si="252"/>
        <v>26</v>
      </c>
      <c r="FP27" s="293">
        <f t="shared" si="253"/>
        <v>2</v>
      </c>
      <c r="FQ27" s="293">
        <f t="shared" si="254"/>
        <v>4</v>
      </c>
      <c r="FR27" s="293">
        <f t="shared" si="255"/>
        <v>3</v>
      </c>
      <c r="FS27" s="293">
        <f t="shared" si="256"/>
        <v>8</v>
      </c>
      <c r="FT27" s="293">
        <f t="shared" si="257"/>
        <v>9</v>
      </c>
      <c r="FU27" s="293">
        <f t="shared" si="258"/>
        <v>5</v>
      </c>
      <c r="FV27" s="293">
        <f t="shared" si="259"/>
        <v>2</v>
      </c>
      <c r="FW27" s="293">
        <f t="shared" si="260"/>
        <v>2</v>
      </c>
      <c r="FX27" s="293">
        <f t="shared" si="260"/>
        <v>6</v>
      </c>
      <c r="FY27" s="293">
        <f t="shared" si="235"/>
        <v>8</v>
      </c>
      <c r="FZ27" s="293">
        <f t="shared" si="236"/>
        <v>7</v>
      </c>
      <c r="GA27" s="293">
        <f t="shared" si="237"/>
        <v>5</v>
      </c>
      <c r="GB27" s="293">
        <f t="shared" si="238"/>
        <v>13</v>
      </c>
      <c r="GC27" s="293">
        <f t="shared" si="239"/>
        <v>19</v>
      </c>
      <c r="GD27" s="293">
        <f t="shared" si="240"/>
        <v>82</v>
      </c>
      <c r="GE27" s="293">
        <f t="shared" si="241"/>
        <v>95</v>
      </c>
      <c r="GF27" s="293">
        <f t="shared" si="242"/>
        <v>18</v>
      </c>
      <c r="GG27" s="293">
        <f t="shared" si="243"/>
        <v>6</v>
      </c>
      <c r="GH27" s="293">
        <f t="shared" si="244"/>
        <v>16</v>
      </c>
      <c r="GI27" s="293">
        <f t="shared" si="245"/>
        <v>3</v>
      </c>
      <c r="GJ27" s="293">
        <f t="shared" si="246"/>
        <v>3</v>
      </c>
      <c r="GK27" s="912">
        <f t="shared" si="247"/>
        <v>6</v>
      </c>
      <c r="GL27" s="912">
        <f t="shared" si="248"/>
        <v>0</v>
      </c>
      <c r="GM27" s="912">
        <f t="shared" si="248"/>
        <v>0</v>
      </c>
      <c r="GN27" s="912">
        <f t="shared" si="248"/>
        <v>0</v>
      </c>
      <c r="GO27" s="912">
        <f t="shared" si="248"/>
        <v>0</v>
      </c>
      <c r="GP27" s="912">
        <f t="shared" si="248"/>
        <v>0</v>
      </c>
      <c r="GQ27" s="912">
        <f t="shared" si="248"/>
        <v>0</v>
      </c>
      <c r="GR27" s="912">
        <f t="shared" si="248"/>
        <v>0</v>
      </c>
      <c r="GS27" s="912">
        <f t="shared" si="248"/>
        <v>0</v>
      </c>
      <c r="GT27" s="912">
        <f t="shared" si="248"/>
        <v>0</v>
      </c>
      <c r="GU27" s="912">
        <f t="shared" si="248"/>
        <v>0</v>
      </c>
      <c r="GV27" s="912">
        <f t="shared" si="249"/>
        <v>0</v>
      </c>
    </row>
    <row r="28" spans="1:204" x14ac:dyDescent="0.25">
      <c r="A28" s="880"/>
      <c r="B28" s="56">
        <v>3.2</v>
      </c>
      <c r="C28" s="7"/>
      <c r="D28" s="130"/>
      <c r="E28" s="1015" t="s">
        <v>43</v>
      </c>
      <c r="F28" s="1015"/>
      <c r="G28" s="1016"/>
      <c r="H28" s="397">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7">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7">
        <v>6665</v>
      </c>
      <c r="AK28" s="76">
        <v>7045</v>
      </c>
      <c r="AL28" s="23">
        <v>5368</v>
      </c>
      <c r="AM28" s="76">
        <v>8782</v>
      </c>
      <c r="AN28" s="23">
        <v>6403</v>
      </c>
      <c r="AO28" s="76">
        <v>5780</v>
      </c>
      <c r="AP28" s="695">
        <v>7404</v>
      </c>
      <c r="AQ28" s="76">
        <v>7046</v>
      </c>
      <c r="AR28" s="695">
        <v>6225</v>
      </c>
      <c r="AS28" s="76">
        <v>6705</v>
      </c>
      <c r="AT28" s="695">
        <v>8219</v>
      </c>
      <c r="AU28" s="76">
        <v>6580</v>
      </c>
      <c r="AV28" s="141">
        <f t="shared" si="149"/>
        <v>82222</v>
      </c>
      <c r="AW28" s="174">
        <f t="shared" si="150"/>
        <v>6851.833333333333</v>
      </c>
      <c r="AX28" s="397">
        <v>7272</v>
      </c>
      <c r="AY28" s="76">
        <v>7055</v>
      </c>
      <c r="AZ28" s="23">
        <v>7510</v>
      </c>
      <c r="BA28" s="76">
        <v>13671</v>
      </c>
      <c r="BB28" s="23">
        <v>9009</v>
      </c>
      <c r="BC28" s="76">
        <v>7670</v>
      </c>
      <c r="BD28" s="695">
        <v>8415</v>
      </c>
      <c r="BE28" s="76">
        <v>6900</v>
      </c>
      <c r="BF28" s="695">
        <v>6739</v>
      </c>
      <c r="BG28" s="76">
        <v>6854</v>
      </c>
      <c r="BH28" s="695">
        <v>6674</v>
      </c>
      <c r="BI28" s="76">
        <v>7122</v>
      </c>
      <c r="BJ28" s="141">
        <f t="shared" si="153"/>
        <v>94891</v>
      </c>
      <c r="BK28" s="174">
        <f t="shared" si="154"/>
        <v>7907.583333333333</v>
      </c>
      <c r="BL28" s="397">
        <v>7455</v>
      </c>
      <c r="BM28" s="76"/>
      <c r="BN28" s="23"/>
      <c r="BO28" s="76"/>
      <c r="BP28" s="23"/>
      <c r="BQ28" s="76"/>
      <c r="BR28" s="695"/>
      <c r="BS28" s="76"/>
      <c r="BT28" s="695"/>
      <c r="BU28" s="695"/>
      <c r="BV28" s="695"/>
      <c r="BW28" s="695"/>
      <c r="BX28" s="141">
        <f t="shared" si="157"/>
        <v>7455</v>
      </c>
      <c r="BY28" s="174">
        <f t="shared" si="158"/>
        <v>7455</v>
      </c>
      <c r="BZ28" s="470">
        <f t="shared" si="159"/>
        <v>640</v>
      </c>
      <c r="CA28" s="431">
        <f t="shared" si="160"/>
        <v>0.10622406639004149</v>
      </c>
      <c r="CB28" s="340">
        <f t="shared" si="161"/>
        <v>380</v>
      </c>
      <c r="CC28" s="431">
        <f t="shared" si="162"/>
        <v>5.7014253563390849E-2</v>
      </c>
      <c r="CD28" s="340">
        <f t="shared" si="163"/>
        <v>3414</v>
      </c>
      <c r="CE28" s="431">
        <f t="shared" si="164"/>
        <v>0.63599105812220569</v>
      </c>
      <c r="CF28" s="340">
        <f t="shared" si="165"/>
        <v>3414</v>
      </c>
      <c r="CG28" s="431">
        <f t="shared" si="166"/>
        <v>0.63599105812220569</v>
      </c>
      <c r="CH28" s="340">
        <f t="shared" si="167"/>
        <v>-2379</v>
      </c>
      <c r="CI28" s="431">
        <f t="shared" si="168"/>
        <v>-0.27089501252562059</v>
      </c>
      <c r="CJ28" s="340">
        <f t="shared" si="169"/>
        <v>-623</v>
      </c>
      <c r="CK28" s="431">
        <f t="shared" si="170"/>
        <v>-9.7298141496173662E-2</v>
      </c>
      <c r="CL28" s="340">
        <f t="shared" si="171"/>
        <v>1624</v>
      </c>
      <c r="CM28" s="431">
        <f t="shared" si="172"/>
        <v>0.28096885813148786</v>
      </c>
      <c r="CN28" s="340">
        <f t="shared" si="173"/>
        <v>-358</v>
      </c>
      <c r="CO28" s="431">
        <f t="shared" si="174"/>
        <v>-4.8352242031334411E-2</v>
      </c>
      <c r="CP28" s="340">
        <f t="shared" si="175"/>
        <v>480</v>
      </c>
      <c r="CQ28" s="431">
        <f t="shared" si="176"/>
        <v>7.7108433734939766E-2</v>
      </c>
      <c r="CR28" s="340">
        <f t="shared" si="177"/>
        <v>480</v>
      </c>
      <c r="CS28" s="431">
        <f t="shared" si="178"/>
        <v>7.7108433734939766E-2</v>
      </c>
      <c r="CT28" s="340">
        <f t="shared" si="179"/>
        <v>1514</v>
      </c>
      <c r="CU28" s="431">
        <f t="shared" si="180"/>
        <v>0.22580164056674124</v>
      </c>
      <c r="CV28" s="340">
        <f t="shared" si="181"/>
        <v>-1639</v>
      </c>
      <c r="CW28" s="431">
        <f t="shared" si="182"/>
        <v>-0.19941598734639251</v>
      </c>
      <c r="CX28" s="733">
        <f t="shared" si="183"/>
        <v>692</v>
      </c>
      <c r="CY28" s="734">
        <f t="shared" si="184"/>
        <v>0.10516717325227963</v>
      </c>
      <c r="CZ28" s="733">
        <f t="shared" si="185"/>
        <v>-217</v>
      </c>
      <c r="DA28" s="734">
        <f t="shared" si="186"/>
        <v>-2.984048404840484E-2</v>
      </c>
      <c r="DB28" s="733">
        <f t="shared" si="187"/>
        <v>455</v>
      </c>
      <c r="DC28" s="734">
        <f t="shared" si="188"/>
        <v>6.449326718639263E-2</v>
      </c>
      <c r="DD28" s="733">
        <f t="shared" si="189"/>
        <v>6161</v>
      </c>
      <c r="DE28" s="734">
        <f t="shared" si="190"/>
        <v>0.82037283621837553</v>
      </c>
      <c r="DF28" s="733">
        <f t="shared" si="191"/>
        <v>-4662</v>
      </c>
      <c r="DG28" s="734">
        <f t="shared" si="192"/>
        <v>-0.34101382488479265</v>
      </c>
      <c r="DH28" s="733">
        <f t="shared" si="193"/>
        <v>-1339</v>
      </c>
      <c r="DI28" s="734">
        <f t="shared" si="194"/>
        <v>-0.14862914862914864</v>
      </c>
      <c r="DJ28" s="733">
        <f t="shared" si="195"/>
        <v>745</v>
      </c>
      <c r="DK28" s="734">
        <f t="shared" si="196"/>
        <v>9.7131681877444587E-2</v>
      </c>
      <c r="DL28" s="733">
        <f t="shared" si="197"/>
        <v>-1515</v>
      </c>
      <c r="DM28" s="734">
        <f t="shared" si="198"/>
        <v>-0.18003565062388591</v>
      </c>
      <c r="DN28" s="733">
        <f t="shared" si="199"/>
        <v>-161</v>
      </c>
      <c r="DO28" s="734">
        <f t="shared" si="200"/>
        <v>-2.3333333333333334E-2</v>
      </c>
      <c r="DP28" s="733">
        <f t="shared" si="201"/>
        <v>115</v>
      </c>
      <c r="DQ28" s="120">
        <f t="shared" si="202"/>
        <v>1.7064846416382253E-2</v>
      </c>
      <c r="DR28" s="733">
        <f t="shared" si="203"/>
        <v>-180</v>
      </c>
      <c r="DS28" s="734">
        <f t="shared" si="204"/>
        <v>-2.6262036766851474E-2</v>
      </c>
      <c r="DT28" s="733">
        <f t="shared" si="205"/>
        <v>448</v>
      </c>
      <c r="DU28" s="734">
        <f t="shared" si="206"/>
        <v>6.7126161222655079E-2</v>
      </c>
      <c r="DV28" s="733">
        <f t="shared" si="207"/>
        <v>333</v>
      </c>
      <c r="DW28" s="734">
        <f t="shared" si="208"/>
        <v>4.675652906486942E-2</v>
      </c>
      <c r="DX28" s="340">
        <f t="shared" si="209"/>
        <v>-7455</v>
      </c>
      <c r="DY28" s="431">
        <f t="shared" si="210"/>
        <v>-1</v>
      </c>
      <c r="DZ28" s="340">
        <f t="shared" si="211"/>
        <v>0</v>
      </c>
      <c r="EA28" s="431" t="e">
        <f t="shared" si="212"/>
        <v>#DIV/0!</v>
      </c>
      <c r="EB28" s="340">
        <f t="shared" si="213"/>
        <v>0</v>
      </c>
      <c r="EC28" s="431" t="e">
        <f t="shared" si="214"/>
        <v>#DIV/0!</v>
      </c>
      <c r="ED28" s="340">
        <f t="shared" si="215"/>
        <v>0</v>
      </c>
      <c r="EE28" s="431" t="e">
        <f t="shared" si="216"/>
        <v>#DIV/0!</v>
      </c>
      <c r="EF28" s="340">
        <f t="shared" si="217"/>
        <v>0</v>
      </c>
      <c r="EG28" s="431" t="e">
        <f t="shared" si="218"/>
        <v>#DIV/0!</v>
      </c>
      <c r="EH28" s="340">
        <f t="shared" si="219"/>
        <v>0</v>
      </c>
      <c r="EI28" s="431" t="e">
        <f t="shared" si="220"/>
        <v>#DIV/0!</v>
      </c>
      <c r="EJ28" s="340">
        <f t="shared" si="221"/>
        <v>0</v>
      </c>
      <c r="EK28" s="431" t="e">
        <f t="shared" si="222"/>
        <v>#DIV/0!</v>
      </c>
      <c r="EL28" s="340">
        <f t="shared" si="223"/>
        <v>0</v>
      </c>
      <c r="EM28" s="431" t="e">
        <f t="shared" si="224"/>
        <v>#DIV/0!</v>
      </c>
      <c r="EN28" s="340">
        <f t="shared" si="225"/>
        <v>0</v>
      </c>
      <c r="EO28" s="431" t="e">
        <f t="shared" si="226"/>
        <v>#DIV/0!</v>
      </c>
      <c r="EP28" s="340">
        <f t="shared" si="227"/>
        <v>0</v>
      </c>
      <c r="EQ28" s="431" t="e">
        <f t="shared" si="228"/>
        <v>#DIV/0!</v>
      </c>
      <c r="ER28" s="340">
        <f t="shared" si="229"/>
        <v>0</v>
      </c>
      <c r="ES28" s="431" t="e">
        <f t="shared" si="230"/>
        <v>#DIV/0!</v>
      </c>
      <c r="ET28" s="221">
        <f t="shared" si="231"/>
        <v>7272</v>
      </c>
      <c r="EU28" s="782">
        <f t="shared" si="232"/>
        <v>7455</v>
      </c>
      <c r="EV28" s="733">
        <f t="shared" si="233"/>
        <v>183</v>
      </c>
      <c r="EW28" s="120">
        <f t="shared" si="234"/>
        <v>2.5165016501650164E-2</v>
      </c>
      <c r="EX28" s="769"/>
      <c r="EY28" s="769"/>
      <c r="EZ28" s="769"/>
      <c r="FA28" t="str">
        <f t="shared" si="250"/>
        <v>Resolved Tickets</v>
      </c>
      <c r="FB28" s="284" t="e">
        <f>#REF!</f>
        <v>#REF!</v>
      </c>
      <c r="FC28" s="284" t="e">
        <f>#REF!</f>
        <v>#REF!</v>
      </c>
      <c r="FD28" s="284" t="e">
        <f>#REF!</f>
        <v>#REF!</v>
      </c>
      <c r="FE28" s="284" t="e">
        <f>#REF!</f>
        <v>#REF!</v>
      </c>
      <c r="FF28" s="284" t="e">
        <f>#REF!</f>
        <v>#REF!</v>
      </c>
      <c r="FG28" s="284" t="e">
        <f>#REF!</f>
        <v>#REF!</v>
      </c>
      <c r="FH28" s="284" t="e">
        <f>#REF!</f>
        <v>#REF!</v>
      </c>
      <c r="FI28" s="284" t="e">
        <f>#REF!</f>
        <v>#REF!</v>
      </c>
      <c r="FJ28" s="284" t="e">
        <f>#REF!</f>
        <v>#REF!</v>
      </c>
      <c r="FK28" s="284" t="e">
        <f>#REF!</f>
        <v>#REF!</v>
      </c>
      <c r="FL28" s="284" t="e">
        <f>#REF!</f>
        <v>#REF!</v>
      </c>
      <c r="FM28" s="285">
        <f t="shared" si="53"/>
        <v>6665</v>
      </c>
      <c r="FN28" s="285">
        <f t="shared" si="251"/>
        <v>7045</v>
      </c>
      <c r="FO28" s="285">
        <f t="shared" si="252"/>
        <v>5368</v>
      </c>
      <c r="FP28" s="285">
        <f t="shared" si="253"/>
        <v>8782</v>
      </c>
      <c r="FQ28" s="285">
        <f t="shared" si="254"/>
        <v>6403</v>
      </c>
      <c r="FR28" s="285">
        <f t="shared" si="255"/>
        <v>5780</v>
      </c>
      <c r="FS28" s="285">
        <f t="shared" si="256"/>
        <v>7404</v>
      </c>
      <c r="FT28" s="285">
        <f t="shared" si="257"/>
        <v>7046</v>
      </c>
      <c r="FU28" s="285">
        <f t="shared" si="258"/>
        <v>6225</v>
      </c>
      <c r="FV28" s="285">
        <f t="shared" si="259"/>
        <v>6705</v>
      </c>
      <c r="FW28" s="285">
        <f t="shared" si="260"/>
        <v>8219</v>
      </c>
      <c r="FX28" s="285">
        <f t="shared" si="260"/>
        <v>6580</v>
      </c>
      <c r="FY28" s="285">
        <f t="shared" si="235"/>
        <v>7272</v>
      </c>
      <c r="FZ28" s="285">
        <f t="shared" si="236"/>
        <v>7055</v>
      </c>
      <c r="GA28" s="285">
        <f t="shared" si="237"/>
        <v>7510</v>
      </c>
      <c r="GB28" s="285">
        <f t="shared" si="238"/>
        <v>13671</v>
      </c>
      <c r="GC28" s="285">
        <f t="shared" si="239"/>
        <v>9009</v>
      </c>
      <c r="GD28" s="285">
        <f t="shared" si="240"/>
        <v>7670</v>
      </c>
      <c r="GE28" s="285">
        <f t="shared" si="241"/>
        <v>8415</v>
      </c>
      <c r="GF28" s="285">
        <f t="shared" si="242"/>
        <v>6900</v>
      </c>
      <c r="GG28" s="285">
        <f t="shared" si="243"/>
        <v>6739</v>
      </c>
      <c r="GH28" s="285">
        <f t="shared" si="244"/>
        <v>6854</v>
      </c>
      <c r="GI28" s="285">
        <f t="shared" si="245"/>
        <v>6674</v>
      </c>
      <c r="GJ28" s="285">
        <f t="shared" si="246"/>
        <v>7122</v>
      </c>
      <c r="GK28" s="908">
        <f t="shared" si="247"/>
        <v>7455</v>
      </c>
      <c r="GL28" s="908">
        <f t="shared" si="248"/>
        <v>0</v>
      </c>
      <c r="GM28" s="908">
        <f t="shared" si="248"/>
        <v>0</v>
      </c>
      <c r="GN28" s="908">
        <f t="shared" si="248"/>
        <v>0</v>
      </c>
      <c r="GO28" s="908">
        <f t="shared" si="248"/>
        <v>0</v>
      </c>
      <c r="GP28" s="908">
        <f t="shared" si="248"/>
        <v>0</v>
      </c>
      <c r="GQ28" s="908">
        <f t="shared" si="248"/>
        <v>0</v>
      </c>
      <c r="GR28" s="908">
        <f t="shared" si="248"/>
        <v>0</v>
      </c>
      <c r="GS28" s="908">
        <f t="shared" si="248"/>
        <v>0</v>
      </c>
      <c r="GT28" s="908">
        <f t="shared" si="248"/>
        <v>0</v>
      </c>
      <c r="GU28" s="908">
        <f t="shared" si="248"/>
        <v>0</v>
      </c>
      <c r="GV28" s="908">
        <f t="shared" si="249"/>
        <v>0</v>
      </c>
    </row>
    <row r="29" spans="1:204" x14ac:dyDescent="0.25">
      <c r="A29" s="880"/>
      <c r="B29" s="56">
        <v>3.3</v>
      </c>
      <c r="C29" s="7"/>
      <c r="D29" s="130"/>
      <c r="E29" s="1007" t="s">
        <v>44</v>
      </c>
      <c r="F29" s="1007"/>
      <c r="G29" s="1008"/>
      <c r="H29" s="406">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6">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6">
        <v>1.8</v>
      </c>
      <c r="AK29" s="179">
        <v>2.1</v>
      </c>
      <c r="AL29" s="90">
        <v>2</v>
      </c>
      <c r="AM29" s="179">
        <v>1.4</v>
      </c>
      <c r="AN29" s="90">
        <v>2.2999999999999998</v>
      </c>
      <c r="AO29" s="179">
        <v>2.4</v>
      </c>
      <c r="AP29" s="697">
        <v>2.2000000000000002</v>
      </c>
      <c r="AQ29" s="179">
        <v>1.8</v>
      </c>
      <c r="AR29" s="697">
        <v>1.8</v>
      </c>
      <c r="AS29" s="179">
        <v>1.8</v>
      </c>
      <c r="AT29" s="697">
        <v>1.5</v>
      </c>
      <c r="AU29" s="179">
        <v>1.8</v>
      </c>
      <c r="AV29" s="192">
        <v>0</v>
      </c>
      <c r="AW29" s="164">
        <f t="shared" si="150"/>
        <v>1.9083333333333339</v>
      </c>
      <c r="AX29" s="406">
        <v>1.9</v>
      </c>
      <c r="AY29" s="179">
        <v>1.5</v>
      </c>
      <c r="AZ29" s="90">
        <v>1.5</v>
      </c>
      <c r="BA29" s="179">
        <v>1.4</v>
      </c>
      <c r="BB29" s="90">
        <v>2.1</v>
      </c>
      <c r="BC29" s="179">
        <v>1.8</v>
      </c>
      <c r="BD29" s="697">
        <v>2.2999999999999998</v>
      </c>
      <c r="BE29" s="179">
        <v>3</v>
      </c>
      <c r="BF29" s="697">
        <v>1.9</v>
      </c>
      <c r="BG29" s="179">
        <v>2</v>
      </c>
      <c r="BH29" s="697">
        <v>1.62</v>
      </c>
      <c r="BI29" s="179">
        <v>1.7</v>
      </c>
      <c r="BJ29" s="192">
        <v>0</v>
      </c>
      <c r="BK29" s="164">
        <f t="shared" si="154"/>
        <v>1.8933333333333333</v>
      </c>
      <c r="BL29" s="406">
        <v>2.2000000000000002</v>
      </c>
      <c r="BM29" s="179"/>
      <c r="BN29" s="90"/>
      <c r="BO29" s="179"/>
      <c r="BP29" s="90"/>
      <c r="BQ29" s="179"/>
      <c r="BR29" s="697"/>
      <c r="BS29" s="179"/>
      <c r="BT29" s="697"/>
      <c r="BU29" s="697"/>
      <c r="BV29" s="697"/>
      <c r="BW29" s="697"/>
      <c r="BX29" s="192">
        <v>0</v>
      </c>
      <c r="BY29" s="164">
        <f t="shared" si="158"/>
        <v>2.2000000000000002</v>
      </c>
      <c r="BZ29" s="475">
        <f t="shared" si="159"/>
        <v>0.19999999999999996</v>
      </c>
      <c r="CA29" s="431">
        <f t="shared" si="160"/>
        <v>0.12499999999999997</v>
      </c>
      <c r="CB29" s="346">
        <f t="shared" si="161"/>
        <v>0.30000000000000004</v>
      </c>
      <c r="CC29" s="431">
        <f t="shared" si="162"/>
        <v>0.16666666666666669</v>
      </c>
      <c r="CD29" s="346">
        <f t="shared" si="163"/>
        <v>-0.60000000000000009</v>
      </c>
      <c r="CE29" s="431">
        <f t="shared" si="164"/>
        <v>-0.30000000000000004</v>
      </c>
      <c r="CF29" s="346">
        <f t="shared" si="165"/>
        <v>-0.60000000000000009</v>
      </c>
      <c r="CG29" s="431">
        <f t="shared" si="166"/>
        <v>-0.30000000000000004</v>
      </c>
      <c r="CH29" s="346">
        <f t="shared" si="167"/>
        <v>0.89999999999999991</v>
      </c>
      <c r="CI29" s="431">
        <f t="shared" si="168"/>
        <v>0.64285714285714279</v>
      </c>
      <c r="CJ29" s="346">
        <f t="shared" si="169"/>
        <v>0.10000000000000009</v>
      </c>
      <c r="CK29" s="431">
        <f t="shared" si="170"/>
        <v>4.3478260869565258E-2</v>
      </c>
      <c r="CL29" s="346">
        <f t="shared" si="171"/>
        <v>-0.19999999999999973</v>
      </c>
      <c r="CM29" s="431">
        <f t="shared" si="172"/>
        <v>-8.3333333333333232E-2</v>
      </c>
      <c r="CN29" s="346">
        <f t="shared" si="173"/>
        <v>-0.40000000000000013</v>
      </c>
      <c r="CO29" s="431">
        <f t="shared" si="174"/>
        <v>-0.18181818181818185</v>
      </c>
      <c r="CP29" s="346">
        <f t="shared" si="175"/>
        <v>0</v>
      </c>
      <c r="CQ29" s="431">
        <f t="shared" si="176"/>
        <v>0</v>
      </c>
      <c r="CR29" s="346">
        <f t="shared" si="177"/>
        <v>0</v>
      </c>
      <c r="CS29" s="431">
        <f t="shared" si="178"/>
        <v>0</v>
      </c>
      <c r="CT29" s="346">
        <f t="shared" si="179"/>
        <v>-0.30000000000000004</v>
      </c>
      <c r="CU29" s="431">
        <f t="shared" si="180"/>
        <v>-0.16666666666666669</v>
      </c>
      <c r="CV29" s="346">
        <f t="shared" si="181"/>
        <v>0.30000000000000004</v>
      </c>
      <c r="CW29" s="431">
        <f t="shared" si="182"/>
        <v>0.20000000000000004</v>
      </c>
      <c r="CX29" s="741">
        <f t="shared" si="183"/>
        <v>9.9999999999999867E-2</v>
      </c>
      <c r="CY29" s="734">
        <f t="shared" si="184"/>
        <v>5.5555555555555483E-2</v>
      </c>
      <c r="CZ29" s="741">
        <f t="shared" si="185"/>
        <v>-0.39999999999999991</v>
      </c>
      <c r="DA29" s="734">
        <f t="shared" si="186"/>
        <v>-0.21052631578947364</v>
      </c>
      <c r="DB29" s="741">
        <f t="shared" si="187"/>
        <v>0</v>
      </c>
      <c r="DC29" s="734">
        <f t="shared" si="188"/>
        <v>0</v>
      </c>
      <c r="DD29" s="741">
        <f t="shared" si="189"/>
        <v>-0.10000000000000009</v>
      </c>
      <c r="DE29" s="734">
        <f t="shared" si="190"/>
        <v>-6.6666666666666721E-2</v>
      </c>
      <c r="DF29" s="741">
        <f t="shared" si="191"/>
        <v>0.70000000000000018</v>
      </c>
      <c r="DG29" s="734">
        <f t="shared" si="192"/>
        <v>0.50000000000000011</v>
      </c>
      <c r="DH29" s="741">
        <f t="shared" si="193"/>
        <v>-0.30000000000000004</v>
      </c>
      <c r="DI29" s="734">
        <f t="shared" si="194"/>
        <v>-0.14285714285714288</v>
      </c>
      <c r="DJ29" s="741">
        <f t="shared" si="195"/>
        <v>0.49999999999999978</v>
      </c>
      <c r="DK29" s="734">
        <f t="shared" si="196"/>
        <v>0.27777777777777762</v>
      </c>
      <c r="DL29" s="741">
        <f t="shared" si="197"/>
        <v>0.70000000000000018</v>
      </c>
      <c r="DM29" s="734">
        <f t="shared" si="198"/>
        <v>0.3043478260869566</v>
      </c>
      <c r="DN29" s="741">
        <f t="shared" si="199"/>
        <v>-1.1000000000000001</v>
      </c>
      <c r="DO29" s="734">
        <f t="shared" si="200"/>
        <v>-0.3666666666666667</v>
      </c>
      <c r="DP29" s="741">
        <f t="shared" si="201"/>
        <v>0.10000000000000009</v>
      </c>
      <c r="DQ29" s="120">
        <f t="shared" si="202"/>
        <v>5.2631578947368474E-2</v>
      </c>
      <c r="DR29" s="741">
        <f t="shared" si="203"/>
        <v>-0.37999999999999989</v>
      </c>
      <c r="DS29" s="734">
        <f t="shared" si="204"/>
        <v>-0.18999999999999995</v>
      </c>
      <c r="DT29" s="741">
        <f t="shared" si="205"/>
        <v>7.9999999999999849E-2</v>
      </c>
      <c r="DU29" s="734">
        <f t="shared" si="206"/>
        <v>4.9382716049382616E-2</v>
      </c>
      <c r="DV29" s="741">
        <f t="shared" si="207"/>
        <v>0.50000000000000022</v>
      </c>
      <c r="DW29" s="734">
        <f t="shared" si="208"/>
        <v>0.29411764705882365</v>
      </c>
      <c r="DX29" s="346">
        <f t="shared" si="209"/>
        <v>-2.2000000000000002</v>
      </c>
      <c r="DY29" s="431">
        <f t="shared" si="210"/>
        <v>-1</v>
      </c>
      <c r="DZ29" s="346">
        <f t="shared" si="211"/>
        <v>0</v>
      </c>
      <c r="EA29" s="431" t="e">
        <f t="shared" si="212"/>
        <v>#DIV/0!</v>
      </c>
      <c r="EB29" s="346">
        <f t="shared" si="213"/>
        <v>0</v>
      </c>
      <c r="EC29" s="431" t="e">
        <f t="shared" si="214"/>
        <v>#DIV/0!</v>
      </c>
      <c r="ED29" s="346">
        <f t="shared" si="215"/>
        <v>0</v>
      </c>
      <c r="EE29" s="431" t="e">
        <f t="shared" si="216"/>
        <v>#DIV/0!</v>
      </c>
      <c r="EF29" s="346">
        <f t="shared" si="217"/>
        <v>0</v>
      </c>
      <c r="EG29" s="431" t="e">
        <f t="shared" si="218"/>
        <v>#DIV/0!</v>
      </c>
      <c r="EH29" s="346">
        <f t="shared" si="219"/>
        <v>0</v>
      </c>
      <c r="EI29" s="431" t="e">
        <f t="shared" si="220"/>
        <v>#DIV/0!</v>
      </c>
      <c r="EJ29" s="346">
        <f t="shared" si="221"/>
        <v>0</v>
      </c>
      <c r="EK29" s="431" t="e">
        <f t="shared" si="222"/>
        <v>#DIV/0!</v>
      </c>
      <c r="EL29" s="346">
        <f t="shared" si="223"/>
        <v>0</v>
      </c>
      <c r="EM29" s="431" t="e">
        <f t="shared" si="224"/>
        <v>#DIV/0!</v>
      </c>
      <c r="EN29" s="346">
        <f t="shared" si="225"/>
        <v>0</v>
      </c>
      <c r="EO29" s="431" t="e">
        <f t="shared" si="226"/>
        <v>#DIV/0!</v>
      </c>
      <c r="EP29" s="346">
        <f t="shared" si="227"/>
        <v>0</v>
      </c>
      <c r="EQ29" s="431" t="e">
        <f t="shared" si="228"/>
        <v>#DIV/0!</v>
      </c>
      <c r="ER29" s="346">
        <f t="shared" si="229"/>
        <v>0</v>
      </c>
      <c r="ES29" s="431" t="e">
        <f t="shared" si="230"/>
        <v>#DIV/0!</v>
      </c>
      <c r="ET29" s="227">
        <f t="shared" si="231"/>
        <v>1.9</v>
      </c>
      <c r="EU29" s="790">
        <f t="shared" si="232"/>
        <v>2.2000000000000002</v>
      </c>
      <c r="EV29" s="741">
        <f t="shared" si="233"/>
        <v>0.30000000000000027</v>
      </c>
      <c r="EW29" s="120">
        <f t="shared" si="234"/>
        <v>0.15789473684210542</v>
      </c>
      <c r="EX29" s="769"/>
      <c r="EY29" s="769"/>
      <c r="EZ29" s="769"/>
      <c r="FA29" t="str">
        <f t="shared" si="250"/>
        <v>Average Time to Resolve (Days)</v>
      </c>
      <c r="FB29" s="294" t="e">
        <f>#REF!</f>
        <v>#REF!</v>
      </c>
      <c r="FC29" s="294" t="e">
        <f>#REF!</f>
        <v>#REF!</v>
      </c>
      <c r="FD29" s="294" t="e">
        <f>#REF!</f>
        <v>#REF!</v>
      </c>
      <c r="FE29" s="294" t="e">
        <f>#REF!</f>
        <v>#REF!</v>
      </c>
      <c r="FF29" s="294" t="e">
        <f>#REF!</f>
        <v>#REF!</v>
      </c>
      <c r="FG29" s="294" t="e">
        <f>#REF!</f>
        <v>#REF!</v>
      </c>
      <c r="FH29" s="294" t="e">
        <f>#REF!</f>
        <v>#REF!</v>
      </c>
      <c r="FI29" s="294" t="e">
        <f>#REF!</f>
        <v>#REF!</v>
      </c>
      <c r="FJ29" s="294" t="e">
        <f>#REF!</f>
        <v>#REF!</v>
      </c>
      <c r="FK29" s="294" t="e">
        <f>#REF!</f>
        <v>#REF!</v>
      </c>
      <c r="FL29" s="294" t="e">
        <f>#REF!</f>
        <v>#REF!</v>
      </c>
      <c r="FM29" s="295">
        <f t="shared" si="53"/>
        <v>1.8</v>
      </c>
      <c r="FN29" s="295">
        <f t="shared" si="251"/>
        <v>2.1</v>
      </c>
      <c r="FO29" s="295">
        <f t="shared" si="252"/>
        <v>2</v>
      </c>
      <c r="FP29" s="295">
        <f t="shared" si="253"/>
        <v>1.4</v>
      </c>
      <c r="FQ29" s="295">
        <f t="shared" si="254"/>
        <v>2.2999999999999998</v>
      </c>
      <c r="FR29" s="295">
        <f t="shared" si="255"/>
        <v>2.4</v>
      </c>
      <c r="FS29" s="295">
        <f t="shared" si="256"/>
        <v>2.2000000000000002</v>
      </c>
      <c r="FT29" s="295">
        <f t="shared" si="257"/>
        <v>1.8</v>
      </c>
      <c r="FU29" s="295">
        <f t="shared" si="258"/>
        <v>1.8</v>
      </c>
      <c r="FV29" s="295">
        <f t="shared" si="259"/>
        <v>1.8</v>
      </c>
      <c r="FW29" s="295">
        <f t="shared" si="260"/>
        <v>1.5</v>
      </c>
      <c r="FX29" s="295">
        <f t="shared" si="260"/>
        <v>1.8</v>
      </c>
      <c r="FY29" s="295">
        <f t="shared" si="235"/>
        <v>1.9</v>
      </c>
      <c r="FZ29" s="295">
        <f t="shared" si="236"/>
        <v>1.5</v>
      </c>
      <c r="GA29" s="295">
        <f t="shared" si="237"/>
        <v>1.5</v>
      </c>
      <c r="GB29" s="295">
        <f t="shared" si="238"/>
        <v>1.4</v>
      </c>
      <c r="GC29" s="295">
        <f t="shared" si="239"/>
        <v>2.1</v>
      </c>
      <c r="GD29" s="295">
        <f t="shared" si="240"/>
        <v>1.8</v>
      </c>
      <c r="GE29" s="295">
        <f t="shared" si="241"/>
        <v>2.2999999999999998</v>
      </c>
      <c r="GF29" s="295">
        <f t="shared" si="242"/>
        <v>3</v>
      </c>
      <c r="GG29" s="295">
        <f t="shared" si="243"/>
        <v>1.9</v>
      </c>
      <c r="GH29" s="295">
        <f t="shared" si="244"/>
        <v>2</v>
      </c>
      <c r="GI29" s="295">
        <f t="shared" si="245"/>
        <v>1.62</v>
      </c>
      <c r="GJ29" s="295">
        <f t="shared" si="246"/>
        <v>1.7</v>
      </c>
      <c r="GK29" s="913">
        <f t="shared" si="247"/>
        <v>2.2000000000000002</v>
      </c>
      <c r="GL29" s="913">
        <f t="shared" si="248"/>
        <v>0</v>
      </c>
      <c r="GM29" s="913">
        <f t="shared" si="248"/>
        <v>0</v>
      </c>
      <c r="GN29" s="913">
        <f t="shared" si="248"/>
        <v>0</v>
      </c>
      <c r="GO29" s="913">
        <f t="shared" si="248"/>
        <v>0</v>
      </c>
      <c r="GP29" s="913">
        <f t="shared" si="248"/>
        <v>0</v>
      </c>
      <c r="GQ29" s="913">
        <f t="shared" si="248"/>
        <v>0</v>
      </c>
      <c r="GR29" s="913">
        <f t="shared" si="248"/>
        <v>0</v>
      </c>
      <c r="GS29" s="913">
        <f t="shared" si="248"/>
        <v>0</v>
      </c>
      <c r="GT29" s="913">
        <f t="shared" si="248"/>
        <v>0</v>
      </c>
      <c r="GU29" s="913">
        <f t="shared" si="248"/>
        <v>0</v>
      </c>
      <c r="GV29" s="913">
        <f t="shared" si="249"/>
        <v>0</v>
      </c>
    </row>
    <row r="30" spans="1:204" ht="15.75" thickBot="1" x14ac:dyDescent="0.3">
      <c r="A30" s="881"/>
      <c r="B30" s="57">
        <v>3.4</v>
      </c>
      <c r="C30" s="4"/>
      <c r="D30" s="505"/>
      <c r="E30" s="996" t="s">
        <v>45</v>
      </c>
      <c r="F30" s="996"/>
      <c r="G30" s="997"/>
      <c r="H30" s="407">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7">
        <v>718</v>
      </c>
      <c r="W30" s="71">
        <v>729</v>
      </c>
      <c r="X30" s="17">
        <v>638</v>
      </c>
      <c r="Y30" s="71">
        <v>693</v>
      </c>
      <c r="Z30" s="17">
        <v>674</v>
      </c>
      <c r="AA30" s="71">
        <v>561</v>
      </c>
      <c r="AB30" s="17">
        <v>692</v>
      </c>
      <c r="AC30" s="71">
        <v>587</v>
      </c>
      <c r="AD30" s="17">
        <v>623</v>
      </c>
      <c r="AE30" s="71">
        <v>582</v>
      </c>
      <c r="AF30" s="17">
        <v>527</v>
      </c>
      <c r="AG30" s="71">
        <v>512</v>
      </c>
      <c r="AH30" s="145">
        <v>0</v>
      </c>
      <c r="AI30" s="176">
        <v>628</v>
      </c>
      <c r="AJ30" s="407">
        <v>627</v>
      </c>
      <c r="AK30" s="71">
        <v>547</v>
      </c>
      <c r="AL30" s="17">
        <v>537</v>
      </c>
      <c r="AM30" s="71">
        <v>866</v>
      </c>
      <c r="AN30" s="17">
        <v>697</v>
      </c>
      <c r="AO30" s="71">
        <v>510</v>
      </c>
      <c r="AP30" s="698">
        <v>589</v>
      </c>
      <c r="AQ30" s="71">
        <v>578</v>
      </c>
      <c r="AR30" s="698">
        <v>516</v>
      </c>
      <c r="AS30" s="71">
        <v>506</v>
      </c>
      <c r="AT30" s="698">
        <v>680</v>
      </c>
      <c r="AU30" s="71">
        <v>494</v>
      </c>
      <c r="AV30" s="145">
        <v>0</v>
      </c>
      <c r="AW30" s="176">
        <f t="shared" si="150"/>
        <v>595.58333333333337</v>
      </c>
      <c r="AX30" s="407">
        <v>493</v>
      </c>
      <c r="AY30" s="71">
        <v>463</v>
      </c>
      <c r="AZ30" s="17">
        <v>523</v>
      </c>
      <c r="BA30" s="71">
        <v>739</v>
      </c>
      <c r="BB30" s="17">
        <v>572</v>
      </c>
      <c r="BC30" s="71">
        <v>546</v>
      </c>
      <c r="BD30" s="698">
        <v>605</v>
      </c>
      <c r="BE30" s="71">
        <v>475</v>
      </c>
      <c r="BF30" s="698">
        <v>552</v>
      </c>
      <c r="BG30" s="71">
        <v>485</v>
      </c>
      <c r="BH30" s="698">
        <v>555</v>
      </c>
      <c r="BI30" s="71">
        <v>634</v>
      </c>
      <c r="BJ30" s="145">
        <v>0</v>
      </c>
      <c r="BK30" s="176">
        <f t="shared" si="154"/>
        <v>553.5</v>
      </c>
      <c r="BL30" s="407">
        <v>790</v>
      </c>
      <c r="BM30" s="71"/>
      <c r="BN30" s="17"/>
      <c r="BO30" s="71"/>
      <c r="BP30" s="17"/>
      <c r="BQ30" s="71"/>
      <c r="BR30" s="698"/>
      <c r="BS30" s="71"/>
      <c r="BT30" s="698"/>
      <c r="BU30" s="698"/>
      <c r="BV30" s="698"/>
      <c r="BW30" s="698"/>
      <c r="BX30" s="145">
        <v>0</v>
      </c>
      <c r="BY30" s="176">
        <f t="shared" si="158"/>
        <v>790</v>
      </c>
      <c r="BZ30" s="476">
        <f t="shared" si="159"/>
        <v>115</v>
      </c>
      <c r="CA30" s="434">
        <f t="shared" si="160"/>
        <v>0.224609375</v>
      </c>
      <c r="CB30" s="347">
        <f t="shared" si="161"/>
        <v>-80</v>
      </c>
      <c r="CC30" s="434">
        <f t="shared" si="162"/>
        <v>-0.12759170653907495</v>
      </c>
      <c r="CD30" s="347">
        <f t="shared" si="163"/>
        <v>329</v>
      </c>
      <c r="CE30" s="434">
        <f t="shared" si="164"/>
        <v>0.61266294227188078</v>
      </c>
      <c r="CF30" s="347">
        <f t="shared" si="165"/>
        <v>329</v>
      </c>
      <c r="CG30" s="434">
        <f t="shared" si="166"/>
        <v>0.61266294227188078</v>
      </c>
      <c r="CH30" s="347">
        <f t="shared" si="167"/>
        <v>-169</v>
      </c>
      <c r="CI30" s="434">
        <f t="shared" si="168"/>
        <v>-0.1951501154734411</v>
      </c>
      <c r="CJ30" s="347">
        <f t="shared" si="169"/>
        <v>-187</v>
      </c>
      <c r="CK30" s="434">
        <f t="shared" si="170"/>
        <v>-0.26829268292682928</v>
      </c>
      <c r="CL30" s="347">
        <f t="shared" si="171"/>
        <v>79</v>
      </c>
      <c r="CM30" s="434">
        <f t="shared" si="172"/>
        <v>0.15490196078431373</v>
      </c>
      <c r="CN30" s="347">
        <f t="shared" si="173"/>
        <v>-11</v>
      </c>
      <c r="CO30" s="434">
        <f t="shared" si="174"/>
        <v>-1.8675721561969439E-2</v>
      </c>
      <c r="CP30" s="347">
        <f t="shared" si="175"/>
        <v>-10</v>
      </c>
      <c r="CQ30" s="434">
        <f t="shared" si="176"/>
        <v>-1.937984496124031E-2</v>
      </c>
      <c r="CR30" s="347">
        <f t="shared" si="177"/>
        <v>-10</v>
      </c>
      <c r="CS30" s="434">
        <f t="shared" si="178"/>
        <v>-1.937984496124031E-2</v>
      </c>
      <c r="CT30" s="347">
        <f t="shared" si="179"/>
        <v>174</v>
      </c>
      <c r="CU30" s="434">
        <f t="shared" si="180"/>
        <v>0.34387351778656128</v>
      </c>
      <c r="CV30" s="347">
        <f t="shared" si="181"/>
        <v>-186</v>
      </c>
      <c r="CW30" s="434">
        <f t="shared" si="182"/>
        <v>-0.27352941176470591</v>
      </c>
      <c r="CX30" s="742">
        <f t="shared" si="183"/>
        <v>-1</v>
      </c>
      <c r="CY30" s="743">
        <f t="shared" si="184"/>
        <v>-2.0242914979757085E-3</v>
      </c>
      <c r="CZ30" s="742">
        <f t="shared" si="185"/>
        <v>-30</v>
      </c>
      <c r="DA30" s="743">
        <f t="shared" si="186"/>
        <v>-6.0851926977687626E-2</v>
      </c>
      <c r="DB30" s="742">
        <f t="shared" si="187"/>
        <v>60</v>
      </c>
      <c r="DC30" s="743">
        <f t="shared" si="188"/>
        <v>0.12958963282937366</v>
      </c>
      <c r="DD30" s="742">
        <f t="shared" si="189"/>
        <v>216</v>
      </c>
      <c r="DE30" s="743">
        <f t="shared" si="190"/>
        <v>0.4130019120458891</v>
      </c>
      <c r="DF30" s="742">
        <f t="shared" si="191"/>
        <v>-167</v>
      </c>
      <c r="DG30" s="743">
        <f t="shared" si="192"/>
        <v>-0.22598105548037889</v>
      </c>
      <c r="DH30" s="742">
        <f t="shared" si="193"/>
        <v>-26</v>
      </c>
      <c r="DI30" s="743">
        <f t="shared" si="194"/>
        <v>-4.5454545454545456E-2</v>
      </c>
      <c r="DJ30" s="742">
        <f t="shared" si="195"/>
        <v>59</v>
      </c>
      <c r="DK30" s="743">
        <f t="shared" si="196"/>
        <v>0.10805860805860806</v>
      </c>
      <c r="DL30" s="742">
        <f t="shared" si="197"/>
        <v>-130</v>
      </c>
      <c r="DM30" s="743">
        <f t="shared" si="198"/>
        <v>-0.21487603305785125</v>
      </c>
      <c r="DN30" s="742">
        <f t="shared" si="199"/>
        <v>77</v>
      </c>
      <c r="DO30" s="743">
        <f t="shared" si="200"/>
        <v>0.16210526315789472</v>
      </c>
      <c r="DP30" s="742">
        <f t="shared" si="201"/>
        <v>-67</v>
      </c>
      <c r="DQ30" s="205">
        <f t="shared" si="202"/>
        <v>-0.1213768115942029</v>
      </c>
      <c r="DR30" s="742">
        <f t="shared" si="203"/>
        <v>70</v>
      </c>
      <c r="DS30" s="743">
        <f t="shared" si="204"/>
        <v>0.14432989690721648</v>
      </c>
      <c r="DT30" s="742">
        <f t="shared" si="205"/>
        <v>79</v>
      </c>
      <c r="DU30" s="743">
        <f t="shared" si="206"/>
        <v>0.14234234234234233</v>
      </c>
      <c r="DV30" s="742">
        <f t="shared" si="207"/>
        <v>156</v>
      </c>
      <c r="DW30" s="743">
        <f t="shared" si="208"/>
        <v>0.24605678233438485</v>
      </c>
      <c r="DX30" s="347">
        <f t="shared" si="209"/>
        <v>-790</v>
      </c>
      <c r="DY30" s="434">
        <f t="shared" si="210"/>
        <v>-1</v>
      </c>
      <c r="DZ30" s="347">
        <f t="shared" si="211"/>
        <v>0</v>
      </c>
      <c r="EA30" s="434" t="e">
        <f t="shared" si="212"/>
        <v>#DIV/0!</v>
      </c>
      <c r="EB30" s="347">
        <f t="shared" si="213"/>
        <v>0</v>
      </c>
      <c r="EC30" s="434" t="e">
        <f t="shared" si="214"/>
        <v>#DIV/0!</v>
      </c>
      <c r="ED30" s="347">
        <f t="shared" si="215"/>
        <v>0</v>
      </c>
      <c r="EE30" s="434" t="e">
        <f t="shared" si="216"/>
        <v>#DIV/0!</v>
      </c>
      <c r="EF30" s="347">
        <f t="shared" si="217"/>
        <v>0</v>
      </c>
      <c r="EG30" s="434" t="e">
        <f t="shared" si="218"/>
        <v>#DIV/0!</v>
      </c>
      <c r="EH30" s="347">
        <f t="shared" si="219"/>
        <v>0</v>
      </c>
      <c r="EI30" s="434" t="e">
        <f t="shared" si="220"/>
        <v>#DIV/0!</v>
      </c>
      <c r="EJ30" s="347">
        <f t="shared" si="221"/>
        <v>0</v>
      </c>
      <c r="EK30" s="434" t="e">
        <f t="shared" si="222"/>
        <v>#DIV/0!</v>
      </c>
      <c r="EL30" s="347">
        <f t="shared" si="223"/>
        <v>0</v>
      </c>
      <c r="EM30" s="434" t="e">
        <f t="shared" si="224"/>
        <v>#DIV/0!</v>
      </c>
      <c r="EN30" s="347">
        <f t="shared" si="225"/>
        <v>0</v>
      </c>
      <c r="EO30" s="434" t="e">
        <f t="shared" si="226"/>
        <v>#DIV/0!</v>
      </c>
      <c r="EP30" s="347">
        <f t="shared" si="227"/>
        <v>0</v>
      </c>
      <c r="EQ30" s="434" t="e">
        <f t="shared" si="228"/>
        <v>#DIV/0!</v>
      </c>
      <c r="ER30" s="347">
        <f t="shared" si="229"/>
        <v>0</v>
      </c>
      <c r="ES30" s="434" t="e">
        <f t="shared" si="230"/>
        <v>#DIV/0!</v>
      </c>
      <c r="ET30" s="228">
        <f t="shared" si="231"/>
        <v>493</v>
      </c>
      <c r="EU30" s="791">
        <f t="shared" si="232"/>
        <v>790</v>
      </c>
      <c r="EV30" s="742">
        <f t="shared" si="233"/>
        <v>297</v>
      </c>
      <c r="EW30" s="205">
        <f t="shared" si="234"/>
        <v>0.60243407707910746</v>
      </c>
      <c r="EX30" s="767"/>
      <c r="EY30" s="767"/>
      <c r="EZ30" s="767"/>
      <c r="FA30" s="866" t="str">
        <f t="shared" si="250"/>
        <v>Open Tickets at Month End</v>
      </c>
      <c r="FB30" s="296" t="e">
        <f>#REF!</f>
        <v>#REF!</v>
      </c>
      <c r="FC30" s="296" t="e">
        <f>#REF!</f>
        <v>#REF!</v>
      </c>
      <c r="FD30" s="296" t="e">
        <f>#REF!</f>
        <v>#REF!</v>
      </c>
      <c r="FE30" s="296" t="e">
        <f>#REF!</f>
        <v>#REF!</v>
      </c>
      <c r="FF30" s="296" t="e">
        <f>#REF!</f>
        <v>#REF!</v>
      </c>
      <c r="FG30" s="296" t="e">
        <f>#REF!</f>
        <v>#REF!</v>
      </c>
      <c r="FH30" s="296" t="e">
        <f>#REF!</f>
        <v>#REF!</v>
      </c>
      <c r="FI30" s="296" t="e">
        <f>#REF!</f>
        <v>#REF!</v>
      </c>
      <c r="FJ30" s="296" t="e">
        <f>#REF!</f>
        <v>#REF!</v>
      </c>
      <c r="FK30" s="296" t="e">
        <f>#REF!</f>
        <v>#REF!</v>
      </c>
      <c r="FL30" s="296" t="e">
        <f>#REF!</f>
        <v>#REF!</v>
      </c>
      <c r="FM30" s="297">
        <f t="shared" si="53"/>
        <v>627</v>
      </c>
      <c r="FN30" s="297">
        <f t="shared" si="251"/>
        <v>547</v>
      </c>
      <c r="FO30" s="297">
        <f t="shared" si="252"/>
        <v>537</v>
      </c>
      <c r="FP30" s="297">
        <f t="shared" si="253"/>
        <v>866</v>
      </c>
      <c r="FQ30" s="297">
        <f t="shared" si="254"/>
        <v>697</v>
      </c>
      <c r="FR30" s="297">
        <f t="shared" si="255"/>
        <v>510</v>
      </c>
      <c r="FS30" s="297">
        <f t="shared" si="256"/>
        <v>589</v>
      </c>
      <c r="FT30" s="297">
        <f t="shared" si="257"/>
        <v>578</v>
      </c>
      <c r="FU30" s="297">
        <f t="shared" si="258"/>
        <v>516</v>
      </c>
      <c r="FV30" s="297">
        <f t="shared" si="259"/>
        <v>506</v>
      </c>
      <c r="FW30" s="297">
        <f t="shared" si="260"/>
        <v>680</v>
      </c>
      <c r="FX30" s="297">
        <f t="shared" si="260"/>
        <v>494</v>
      </c>
      <c r="FY30" s="297">
        <f t="shared" si="235"/>
        <v>493</v>
      </c>
      <c r="FZ30" s="297">
        <f t="shared" si="236"/>
        <v>463</v>
      </c>
      <c r="GA30" s="297">
        <f t="shared" si="237"/>
        <v>523</v>
      </c>
      <c r="GB30" s="297">
        <f t="shared" si="238"/>
        <v>739</v>
      </c>
      <c r="GC30" s="297">
        <f t="shared" si="239"/>
        <v>572</v>
      </c>
      <c r="GD30" s="297">
        <f t="shared" si="240"/>
        <v>546</v>
      </c>
      <c r="GE30" s="297">
        <f t="shared" si="241"/>
        <v>605</v>
      </c>
      <c r="GF30" s="297">
        <f t="shared" si="242"/>
        <v>475</v>
      </c>
      <c r="GG30" s="297">
        <f t="shared" si="243"/>
        <v>552</v>
      </c>
      <c r="GH30" s="297">
        <f t="shared" si="244"/>
        <v>485</v>
      </c>
      <c r="GI30" s="297">
        <f t="shared" si="245"/>
        <v>555</v>
      </c>
      <c r="GJ30" s="297">
        <f t="shared" si="246"/>
        <v>634</v>
      </c>
      <c r="GK30" s="914">
        <f t="shared" si="247"/>
        <v>790</v>
      </c>
      <c r="GL30" s="914">
        <f t="shared" si="248"/>
        <v>0</v>
      </c>
      <c r="GM30" s="914">
        <f t="shared" si="248"/>
        <v>0</v>
      </c>
      <c r="GN30" s="914">
        <f t="shared" si="248"/>
        <v>0</v>
      </c>
      <c r="GO30" s="914">
        <f t="shared" si="248"/>
        <v>0</v>
      </c>
      <c r="GP30" s="914">
        <f t="shared" si="248"/>
        <v>0</v>
      </c>
      <c r="GQ30" s="914">
        <f t="shared" si="248"/>
        <v>0</v>
      </c>
      <c r="GR30" s="914">
        <f t="shared" si="248"/>
        <v>0</v>
      </c>
      <c r="GS30" s="914">
        <f t="shared" si="248"/>
        <v>0</v>
      </c>
      <c r="GT30" s="914">
        <f t="shared" si="248"/>
        <v>0</v>
      </c>
      <c r="GU30" s="914">
        <f t="shared" si="248"/>
        <v>0</v>
      </c>
      <c r="GV30" s="914">
        <f t="shared" si="249"/>
        <v>0</v>
      </c>
    </row>
    <row r="31" spans="1:204" ht="15.75" customHeight="1" x14ac:dyDescent="0.25">
      <c r="A31" s="880">
        <v>4</v>
      </c>
      <c r="B31" s="7" t="s">
        <v>81</v>
      </c>
      <c r="C31" s="9"/>
      <c r="D31" s="506"/>
      <c r="E31" s="507"/>
      <c r="F31" s="507"/>
      <c r="G31" s="507"/>
      <c r="H31" s="182"/>
      <c r="I31" s="73"/>
      <c r="K31" s="73"/>
      <c r="M31" s="73"/>
      <c r="O31" s="73"/>
      <c r="Q31" s="73"/>
      <c r="R31" s="442"/>
      <c r="S31" s="443"/>
      <c r="T31" s="143"/>
      <c r="U31" s="165"/>
      <c r="V31" s="182"/>
      <c r="W31" s="73"/>
      <c r="Y31" s="73"/>
      <c r="AA31" s="73"/>
      <c r="AC31" s="73"/>
      <c r="AE31" s="73"/>
      <c r="AF31" s="442"/>
      <c r="AG31" s="443"/>
      <c r="AH31" s="143"/>
      <c r="AI31" s="165"/>
      <c r="AJ31" s="182"/>
      <c r="AK31" s="73"/>
      <c r="AM31" s="73"/>
      <c r="AO31" s="73"/>
      <c r="AP31" s="27"/>
      <c r="AQ31" s="73"/>
      <c r="AR31" s="27"/>
      <c r="AS31" s="73"/>
      <c r="AT31" s="699"/>
      <c r="AU31" s="443"/>
      <c r="AV31" s="143"/>
      <c r="AW31" s="959">
        <f>SUM(AJ34:AU34)/12</f>
        <v>258.625</v>
      </c>
      <c r="AX31" s="182"/>
      <c r="AY31" s="73"/>
      <c r="BA31" s="73"/>
      <c r="BC31" s="73"/>
      <c r="BD31" s="27"/>
      <c r="BE31" s="73"/>
      <c r="BF31" s="27"/>
      <c r="BG31" s="73"/>
      <c r="BH31" s="27"/>
      <c r="BI31" s="443"/>
      <c r="BJ31" s="143"/>
      <c r="BK31" s="165"/>
      <c r="BL31" s="182"/>
      <c r="BM31" s="73"/>
      <c r="BO31" s="73"/>
      <c r="BQ31" s="73"/>
      <c r="BR31" s="27"/>
      <c r="BS31" s="73"/>
      <c r="BT31" s="27"/>
      <c r="BV31" s="27"/>
      <c r="BX31" s="143"/>
      <c r="BY31" s="165"/>
      <c r="BZ31" s="471"/>
      <c r="CA31" s="431"/>
      <c r="CB31" s="341"/>
      <c r="CC31" s="431"/>
      <c r="CD31" s="341"/>
      <c r="CE31" s="431"/>
      <c r="CF31" s="341"/>
      <c r="CG31" s="431"/>
      <c r="CH31" s="341"/>
      <c r="CI31" s="431"/>
      <c r="CJ31" s="341"/>
      <c r="CK31" s="431"/>
      <c r="CL31" s="341"/>
      <c r="CM31" s="431"/>
      <c r="CN31" s="341"/>
      <c r="CO31" s="431"/>
      <c r="CP31" s="341"/>
      <c r="CQ31" s="431"/>
      <c r="CR31" s="341"/>
      <c r="CS31" s="431"/>
      <c r="CT31" s="341"/>
      <c r="CU31" s="431"/>
      <c r="CV31" s="341"/>
      <c r="CW31" s="431"/>
      <c r="CX31" s="735"/>
      <c r="CY31" s="734"/>
      <c r="CZ31" s="735"/>
      <c r="DA31" s="734"/>
      <c r="DB31" s="735"/>
      <c r="DC31" s="734"/>
      <c r="DD31" s="735"/>
      <c r="DE31" s="734"/>
      <c r="DF31" s="735"/>
      <c r="DG31" s="734"/>
      <c r="DH31" s="735"/>
      <c r="DI31" s="734"/>
      <c r="DJ31" s="735"/>
      <c r="DK31" s="734"/>
      <c r="DL31" s="735"/>
      <c r="DM31" s="734"/>
      <c r="DN31" s="735"/>
      <c r="DO31" s="734"/>
      <c r="DP31" s="735"/>
      <c r="DQ31" s="120"/>
      <c r="DR31" s="735"/>
      <c r="DS31" s="734"/>
      <c r="DT31" s="735"/>
      <c r="DU31" s="734"/>
      <c r="DV31" s="735"/>
      <c r="DW31" s="734"/>
      <c r="DX31" s="341"/>
      <c r="DY31" s="431"/>
      <c r="DZ31" s="341"/>
      <c r="EA31" s="431"/>
      <c r="EB31" s="341"/>
      <c r="EC31" s="431"/>
      <c r="ED31" s="341"/>
      <c r="EE31" s="431"/>
      <c r="EF31" s="341"/>
      <c r="EG31" s="431"/>
      <c r="EH31" s="341"/>
      <c r="EI31" s="431"/>
      <c r="EJ31" s="341"/>
      <c r="EK31" s="431"/>
      <c r="EL31" s="341"/>
      <c r="EM31" s="431"/>
      <c r="EN31" s="341"/>
      <c r="EO31" s="431"/>
      <c r="EP31" s="341"/>
      <c r="EQ31" s="431"/>
      <c r="ER31" s="341"/>
      <c r="ES31" s="431"/>
      <c r="ET31" s="37"/>
      <c r="EU31" s="792"/>
      <c r="EV31" s="735"/>
      <c r="EW31" s="120"/>
      <c r="EX31" s="769"/>
      <c r="EY31" s="769"/>
      <c r="EZ31" s="769"/>
      <c r="GD31" s="299">
        <f t="shared" si="240"/>
        <v>0</v>
      </c>
    </row>
    <row r="32" spans="1:204" x14ac:dyDescent="0.25">
      <c r="A32" s="880"/>
      <c r="B32" s="56">
        <v>4.0999999999999996</v>
      </c>
      <c r="C32" s="7"/>
      <c r="D32" s="130"/>
      <c r="E32" s="1007" t="s">
        <v>244</v>
      </c>
      <c r="F32" s="1007"/>
      <c r="G32" s="1008"/>
      <c r="H32" s="408">
        <v>64</v>
      </c>
      <c r="I32" s="74">
        <v>63</v>
      </c>
      <c r="J32" s="99">
        <v>63</v>
      </c>
      <c r="K32" s="74">
        <v>63</v>
      </c>
      <c r="L32" s="99">
        <v>62.5</v>
      </c>
      <c r="M32" s="74">
        <v>62.1</v>
      </c>
      <c r="N32" s="99">
        <v>67</v>
      </c>
      <c r="O32" s="74">
        <v>66</v>
      </c>
      <c r="P32" s="99">
        <v>67</v>
      </c>
      <c r="Q32" s="74">
        <v>66</v>
      </c>
      <c r="R32" s="99">
        <v>67</v>
      </c>
      <c r="S32" s="74">
        <v>63.4</v>
      </c>
      <c r="T32" s="143" t="s">
        <v>29</v>
      </c>
      <c r="U32" s="161">
        <v>64.5</v>
      </c>
      <c r="V32" s="408">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8">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8">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8">
        <v>61</v>
      </c>
      <c r="BM32" s="74"/>
      <c r="BN32" s="99"/>
      <c r="BO32" s="74"/>
      <c r="BP32" s="99"/>
      <c r="BQ32" s="74"/>
      <c r="BR32" s="210"/>
      <c r="BS32" s="74"/>
      <c r="BT32" s="210"/>
      <c r="BU32" s="210"/>
      <c r="BV32" s="210"/>
      <c r="BW32" s="210"/>
      <c r="BX32" s="143" t="s">
        <v>29</v>
      </c>
      <c r="BY32" s="161">
        <f>SUM(BL32:BW32)/$BX$4</f>
        <v>61</v>
      </c>
      <c r="BZ32" s="471">
        <f>AJ32-AG32</f>
        <v>-2.9400000000000048</v>
      </c>
      <c r="CA32" s="431">
        <f>BZ32/AG32</f>
        <v>-4.8926610084872771E-2</v>
      </c>
      <c r="CB32" s="341">
        <f>AK32-AJ32</f>
        <v>-1.1199999999999974</v>
      </c>
      <c r="CC32" s="431">
        <f>CB32/AJ32</f>
        <v>-1.9597550306211679E-2</v>
      </c>
      <c r="CD32" s="341">
        <f>AM32-AL32</f>
        <v>3.9500000000000028</v>
      </c>
      <c r="CE32" s="431">
        <f>CD32/AL32</f>
        <v>7.044765471731769E-2</v>
      </c>
      <c r="CF32" s="341">
        <f>AM32-AL32</f>
        <v>3.9500000000000028</v>
      </c>
      <c r="CG32" s="431">
        <f>CF32/AL32</f>
        <v>7.044765471731769E-2</v>
      </c>
      <c r="CH32" s="341">
        <f>AN32-AM32</f>
        <v>1.019999999999996</v>
      </c>
      <c r="CI32" s="431">
        <f>CH32/AM32</f>
        <v>1.6994335221592737E-2</v>
      </c>
      <c r="CJ32" s="341">
        <f>AO32-AN32</f>
        <v>-1.009999999999998</v>
      </c>
      <c r="CK32" s="431">
        <f>CJ32/AN32</f>
        <v>-1.6546526867627753E-2</v>
      </c>
      <c r="CL32" s="341">
        <f>AP32-AO32</f>
        <v>-3.0000000000001137E-2</v>
      </c>
      <c r="CM32" s="431">
        <f>CL32/AO32</f>
        <v>-4.9975012493755019E-4</v>
      </c>
      <c r="CN32" s="341">
        <f>AQ32-AP32</f>
        <v>1.0200000000000031</v>
      </c>
      <c r="CO32" s="431">
        <f>CN32/AP32</f>
        <v>1.7000000000000053E-2</v>
      </c>
      <c r="CP32" s="341">
        <f>AS32-AR32</f>
        <v>-4</v>
      </c>
      <c r="CQ32" s="431">
        <f>CP32/AR32</f>
        <v>-6.3492063492063489E-2</v>
      </c>
      <c r="CR32" s="341">
        <f>AS32-AR32</f>
        <v>-4</v>
      </c>
      <c r="CS32" s="431">
        <f>CR32/AR32</f>
        <v>-6.3492063492063489E-2</v>
      </c>
      <c r="CT32" s="341">
        <f>AT32-AS32</f>
        <v>3.0200000000000031</v>
      </c>
      <c r="CU32" s="431">
        <f>CT32/AS32</f>
        <v>5.1186440677966155E-2</v>
      </c>
      <c r="CV32" s="341">
        <f>AU32-AT32</f>
        <v>-2.0200000000000031</v>
      </c>
      <c r="CW32" s="431">
        <f>CV32/AT32</f>
        <v>-3.2570138664946839E-2</v>
      </c>
      <c r="CX32" s="735">
        <f>AX32-AU32</f>
        <v>0.86956521739130466</v>
      </c>
      <c r="CY32" s="734">
        <f>CX32/AU32</f>
        <v>1.4492753623188411E-2</v>
      </c>
      <c r="CZ32" s="735">
        <f>AY32-AX32</f>
        <v>-0.4095652173913038</v>
      </c>
      <c r="DA32" s="734">
        <f>CZ32/AX32</f>
        <v>-6.7285714285714197E-3</v>
      </c>
      <c r="DB32" s="735">
        <f>AZ32-AY32</f>
        <v>-0.46000000000000085</v>
      </c>
      <c r="DC32" s="734">
        <f>DB32/AY32</f>
        <v>-7.6083360899768578E-3</v>
      </c>
      <c r="DD32" s="735">
        <f>BA32-AZ32</f>
        <v>-1.0054347826086953</v>
      </c>
      <c r="DE32" s="734">
        <f>DD32/AZ32</f>
        <v>-1.6757246376811589E-2</v>
      </c>
      <c r="DF32" s="735">
        <f>BB32-BA32</f>
        <v>1.5434782608693354E-2</v>
      </c>
      <c r="DG32" s="734">
        <f>DF32/BA32</f>
        <v>2.6163058498383942E-4</v>
      </c>
      <c r="DH32" s="735">
        <f>BC32-BB32</f>
        <v>1.0399999999999991</v>
      </c>
      <c r="DI32" s="734">
        <f>DH32/BB32</f>
        <v>1.7624131503135049E-2</v>
      </c>
      <c r="DJ32" s="735">
        <f>BD32-BC32</f>
        <v>-2.8260869565215785E-2</v>
      </c>
      <c r="DK32" s="734">
        <f>DJ32/BC32</f>
        <v>-4.7062230749734862E-4</v>
      </c>
      <c r="DL32" s="735">
        <f>BE32-BD32</f>
        <v>0.12826086956521721</v>
      </c>
      <c r="DM32" s="734">
        <f>DL32/BD32</f>
        <v>2.1369069177834088E-3</v>
      </c>
      <c r="DN32" s="735">
        <f>BF32-BE32</f>
        <v>3.5821428571428626</v>
      </c>
      <c r="DO32" s="734">
        <f>DN32/BE32</f>
        <v>5.9553497209357653E-2</v>
      </c>
      <c r="DP32" s="735">
        <f>BG32-BF32</f>
        <v>-2.7321428571428612</v>
      </c>
      <c r="DQ32" s="120">
        <f>DP32/BF32</f>
        <v>-4.2869151022695492E-2</v>
      </c>
      <c r="DR32" s="735">
        <f>BH32-BG32</f>
        <v>-0.98863636363636687</v>
      </c>
      <c r="DS32" s="734">
        <f>DR32/BG32</f>
        <v>-1.6207153502235522E-2</v>
      </c>
      <c r="DT32" s="735">
        <f>BI32-BH32</f>
        <v>-1.1363636363633134E-2</v>
      </c>
      <c r="DU32" s="734">
        <f>DT32/BH32</f>
        <v>-1.8935807612189279E-4</v>
      </c>
      <c r="DV32" s="735">
        <f t="shared" ref="DV32:DV35" si="261">BL32-BI32</f>
        <v>1</v>
      </c>
      <c r="DW32" s="734">
        <f>DV32/BI32</f>
        <v>1.6666666666666666E-2</v>
      </c>
      <c r="DX32" s="341">
        <f t="shared" ref="DX32:DX35" si="262">BM32-BL32</f>
        <v>-61</v>
      </c>
      <c r="DY32" s="431">
        <f>DX32/BL32</f>
        <v>-1</v>
      </c>
      <c r="DZ32" s="341">
        <f t="shared" ref="DZ32:DZ35" si="263">BN32-BM32</f>
        <v>0</v>
      </c>
      <c r="EA32" s="431" t="e">
        <f>DZ32/BN32</f>
        <v>#DIV/0!</v>
      </c>
      <c r="EB32" s="341">
        <f>BO32-BN32</f>
        <v>0</v>
      </c>
      <c r="EC32" s="431" t="e">
        <f>EB32/BO32</f>
        <v>#DIV/0!</v>
      </c>
      <c r="ED32" s="341">
        <f>BP32-BO32</f>
        <v>0</v>
      </c>
      <c r="EE32" s="431" t="e">
        <f>ED32/BP32</f>
        <v>#DIV/0!</v>
      </c>
      <c r="EF32" s="341">
        <f>BQ32-BP32</f>
        <v>0</v>
      </c>
      <c r="EG32" s="431" t="e">
        <f>EF32/BQ32</f>
        <v>#DIV/0!</v>
      </c>
      <c r="EH32" s="341">
        <f>BR32-BQ32</f>
        <v>0</v>
      </c>
      <c r="EI32" s="431" t="e">
        <f>EH32/BR32</f>
        <v>#DIV/0!</v>
      </c>
      <c r="EJ32" s="341">
        <f>BS32-BR32</f>
        <v>0</v>
      </c>
      <c r="EK32" s="431" t="e">
        <f>EJ32/BS32</f>
        <v>#DIV/0!</v>
      </c>
      <c r="EL32" s="341">
        <f>BT32-BS32</f>
        <v>0</v>
      </c>
      <c r="EM32" s="431" t="e">
        <f>EL32/BT32</f>
        <v>#DIV/0!</v>
      </c>
      <c r="EN32" s="341">
        <f>BU32-BT32</f>
        <v>0</v>
      </c>
      <c r="EO32" s="431" t="e">
        <f>EN32/BU32</f>
        <v>#DIV/0!</v>
      </c>
      <c r="EP32" s="341">
        <f>BV32-BU32</f>
        <v>0</v>
      </c>
      <c r="EQ32" s="431" t="e">
        <f>EP32/BV32</f>
        <v>#DIV/0!</v>
      </c>
      <c r="ER32" s="341">
        <f>BW32-BV32</f>
        <v>0</v>
      </c>
      <c r="ES32" s="431" t="e">
        <f>ER32/BW32</f>
        <v>#DIV/0!</v>
      </c>
      <c r="ET32" s="229">
        <f>AX32</f>
        <v>60.869565217391305</v>
      </c>
      <c r="EU32" s="793">
        <f>BL32</f>
        <v>61</v>
      </c>
      <c r="EV32" s="735">
        <f>EU32-ET32</f>
        <v>0.13043478260869534</v>
      </c>
      <c r="EW32" s="120">
        <f>EV32/ET32</f>
        <v>2.1428571428571378E-3</v>
      </c>
      <c r="EX32" s="769"/>
      <c r="EY32" s="769"/>
      <c r="EZ32" s="769"/>
      <c r="FA32" t="str">
        <f>E32</f>
        <v>Total Service Center Agents</v>
      </c>
      <c r="FB32" s="286" t="e">
        <f>#REF!</f>
        <v>#REF!</v>
      </c>
      <c r="FC32" s="286" t="e">
        <f>#REF!</f>
        <v>#REF!</v>
      </c>
      <c r="FD32" s="286" t="e">
        <f>#REF!</f>
        <v>#REF!</v>
      </c>
      <c r="FE32" s="286" t="e">
        <f>#REF!</f>
        <v>#REF!</v>
      </c>
      <c r="FF32" s="286" t="e">
        <f>#REF!</f>
        <v>#REF!</v>
      </c>
      <c r="FG32" s="286" t="e">
        <f>#REF!</f>
        <v>#REF!</v>
      </c>
      <c r="FH32" s="286" t="e">
        <f>#REF!</f>
        <v>#REF!</v>
      </c>
      <c r="FI32" s="286" t="e">
        <f>#REF!</f>
        <v>#REF!</v>
      </c>
      <c r="FJ32" s="286" t="e">
        <f>#REF!</f>
        <v>#REF!</v>
      </c>
      <c r="FK32" s="286" t="e">
        <f>#REF!</f>
        <v>#REF!</v>
      </c>
      <c r="FL32" s="286" t="e">
        <f>#REF!</f>
        <v>#REF!</v>
      </c>
      <c r="FM32" s="287">
        <f t="shared" si="53"/>
        <v>57.15</v>
      </c>
      <c r="FN32" s="287">
        <f t="shared" si="251"/>
        <v>56.03</v>
      </c>
      <c r="FO32" s="287">
        <f t="shared" si="252"/>
        <v>56.07</v>
      </c>
      <c r="FP32" s="287">
        <f t="shared" si="253"/>
        <v>60.02</v>
      </c>
      <c r="FQ32" s="287">
        <f t="shared" si="254"/>
        <v>61.04</v>
      </c>
      <c r="FR32" s="287">
        <f t="shared" si="255"/>
        <v>60.03</v>
      </c>
      <c r="FS32" s="287">
        <f t="shared" si="256"/>
        <v>60</v>
      </c>
      <c r="FT32" s="287">
        <f t="shared" si="257"/>
        <v>61.02</v>
      </c>
      <c r="FU32" s="287">
        <f t="shared" si="258"/>
        <v>63</v>
      </c>
      <c r="FV32" s="287">
        <f t="shared" si="259"/>
        <v>59</v>
      </c>
      <c r="FW32" s="287">
        <f t="shared" si="260"/>
        <v>62.02</v>
      </c>
      <c r="FX32" s="287">
        <f t="shared" si="260"/>
        <v>60</v>
      </c>
      <c r="FY32" s="287">
        <f t="shared" ref="FY32:GJ35" si="264">AX32</f>
        <v>60.869565217391305</v>
      </c>
      <c r="FZ32" s="287">
        <f t="shared" si="264"/>
        <v>60.46</v>
      </c>
      <c r="GA32" s="287">
        <f t="shared" si="264"/>
        <v>60</v>
      </c>
      <c r="GB32" s="287">
        <f t="shared" si="264"/>
        <v>58.994565217391305</v>
      </c>
      <c r="GC32" s="287">
        <f t="shared" si="264"/>
        <v>59.01</v>
      </c>
      <c r="GD32" s="287">
        <f t="shared" si="264"/>
        <v>60.05</v>
      </c>
      <c r="GE32" s="287">
        <f t="shared" si="264"/>
        <v>60.021739130434781</v>
      </c>
      <c r="GF32" s="287">
        <f t="shared" si="264"/>
        <v>60.15</v>
      </c>
      <c r="GG32" s="287">
        <f t="shared" si="264"/>
        <v>63.732142857142861</v>
      </c>
      <c r="GH32" s="287">
        <f t="shared" si="264"/>
        <v>61</v>
      </c>
      <c r="GI32" s="287">
        <f t="shared" si="264"/>
        <v>60.011363636363633</v>
      </c>
      <c r="GJ32" s="287">
        <f t="shared" si="264"/>
        <v>60</v>
      </c>
      <c r="GK32" s="909">
        <f>BL32</f>
        <v>61</v>
      </c>
      <c r="GL32" s="909">
        <f t="shared" ref="GL32:GU35" si="265">BM32</f>
        <v>0</v>
      </c>
      <c r="GM32" s="909">
        <f t="shared" si="265"/>
        <v>0</v>
      </c>
      <c r="GN32" s="909">
        <f t="shared" si="265"/>
        <v>0</v>
      </c>
      <c r="GO32" s="909">
        <f t="shared" si="265"/>
        <v>0</v>
      </c>
      <c r="GP32" s="909">
        <f t="shared" si="265"/>
        <v>0</v>
      </c>
      <c r="GQ32" s="909">
        <f t="shared" si="265"/>
        <v>0</v>
      </c>
      <c r="GR32" s="909">
        <f t="shared" si="265"/>
        <v>0</v>
      </c>
      <c r="GS32" s="909">
        <f t="shared" si="265"/>
        <v>0</v>
      </c>
      <c r="GT32" s="909">
        <f t="shared" si="265"/>
        <v>0</v>
      </c>
      <c r="GU32" s="909">
        <f t="shared" si="265"/>
        <v>0</v>
      </c>
      <c r="GV32" s="909">
        <f t="shared" ref="GV32:GV35" si="266">BW32</f>
        <v>0</v>
      </c>
    </row>
    <row r="33" spans="1:205" s="32" customFormat="1" x14ac:dyDescent="0.25">
      <c r="A33" s="880"/>
      <c r="B33" s="56"/>
      <c r="C33" s="85" t="s">
        <v>230</v>
      </c>
      <c r="D33" s="504"/>
      <c r="E33" s="935" t="s">
        <v>232</v>
      </c>
      <c r="F33" s="935"/>
      <c r="G33" s="936"/>
      <c r="H33" s="938"/>
      <c r="I33" s="939"/>
      <c r="J33" s="940"/>
      <c r="K33" s="939"/>
      <c r="L33" s="940"/>
      <c r="M33" s="939"/>
      <c r="N33" s="940"/>
      <c r="O33" s="939"/>
      <c r="P33" s="940"/>
      <c r="Q33" s="939"/>
      <c r="R33" s="940"/>
      <c r="S33" s="939"/>
      <c r="T33" s="188"/>
      <c r="U33" s="941"/>
      <c r="V33" s="938"/>
      <c r="W33" s="939"/>
      <c r="X33" s="940"/>
      <c r="Y33" s="939"/>
      <c r="Z33" s="940"/>
      <c r="AA33" s="939"/>
      <c r="AB33" s="940"/>
      <c r="AC33" s="939"/>
      <c r="AD33" s="940"/>
      <c r="AE33" s="939"/>
      <c r="AF33" s="940"/>
      <c r="AG33" s="939"/>
      <c r="AH33" s="188"/>
      <c r="AI33" s="941"/>
      <c r="AJ33" s="938">
        <v>16</v>
      </c>
      <c r="AK33" s="939">
        <v>16</v>
      </c>
      <c r="AL33" s="940">
        <v>16</v>
      </c>
      <c r="AM33" s="939">
        <v>16</v>
      </c>
      <c r="AN33" s="940">
        <v>16</v>
      </c>
      <c r="AO33" s="939">
        <v>16</v>
      </c>
      <c r="AP33" s="942">
        <v>16</v>
      </c>
      <c r="AQ33" s="939">
        <v>16</v>
      </c>
      <c r="AR33" s="942">
        <v>16</v>
      </c>
      <c r="AS33" s="939">
        <v>16</v>
      </c>
      <c r="AT33" s="942">
        <v>16</v>
      </c>
      <c r="AU33" s="939">
        <v>16</v>
      </c>
      <c r="AV33" s="188" t="s">
        <v>29</v>
      </c>
      <c r="AW33" s="941">
        <v>16</v>
      </c>
      <c r="AX33" s="938">
        <v>16</v>
      </c>
      <c r="AY33" s="939">
        <v>16</v>
      </c>
      <c r="AZ33" s="940">
        <v>16</v>
      </c>
      <c r="BA33" s="939">
        <v>16</v>
      </c>
      <c r="BB33" s="940">
        <v>16</v>
      </c>
      <c r="BC33" s="939">
        <v>16</v>
      </c>
      <c r="BD33" s="942">
        <v>16</v>
      </c>
      <c r="BE33" s="939">
        <v>16</v>
      </c>
      <c r="BF33" s="942">
        <v>16</v>
      </c>
      <c r="BG33" s="950">
        <v>16</v>
      </c>
      <c r="BH33" s="951">
        <v>16</v>
      </c>
      <c r="BI33" s="939">
        <v>16</v>
      </c>
      <c r="BJ33" s="188" t="s">
        <v>29</v>
      </c>
      <c r="BK33" s="941">
        <f>SUM(AX33:BI33)/$BJ$4</f>
        <v>16</v>
      </c>
      <c r="BL33" s="938">
        <v>16</v>
      </c>
      <c r="BM33" s="939"/>
      <c r="BN33" s="940"/>
      <c r="BO33" s="939"/>
      <c r="BP33" s="940"/>
      <c r="BQ33" s="939"/>
      <c r="BR33" s="942"/>
      <c r="BS33" s="939"/>
      <c r="BT33" s="942"/>
      <c r="BU33" s="942"/>
      <c r="BV33" s="942"/>
      <c r="BW33" s="942"/>
      <c r="BX33" s="188"/>
      <c r="BY33" s="941"/>
      <c r="BZ33" s="943"/>
      <c r="CA33" s="433"/>
      <c r="CB33" s="944"/>
      <c r="CC33" s="433"/>
      <c r="CD33" s="944"/>
      <c r="CE33" s="433"/>
      <c r="CF33" s="944"/>
      <c r="CG33" s="433"/>
      <c r="CH33" s="944"/>
      <c r="CI33" s="433"/>
      <c r="CJ33" s="944"/>
      <c r="CK33" s="433"/>
      <c r="CL33" s="944"/>
      <c r="CM33" s="433"/>
      <c r="CN33" s="944"/>
      <c r="CO33" s="433"/>
      <c r="CP33" s="944"/>
      <c r="CQ33" s="433"/>
      <c r="CR33" s="944"/>
      <c r="CS33" s="433"/>
      <c r="CT33" s="944"/>
      <c r="CU33" s="433"/>
      <c r="CV33" s="944"/>
      <c r="CW33" s="433"/>
      <c r="CX33" s="945"/>
      <c r="CY33" s="740"/>
      <c r="CZ33" s="945"/>
      <c r="DA33" s="740"/>
      <c r="DB33" s="945"/>
      <c r="DC33" s="740"/>
      <c r="DD33" s="945"/>
      <c r="DE33" s="740"/>
      <c r="DF33" s="945"/>
      <c r="DG33" s="740"/>
      <c r="DH33" s="945"/>
      <c r="DI33" s="740"/>
      <c r="DJ33" s="945"/>
      <c r="DK33" s="740"/>
      <c r="DL33" s="945"/>
      <c r="DM33" s="740"/>
      <c r="DN33" s="945"/>
      <c r="DO33" s="740"/>
      <c r="DP33" s="945"/>
      <c r="DQ33" s="128"/>
      <c r="DR33" s="945">
        <f>BH33-BG33</f>
        <v>0</v>
      </c>
      <c r="DS33" s="740">
        <f>DR33/BG33</f>
        <v>0</v>
      </c>
      <c r="DT33" s="945">
        <f>BI33-BH33</f>
        <v>0</v>
      </c>
      <c r="DU33" s="740">
        <f>DT33/BH33</f>
        <v>0</v>
      </c>
      <c r="DV33" s="945">
        <f t="shared" ref="DV33" si="267">BL33-BI33</f>
        <v>0</v>
      </c>
      <c r="DW33" s="740">
        <f>DV33/BI33</f>
        <v>0</v>
      </c>
      <c r="DX33" s="944">
        <f t="shared" ref="DX33" si="268">BM33-BL33</f>
        <v>-16</v>
      </c>
      <c r="DY33" s="433">
        <f>DX33/BL33</f>
        <v>-1</v>
      </c>
      <c r="DZ33" s="944">
        <f t="shared" ref="DZ33" si="269">BN33-BM33</f>
        <v>0</v>
      </c>
      <c r="EA33" s="433" t="e">
        <f>DZ33/BN33</f>
        <v>#DIV/0!</v>
      </c>
      <c r="EB33" s="944">
        <f>BO33-BN33</f>
        <v>0</v>
      </c>
      <c r="EC33" s="433" t="e">
        <f>EB33/BO33</f>
        <v>#DIV/0!</v>
      </c>
      <c r="ED33" s="944">
        <f>BP33-BO33</f>
        <v>0</v>
      </c>
      <c r="EE33" s="433" t="e">
        <f>ED33/BP33</f>
        <v>#DIV/0!</v>
      </c>
      <c r="EF33" s="944">
        <f>BQ33-BP33</f>
        <v>0</v>
      </c>
      <c r="EG33" s="433" t="e">
        <f>EF33/BQ33</f>
        <v>#DIV/0!</v>
      </c>
      <c r="EH33" s="944">
        <f>BR33-BQ33</f>
        <v>0</v>
      </c>
      <c r="EI33" s="433" t="e">
        <f>EH33/BR33</f>
        <v>#DIV/0!</v>
      </c>
      <c r="EJ33" s="944">
        <f>BS33-BR33</f>
        <v>0</v>
      </c>
      <c r="EK33" s="433" t="e">
        <f>EJ33/BS33</f>
        <v>#DIV/0!</v>
      </c>
      <c r="EL33" s="944">
        <f>BT33-BS33</f>
        <v>0</v>
      </c>
      <c r="EM33" s="433" t="e">
        <f>EL33/BT33</f>
        <v>#DIV/0!</v>
      </c>
      <c r="EN33" s="944">
        <f>BU33-BT33</f>
        <v>0</v>
      </c>
      <c r="EO33" s="433" t="e">
        <f>EN33/BU33</f>
        <v>#DIV/0!</v>
      </c>
      <c r="EP33" s="944">
        <f>BV33-BU33</f>
        <v>0</v>
      </c>
      <c r="EQ33" s="433" t="e">
        <f>EP33/BV33</f>
        <v>#DIV/0!</v>
      </c>
      <c r="ER33" s="944">
        <f>BW33-BV33</f>
        <v>0</v>
      </c>
      <c r="ES33" s="433" t="e">
        <f>ER33/BW33</f>
        <v>#DIV/0!</v>
      </c>
      <c r="ET33" s="946">
        <v>16</v>
      </c>
      <c r="EU33" s="947">
        <v>16</v>
      </c>
      <c r="EV33" s="945">
        <f>EU33-ET33</f>
        <v>0</v>
      </c>
      <c r="EW33" s="128">
        <f>EV33/ET33</f>
        <v>0</v>
      </c>
      <c r="EX33" s="773"/>
      <c r="EY33" s="773"/>
      <c r="EZ33" s="773"/>
      <c r="FA33" s="952" t="str">
        <f>E33</f>
        <v>Number Tier 1/Tier 2 Call Agents</v>
      </c>
      <c r="FB33" s="948"/>
      <c r="FC33" s="948"/>
      <c r="FD33" s="948"/>
      <c r="FE33" s="948"/>
      <c r="FF33" s="948"/>
      <c r="FG33" s="948"/>
      <c r="FH33" s="948"/>
      <c r="FI33" s="948"/>
      <c r="FJ33" s="948"/>
      <c r="FK33" s="948"/>
      <c r="FL33" s="948"/>
      <c r="FM33" s="949"/>
      <c r="FN33" s="949"/>
      <c r="FO33" s="949"/>
      <c r="FP33" s="949"/>
      <c r="FQ33" s="949"/>
      <c r="FR33" s="949"/>
      <c r="FS33" s="949"/>
      <c r="FT33" s="949"/>
      <c r="FU33" s="949"/>
      <c r="FV33" s="949"/>
      <c r="FW33" s="949"/>
      <c r="FX33" s="949">
        <f t="shared" ref="FX33" si="270">AU33</f>
        <v>16</v>
      </c>
      <c r="FY33" s="949">
        <f t="shared" ref="FY33" si="271">AX33</f>
        <v>16</v>
      </c>
      <c r="FZ33" s="949">
        <f t="shared" ref="FZ33" si="272">AY33</f>
        <v>16</v>
      </c>
      <c r="GA33" s="949">
        <f t="shared" ref="GA33" si="273">AZ33</f>
        <v>16</v>
      </c>
      <c r="GB33" s="949">
        <f t="shared" ref="GB33" si="274">BA33</f>
        <v>16</v>
      </c>
      <c r="GC33" s="949">
        <f t="shared" ref="GC33" si="275">BB33</f>
        <v>16</v>
      </c>
      <c r="GD33" s="949">
        <f t="shared" ref="GD33" si="276">BC33</f>
        <v>16</v>
      </c>
      <c r="GE33" s="949">
        <f t="shared" ref="GE33" si="277">BD33</f>
        <v>16</v>
      </c>
      <c r="GF33" s="949">
        <f t="shared" ref="GF33" si="278">BE33</f>
        <v>16</v>
      </c>
      <c r="GG33" s="949">
        <f t="shared" ref="GG33" si="279">BF33</f>
        <v>16</v>
      </c>
      <c r="GH33" s="949">
        <f t="shared" ref="GH33" si="280">BG33</f>
        <v>16</v>
      </c>
      <c r="GI33" s="949">
        <f t="shared" ref="GI33" si="281">BH33</f>
        <v>16</v>
      </c>
      <c r="GJ33" s="287">
        <f t="shared" ref="GJ33" si="282">BI33</f>
        <v>16</v>
      </c>
      <c r="GK33" s="909">
        <f>BL33</f>
        <v>16</v>
      </c>
      <c r="GL33" s="909">
        <f t="shared" ref="GL33" si="283">BM33</f>
        <v>0</v>
      </c>
      <c r="GM33" s="909">
        <f t="shared" ref="GM33" si="284">BN33</f>
        <v>0</v>
      </c>
      <c r="GN33" s="909">
        <f t="shared" ref="GN33" si="285">BO33</f>
        <v>0</v>
      </c>
      <c r="GO33" s="909">
        <f t="shared" ref="GO33" si="286">BP33</f>
        <v>0</v>
      </c>
      <c r="GP33" s="909">
        <f t="shared" ref="GP33" si="287">BQ33</f>
        <v>0</v>
      </c>
      <c r="GQ33" s="909">
        <f t="shared" ref="GQ33" si="288">BR33</f>
        <v>0</v>
      </c>
      <c r="GR33" s="909">
        <f t="shared" ref="GR33" si="289">BS33</f>
        <v>0</v>
      </c>
      <c r="GS33" s="909">
        <f t="shared" ref="GS33" si="290">BT33</f>
        <v>0</v>
      </c>
      <c r="GT33" s="909">
        <f t="shared" ref="GT33" si="291">BU33</f>
        <v>0</v>
      </c>
      <c r="GU33" s="909">
        <f t="shared" ref="GU33" si="292">BV33</f>
        <v>0</v>
      </c>
      <c r="GV33" s="909">
        <f t="shared" ref="GV33" si="293">BW33</f>
        <v>0</v>
      </c>
      <c r="GW33"/>
    </row>
    <row r="34" spans="1:205" s="103" customFormat="1" x14ac:dyDescent="0.25">
      <c r="A34" s="882"/>
      <c r="B34" s="100">
        <v>4.2</v>
      </c>
      <c r="C34" s="96"/>
      <c r="D34" s="508"/>
      <c r="E34" s="1027" t="s">
        <v>233</v>
      </c>
      <c r="F34" s="1027"/>
      <c r="G34" s="1028"/>
      <c r="H34" s="409">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9">
        <f t="shared" ref="V34:Y34" si="294">V13/V32</f>
        <v>64.225122349102776</v>
      </c>
      <c r="W34" s="102">
        <f t="shared" si="294"/>
        <v>64.56294846705805</v>
      </c>
      <c r="X34" s="101">
        <f t="shared" si="294"/>
        <v>58.093313121104934</v>
      </c>
      <c r="Y34" s="102">
        <f t="shared" si="294"/>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9">
        <f>AJ13/AJ33</f>
        <v>230.6875</v>
      </c>
      <c r="AK34" s="102">
        <f t="shared" ref="AK34:AU34" si="295">AK13/AK33</f>
        <v>239.625</v>
      </c>
      <c r="AL34" s="101">
        <f t="shared" si="295"/>
        <v>200.4375</v>
      </c>
      <c r="AM34" s="102">
        <f t="shared" si="295"/>
        <v>415.3125</v>
      </c>
      <c r="AN34" s="101">
        <f t="shared" si="295"/>
        <v>233.375</v>
      </c>
      <c r="AO34" s="102">
        <f t="shared" si="295"/>
        <v>210.125</v>
      </c>
      <c r="AP34" s="230">
        <f t="shared" si="295"/>
        <v>271.3125</v>
      </c>
      <c r="AQ34" s="102">
        <f t="shared" si="295"/>
        <v>254.6875</v>
      </c>
      <c r="AR34" s="230">
        <f t="shared" si="295"/>
        <v>218.75</v>
      </c>
      <c r="AS34" s="102">
        <f t="shared" si="295"/>
        <v>236.5</v>
      </c>
      <c r="AT34" s="230">
        <f t="shared" si="295"/>
        <v>350.5</v>
      </c>
      <c r="AU34" s="102">
        <f t="shared" si="295"/>
        <v>242.1875</v>
      </c>
      <c r="AV34" s="146" t="s">
        <v>29</v>
      </c>
      <c r="AW34" s="166">
        <f>SUM(AJ34:AU34)/$AV$4</f>
        <v>258.625</v>
      </c>
      <c r="AX34" s="409">
        <f t="shared" ref="AX34:BE34" si="296">AX13/AX33</f>
        <v>268.1875</v>
      </c>
      <c r="AY34" s="102">
        <f t="shared" si="296"/>
        <v>259.75</v>
      </c>
      <c r="AZ34" s="101">
        <f t="shared" si="296"/>
        <v>330.5625</v>
      </c>
      <c r="BA34" s="102">
        <f t="shared" si="296"/>
        <v>967.1875</v>
      </c>
      <c r="BB34" s="101">
        <f t="shared" si="296"/>
        <v>402.3125</v>
      </c>
      <c r="BC34" s="102">
        <f t="shared" si="296"/>
        <v>336.1875</v>
      </c>
      <c r="BD34" s="230">
        <f t="shared" si="296"/>
        <v>369.4375</v>
      </c>
      <c r="BE34" s="102">
        <f t="shared" si="296"/>
        <v>259.375</v>
      </c>
      <c r="BF34" s="230">
        <f>BF13/BF33</f>
        <v>244.75</v>
      </c>
      <c r="BG34" s="102">
        <f>BG13/BG33</f>
        <v>231.6875</v>
      </c>
      <c r="BH34" s="230">
        <f>BH13/BH33</f>
        <v>220.8125</v>
      </c>
      <c r="BI34" s="102">
        <f>BI13/BI33</f>
        <v>232.875</v>
      </c>
      <c r="BJ34" s="146" t="s">
        <v>29</v>
      </c>
      <c r="BK34" s="166">
        <f>SUM(AX34:BI34)/$BJ$4</f>
        <v>343.59375</v>
      </c>
      <c r="BL34" s="409">
        <f>BL13/BL33</f>
        <v>250.0625</v>
      </c>
      <c r="BM34" s="102"/>
      <c r="BN34" s="101"/>
      <c r="BO34" s="102"/>
      <c r="BP34" s="101"/>
      <c r="BQ34" s="102"/>
      <c r="BR34" s="230"/>
      <c r="BS34" s="102"/>
      <c r="BT34" s="230"/>
      <c r="BU34" s="230"/>
      <c r="BV34" s="230"/>
      <c r="BW34" s="230"/>
      <c r="BX34" s="146" t="s">
        <v>29</v>
      </c>
      <c r="BY34" s="166">
        <f>SUM(BL34:BW34)/$BX$4</f>
        <v>250.0625</v>
      </c>
      <c r="BZ34" s="471">
        <f>AJ34-AG34</f>
        <v>177.16777958062906</v>
      </c>
      <c r="CA34" s="431">
        <f>BZ34/AG34</f>
        <v>3.3103270755597016</v>
      </c>
      <c r="CB34" s="341">
        <f>AK34-AJ34</f>
        <v>8.9375</v>
      </c>
      <c r="CC34" s="431">
        <f>CB34/AJ34</f>
        <v>3.8742888106204278E-2</v>
      </c>
      <c r="CD34" s="341">
        <f>AM34-AL34</f>
        <v>214.875</v>
      </c>
      <c r="CE34" s="431">
        <f>CD34/AL34</f>
        <v>1.0720299345182414</v>
      </c>
      <c r="CF34" s="341">
        <f>AM34-AL34</f>
        <v>214.875</v>
      </c>
      <c r="CG34" s="431">
        <f>CF34/AL34</f>
        <v>1.0720299345182414</v>
      </c>
      <c r="CH34" s="341">
        <f>AN34-AM34</f>
        <v>-181.9375</v>
      </c>
      <c r="CI34" s="431">
        <f>CH34/AM34</f>
        <v>-0.43807373965387508</v>
      </c>
      <c r="CJ34" s="341">
        <f>AO34-AN34</f>
        <v>-23.25</v>
      </c>
      <c r="CK34" s="431">
        <f>CJ34/AN34</f>
        <v>-9.9625066952329935E-2</v>
      </c>
      <c r="CL34" s="341">
        <f>AP34-AO34</f>
        <v>61.1875</v>
      </c>
      <c r="CM34" s="431">
        <f>CL34/AO34</f>
        <v>0.29119571683521711</v>
      </c>
      <c r="CN34" s="341">
        <f>AQ34-AP34</f>
        <v>-16.625</v>
      </c>
      <c r="CO34" s="431">
        <f>CN34/AP34</f>
        <v>-6.1276203639714352E-2</v>
      </c>
      <c r="CP34" s="341">
        <f>AS34-AR34</f>
        <v>17.75</v>
      </c>
      <c r="CQ34" s="431">
        <f>CP34/AR34</f>
        <v>8.1142857142857142E-2</v>
      </c>
      <c r="CR34" s="341">
        <f>AS34-AR34</f>
        <v>17.75</v>
      </c>
      <c r="CS34" s="431">
        <f>CR34/AR34</f>
        <v>8.1142857142857142E-2</v>
      </c>
      <c r="CT34" s="341">
        <f>AT34-AS34</f>
        <v>114</v>
      </c>
      <c r="CU34" s="431">
        <f>CT34/AS34</f>
        <v>0.48202959830866809</v>
      </c>
      <c r="CV34" s="341">
        <f>AU34-AT34</f>
        <v>-108.3125</v>
      </c>
      <c r="CW34" s="431">
        <f>CV34/AT34</f>
        <v>-0.30902282453637658</v>
      </c>
      <c r="CX34" s="735">
        <f>AX34-AU34</f>
        <v>26</v>
      </c>
      <c r="CY34" s="734">
        <f>CX34/AU34</f>
        <v>0.10735483870967742</v>
      </c>
      <c r="CZ34" s="735">
        <f>AY34-AX34</f>
        <v>-8.4375</v>
      </c>
      <c r="DA34" s="734">
        <f>CZ34/AX34</f>
        <v>-3.1461197855977625E-2</v>
      </c>
      <c r="DB34" s="735">
        <f>AZ34-AY34</f>
        <v>70.8125</v>
      </c>
      <c r="DC34" s="734">
        <f>DB34/AY34</f>
        <v>0.2726179018286814</v>
      </c>
      <c r="DD34" s="735">
        <f>BA34-AZ34</f>
        <v>636.625</v>
      </c>
      <c r="DE34" s="734">
        <f>DD34/AZ34</f>
        <v>1.9258839100018907</v>
      </c>
      <c r="DF34" s="735">
        <f>BB34-BA34</f>
        <v>-564.875</v>
      </c>
      <c r="DG34" s="734">
        <f>DF34/BA34</f>
        <v>-0.58403877221324718</v>
      </c>
      <c r="DH34" s="735">
        <f>BC34-BB34</f>
        <v>-66.125</v>
      </c>
      <c r="DI34" s="734">
        <f>DH34/BB34</f>
        <v>-0.1643622805654808</v>
      </c>
      <c r="DJ34" s="735">
        <f>BD34-BC34</f>
        <v>33.25</v>
      </c>
      <c r="DK34" s="734">
        <f>DJ34/BC34</f>
        <v>9.8903141847927117E-2</v>
      </c>
      <c r="DL34" s="735">
        <f>BE34-BD34</f>
        <v>-110.0625</v>
      </c>
      <c r="DM34" s="734">
        <f>DL34/BD34</f>
        <v>-0.29791913381830487</v>
      </c>
      <c r="DN34" s="735">
        <f>BF34-BE34</f>
        <v>-14.625</v>
      </c>
      <c r="DO34" s="734">
        <f>DN34/BE34</f>
        <v>-5.6385542168674696E-2</v>
      </c>
      <c r="DP34" s="735">
        <f>BG34-BF34</f>
        <v>-13.0625</v>
      </c>
      <c r="DQ34" s="120">
        <f>DP34/BF34</f>
        <v>-5.3370786516853931E-2</v>
      </c>
      <c r="DR34" s="735">
        <f>BH34-BG34</f>
        <v>-10.875</v>
      </c>
      <c r="DS34" s="734">
        <f>DR34/BG34</f>
        <v>-4.6938224979768003E-2</v>
      </c>
      <c r="DT34" s="735">
        <f>BI34-BH34</f>
        <v>12.0625</v>
      </c>
      <c r="DU34" s="734">
        <f>DT34/BH34</f>
        <v>5.4627795075007077E-2</v>
      </c>
      <c r="DV34" s="735">
        <f t="shared" si="261"/>
        <v>17.1875</v>
      </c>
      <c r="DW34" s="734">
        <f>DV34/BI34</f>
        <v>7.3805689747718728E-2</v>
      </c>
      <c r="DX34" s="341">
        <f t="shared" si="262"/>
        <v>-250.0625</v>
      </c>
      <c r="DY34" s="431">
        <f>DX34/BL34</f>
        <v>-1</v>
      </c>
      <c r="DZ34" s="341">
        <f t="shared" si="263"/>
        <v>0</v>
      </c>
      <c r="EA34" s="431" t="e">
        <f>DZ34/BN34</f>
        <v>#DIV/0!</v>
      </c>
      <c r="EB34" s="341">
        <f>BO34-BN34</f>
        <v>0</v>
      </c>
      <c r="EC34" s="431" t="e">
        <f>EB34/BO34</f>
        <v>#DIV/0!</v>
      </c>
      <c r="ED34" s="341">
        <f>BP34-BO34</f>
        <v>0</v>
      </c>
      <c r="EE34" s="431" t="e">
        <f>ED34/BP34</f>
        <v>#DIV/0!</v>
      </c>
      <c r="EF34" s="341">
        <f>BQ34-BP34</f>
        <v>0</v>
      </c>
      <c r="EG34" s="431" t="e">
        <f>EF34/BQ34</f>
        <v>#DIV/0!</v>
      </c>
      <c r="EH34" s="341">
        <f>BR34-BQ34</f>
        <v>0</v>
      </c>
      <c r="EI34" s="431" t="e">
        <f>EH34/BR34</f>
        <v>#DIV/0!</v>
      </c>
      <c r="EJ34" s="341">
        <f>BS34-BR34</f>
        <v>0</v>
      </c>
      <c r="EK34" s="431" t="e">
        <f>EJ34/BS34</f>
        <v>#DIV/0!</v>
      </c>
      <c r="EL34" s="341">
        <f>BT34-BS34</f>
        <v>0</v>
      </c>
      <c r="EM34" s="431" t="e">
        <f>EL34/BT34</f>
        <v>#DIV/0!</v>
      </c>
      <c r="EN34" s="341">
        <f>BU34-BT34</f>
        <v>0</v>
      </c>
      <c r="EO34" s="431" t="e">
        <f>EN34/BU34</f>
        <v>#DIV/0!</v>
      </c>
      <c r="EP34" s="341">
        <f>BV34-BU34</f>
        <v>0</v>
      </c>
      <c r="EQ34" s="431" t="e">
        <f>EP34/BV34</f>
        <v>#DIV/0!</v>
      </c>
      <c r="ER34" s="341">
        <f>BW34-BV34</f>
        <v>0</v>
      </c>
      <c r="ES34" s="431" t="e">
        <f>ER34/BW34</f>
        <v>#DIV/0!</v>
      </c>
      <c r="ET34" s="230">
        <f>AX34</f>
        <v>268.1875</v>
      </c>
      <c r="EU34" s="794">
        <f>BL34</f>
        <v>250.0625</v>
      </c>
      <c r="EV34" s="735">
        <f>EU34-ET34</f>
        <v>-18.125</v>
      </c>
      <c r="EW34" s="120">
        <f>EV34/ET34</f>
        <v>-6.7583313912840823E-2</v>
      </c>
      <c r="EX34" s="769"/>
      <c r="EY34" s="769"/>
      <c r="EZ34" s="769"/>
      <c r="FA34" s="103" t="str">
        <f>E34</f>
        <v>Average Number of Calls/Call Agent</v>
      </c>
      <c r="FB34" s="300" t="e">
        <f>#REF!</f>
        <v>#REF!</v>
      </c>
      <c r="FC34" s="300" t="e">
        <f>#REF!</f>
        <v>#REF!</v>
      </c>
      <c r="FD34" s="300" t="e">
        <f>#REF!</f>
        <v>#REF!</v>
      </c>
      <c r="FE34" s="300" t="e">
        <f>#REF!</f>
        <v>#REF!</v>
      </c>
      <c r="FF34" s="300" t="e">
        <f>#REF!</f>
        <v>#REF!</v>
      </c>
      <c r="FG34" s="300" t="e">
        <f>#REF!</f>
        <v>#REF!</v>
      </c>
      <c r="FH34" s="300" t="e">
        <f>#REF!</f>
        <v>#REF!</v>
      </c>
      <c r="FI34" s="300" t="e">
        <f>#REF!</f>
        <v>#REF!</v>
      </c>
      <c r="FJ34" s="300" t="e">
        <f>#REF!</f>
        <v>#REF!</v>
      </c>
      <c r="FK34" s="300" t="e">
        <f>#REF!</f>
        <v>#REF!</v>
      </c>
      <c r="FL34" s="300" t="e">
        <f>#REF!</f>
        <v>#REF!</v>
      </c>
      <c r="FM34" s="301">
        <f t="shared" si="53"/>
        <v>230.6875</v>
      </c>
      <c r="FN34" s="301">
        <f t="shared" si="251"/>
        <v>239.625</v>
      </c>
      <c r="FO34" s="301">
        <f t="shared" si="252"/>
        <v>200.4375</v>
      </c>
      <c r="FP34" s="301">
        <f t="shared" si="253"/>
        <v>415.3125</v>
      </c>
      <c r="FQ34" s="301">
        <f t="shared" si="254"/>
        <v>233.375</v>
      </c>
      <c r="FR34" s="301">
        <f t="shared" si="255"/>
        <v>210.125</v>
      </c>
      <c r="FS34" s="301">
        <f t="shared" si="256"/>
        <v>271.3125</v>
      </c>
      <c r="FT34" s="301">
        <f t="shared" si="257"/>
        <v>254.6875</v>
      </c>
      <c r="FU34" s="301">
        <f t="shared" si="258"/>
        <v>218.75</v>
      </c>
      <c r="FV34" s="301">
        <f t="shared" si="259"/>
        <v>236.5</v>
      </c>
      <c r="FW34" s="301">
        <f t="shared" si="260"/>
        <v>350.5</v>
      </c>
      <c r="FX34" s="301">
        <f t="shared" si="260"/>
        <v>242.1875</v>
      </c>
      <c r="FY34" s="301">
        <f t="shared" si="264"/>
        <v>268.1875</v>
      </c>
      <c r="FZ34" s="301">
        <f t="shared" si="264"/>
        <v>259.75</v>
      </c>
      <c r="GA34" s="301">
        <f t="shared" si="264"/>
        <v>330.5625</v>
      </c>
      <c r="GB34" s="301">
        <f t="shared" si="264"/>
        <v>967.1875</v>
      </c>
      <c r="GC34" s="301">
        <f t="shared" si="264"/>
        <v>402.3125</v>
      </c>
      <c r="GD34" s="301">
        <f t="shared" si="264"/>
        <v>336.1875</v>
      </c>
      <c r="GE34" s="301">
        <f t="shared" si="264"/>
        <v>369.4375</v>
      </c>
      <c r="GF34" s="301">
        <f t="shared" si="264"/>
        <v>259.375</v>
      </c>
      <c r="GG34" s="301">
        <f t="shared" si="264"/>
        <v>244.75</v>
      </c>
      <c r="GH34" s="301">
        <f t="shared" si="264"/>
        <v>231.6875</v>
      </c>
      <c r="GI34" s="301">
        <f t="shared" si="264"/>
        <v>220.8125</v>
      </c>
      <c r="GJ34" s="301">
        <f t="shared" si="264"/>
        <v>232.875</v>
      </c>
      <c r="GK34" s="916">
        <f>BL34</f>
        <v>250.0625</v>
      </c>
      <c r="GL34" s="916">
        <f t="shared" si="265"/>
        <v>0</v>
      </c>
      <c r="GM34" s="916">
        <f t="shared" si="265"/>
        <v>0</v>
      </c>
      <c r="GN34" s="916">
        <f t="shared" si="265"/>
        <v>0</v>
      </c>
      <c r="GO34" s="916">
        <f t="shared" si="265"/>
        <v>0</v>
      </c>
      <c r="GP34" s="916">
        <f t="shared" si="265"/>
        <v>0</v>
      </c>
      <c r="GQ34" s="916">
        <f t="shared" si="265"/>
        <v>0</v>
      </c>
      <c r="GR34" s="916">
        <f t="shared" si="265"/>
        <v>0</v>
      </c>
      <c r="GS34" s="916">
        <f t="shared" si="265"/>
        <v>0</v>
      </c>
      <c r="GT34" s="916">
        <f t="shared" si="265"/>
        <v>0</v>
      </c>
      <c r="GU34" s="916">
        <f t="shared" si="265"/>
        <v>0</v>
      </c>
      <c r="GV34" s="916">
        <f t="shared" si="266"/>
        <v>0</v>
      </c>
    </row>
    <row r="35" spans="1:205" s="105" customFormat="1" ht="15.75" thickBot="1" x14ac:dyDescent="0.3">
      <c r="A35" s="883"/>
      <c r="B35" s="104">
        <v>4.3</v>
      </c>
      <c r="D35" s="509"/>
      <c r="E35" s="1025" t="s">
        <v>105</v>
      </c>
      <c r="F35" s="1025"/>
      <c r="G35" s="1026"/>
      <c r="H35" s="410">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10">
        <f t="shared" ref="V35:Y35" si="297">V11/V32</f>
        <v>2052.3001631321372</v>
      </c>
      <c r="W35" s="107">
        <f t="shared" si="297"/>
        <v>2578.1637312459229</v>
      </c>
      <c r="X35" s="106">
        <f t="shared" si="297"/>
        <v>2149.2504631969009</v>
      </c>
      <c r="Y35" s="107">
        <f t="shared" si="297"/>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10">
        <f t="shared" ref="AJ35:AN35" si="298">AJ11/AJ32</f>
        <v>1951.8635170603675</v>
      </c>
      <c r="AK35" s="107">
        <f t="shared" si="298"/>
        <v>2407.4424415491699</v>
      </c>
      <c r="AL35" s="106">
        <f t="shared" si="298"/>
        <v>1986.6238630283574</v>
      </c>
      <c r="AM35" s="107">
        <f t="shared" si="298"/>
        <v>1857.1642785738086</v>
      </c>
      <c r="AN35" s="106">
        <f t="shared" si="298"/>
        <v>1823.3453473132372</v>
      </c>
      <c r="AO35" s="107">
        <f t="shared" ref="AO35:AT35" si="299">AO11/AO32</f>
        <v>1850.8412460436448</v>
      </c>
      <c r="AP35" s="700">
        <f t="shared" si="299"/>
        <v>1850.3333333333333</v>
      </c>
      <c r="AQ35" s="107">
        <f t="shared" si="299"/>
        <v>2171.5503113733203</v>
      </c>
      <c r="AR35" s="700">
        <f t="shared" si="299"/>
        <v>1761.015873015873</v>
      </c>
      <c r="AS35" s="107">
        <f t="shared" si="299"/>
        <v>1886.7118644067796</v>
      </c>
      <c r="AT35" s="700">
        <f t="shared" si="299"/>
        <v>1799.4679135762656</v>
      </c>
      <c r="AU35" s="107">
        <f>AU11/AU32</f>
        <v>1873.9333333333334</v>
      </c>
      <c r="AV35" s="147" t="s">
        <v>29</v>
      </c>
      <c r="AW35" s="167">
        <f>SUM(AJ35:AU35)/$AV$4</f>
        <v>1935.0244435506245</v>
      </c>
      <c r="AX35" s="410">
        <f t="shared" ref="AX35:BC35" si="300">AX11/AX32</f>
        <v>1846.5550000000001</v>
      </c>
      <c r="AY35" s="107">
        <f t="shared" si="300"/>
        <v>2213.7446245451538</v>
      </c>
      <c r="AZ35" s="106">
        <f t="shared" si="300"/>
        <v>1845.2666666666667</v>
      </c>
      <c r="BA35" s="107">
        <f t="shared" si="300"/>
        <v>1875.613450023031</v>
      </c>
      <c r="BB35" s="106">
        <f t="shared" si="300"/>
        <v>1866.107439417048</v>
      </c>
      <c r="BC35" s="107">
        <f t="shared" si="300"/>
        <v>1828.3763530391341</v>
      </c>
      <c r="BD35" s="700">
        <f t="shared" ref="BD35:BI35" si="301">BD11/BD32</f>
        <v>2053.7225642883013</v>
      </c>
      <c r="BE35" s="107">
        <f t="shared" si="301"/>
        <v>1821.1138819617622</v>
      </c>
      <c r="BF35" s="700">
        <f t="shared" si="301"/>
        <v>1722.443261417764</v>
      </c>
      <c r="BG35" s="107">
        <f t="shared" si="301"/>
        <v>1810.7377049180327</v>
      </c>
      <c r="BH35" s="700">
        <f t="shared" si="301"/>
        <v>1854.6987313008901</v>
      </c>
      <c r="BI35" s="107">
        <f t="shared" si="301"/>
        <v>2270.0500000000002</v>
      </c>
      <c r="BJ35" s="147" t="s">
        <v>29</v>
      </c>
      <c r="BK35" s="167">
        <f>SUM(AX35:BI35)/$BJ$4</f>
        <v>1917.3691397981486</v>
      </c>
      <c r="BL35" s="989">
        <f t="shared" ref="BL35" si="302">BL11/BL32</f>
        <v>1866.1311475409836</v>
      </c>
      <c r="BM35" s="107"/>
      <c r="BN35" s="106"/>
      <c r="BO35" s="107"/>
      <c r="BP35" s="106"/>
      <c r="BQ35" s="107"/>
      <c r="BR35" s="700"/>
      <c r="BS35" s="107"/>
      <c r="BT35" s="700"/>
      <c r="BU35" s="700"/>
      <c r="BV35" s="700"/>
      <c r="BW35" s="700"/>
      <c r="BX35" s="147" t="s">
        <v>29</v>
      </c>
      <c r="BY35" s="167">
        <f>SUM(BL35:BW35)/$BX$4</f>
        <v>1866.1311475409836</v>
      </c>
      <c r="BZ35" s="477">
        <f>AJ35-AG35</f>
        <v>163.7124103870442</v>
      </c>
      <c r="CA35" s="434">
        <f>BZ35/AG35</f>
        <v>9.1554013403047807E-2</v>
      </c>
      <c r="CB35" s="348">
        <f>AK35-AJ35</f>
        <v>455.57892448880239</v>
      </c>
      <c r="CC35" s="434">
        <f>CB35/AJ35</f>
        <v>0.23340716218464583</v>
      </c>
      <c r="CD35" s="348">
        <f>AM35-AL35</f>
        <v>-129.4595844545488</v>
      </c>
      <c r="CE35" s="434">
        <f>CD35/AL35</f>
        <v>-6.5165624386089874E-2</v>
      </c>
      <c r="CF35" s="348">
        <f>AM35-AL35</f>
        <v>-129.4595844545488</v>
      </c>
      <c r="CG35" s="434">
        <f>CF35/AL35</f>
        <v>-6.5165624386089874E-2</v>
      </c>
      <c r="CH35" s="348">
        <f>AN35-AM35</f>
        <v>-33.818931260571389</v>
      </c>
      <c r="CI35" s="434">
        <f>CH35/AM35</f>
        <v>-1.8209983710510688E-2</v>
      </c>
      <c r="CJ35" s="348">
        <f>AO35-AN35</f>
        <v>27.495898730407589</v>
      </c>
      <c r="CK35" s="434">
        <f>CJ35/AN35</f>
        <v>1.5079918223349051E-2</v>
      </c>
      <c r="CL35" s="348">
        <f>AP35-AO35</f>
        <v>-0.50791271031152974</v>
      </c>
      <c r="CM35" s="434">
        <f>CL35/AO35</f>
        <v>-2.7442262344068847E-4</v>
      </c>
      <c r="CN35" s="348">
        <f>AQ35-AP35</f>
        <v>321.216978039987</v>
      </c>
      <c r="CO35" s="434">
        <f>CN35/AP35</f>
        <v>0.17359951974778617</v>
      </c>
      <c r="CP35" s="348">
        <f>AS35-AR35</f>
        <v>125.69599139090656</v>
      </c>
      <c r="CQ35" s="434">
        <f>CP35/AR35</f>
        <v>7.1376978093696933E-2</v>
      </c>
      <c r="CR35" s="348">
        <f>AS35-AR35</f>
        <v>125.69599139090656</v>
      </c>
      <c r="CS35" s="434">
        <f>CR35/AR35</f>
        <v>7.1376978093696933E-2</v>
      </c>
      <c r="CT35" s="348">
        <f>AT35-AS35</f>
        <v>-87.243950830513995</v>
      </c>
      <c r="CU35" s="434">
        <f>CT35/AS35</f>
        <v>-4.6241268990983561E-2</v>
      </c>
      <c r="CV35" s="348">
        <f>AU35-AT35</f>
        <v>74.465419757067821</v>
      </c>
      <c r="CW35" s="434">
        <f>CV35/AT35</f>
        <v>4.1381910283176497E-2</v>
      </c>
      <c r="CX35" s="744">
        <f>AX35-AU35</f>
        <v>-27.37833333333333</v>
      </c>
      <c r="CY35" s="743">
        <f>CX35/AU35</f>
        <v>-1.4610089295243513E-2</v>
      </c>
      <c r="CZ35" s="744">
        <f>AY35-AX35</f>
        <v>367.18962454515372</v>
      </c>
      <c r="DA35" s="743">
        <f>CZ35/AX35</f>
        <v>0.19885117125953666</v>
      </c>
      <c r="DB35" s="744">
        <f>AZ35-AY35</f>
        <v>-368.47795787848713</v>
      </c>
      <c r="DC35" s="743">
        <f>DB35/AY35</f>
        <v>-0.16645007458988018</v>
      </c>
      <c r="DD35" s="744">
        <f>BA35-AZ35</f>
        <v>30.346783356364313</v>
      </c>
      <c r="DE35" s="743">
        <f>DD35/AZ35</f>
        <v>1.6445744078379447E-2</v>
      </c>
      <c r="DF35" s="744">
        <f>BB35-BA35</f>
        <v>-9.506010605982965</v>
      </c>
      <c r="DG35" s="743">
        <f>DF35/BA35</f>
        <v>-5.0682141386148832E-3</v>
      </c>
      <c r="DH35" s="744">
        <f>BC35-BB35</f>
        <v>-37.731086377913925</v>
      </c>
      <c r="DI35" s="743">
        <f>DH35/BB35</f>
        <v>-2.0219139359789869E-2</v>
      </c>
      <c r="DJ35" s="744">
        <f>BD35-BC35</f>
        <v>225.34621124916725</v>
      </c>
      <c r="DK35" s="743">
        <f>DJ35/BC35</f>
        <v>0.12324935775645748</v>
      </c>
      <c r="DL35" s="744">
        <f>BE35-BD35</f>
        <v>-232.60868232653911</v>
      </c>
      <c r="DM35" s="743">
        <f>DL35/BD35</f>
        <v>-0.11326197918419789</v>
      </c>
      <c r="DN35" s="744">
        <f>BF35-BE35</f>
        <v>-98.670620543998211</v>
      </c>
      <c r="DO35" s="743">
        <f>DN35/BE35</f>
        <v>-5.4181466365907364E-2</v>
      </c>
      <c r="DP35" s="744">
        <f>BG35-BF35</f>
        <v>88.294443500268699</v>
      </c>
      <c r="DQ35" s="205">
        <f>DP35/BF35</f>
        <v>5.1261162255987737E-2</v>
      </c>
      <c r="DR35" s="744">
        <f>BH35-BG35</f>
        <v>43.961026382857426</v>
      </c>
      <c r="DS35" s="743">
        <f>DR35/BG35</f>
        <v>2.4277964866726748E-2</v>
      </c>
      <c r="DT35" s="744">
        <f>BI35-BH35</f>
        <v>415.35126869911005</v>
      </c>
      <c r="DU35" s="743">
        <f>DT35/BH35</f>
        <v>0.22394541048064537</v>
      </c>
      <c r="DV35" s="744">
        <f t="shared" si="261"/>
        <v>-403.91885245901653</v>
      </c>
      <c r="DW35" s="743">
        <f>DV35/BI35</f>
        <v>-0.17793390121760161</v>
      </c>
      <c r="DX35" s="348">
        <f t="shared" si="262"/>
        <v>-1866.1311475409836</v>
      </c>
      <c r="DY35" s="434">
        <f>DX35/BL35</f>
        <v>-1</v>
      </c>
      <c r="DZ35" s="348">
        <f t="shared" si="263"/>
        <v>0</v>
      </c>
      <c r="EA35" s="434" t="e">
        <f>DZ35/BN35</f>
        <v>#DIV/0!</v>
      </c>
      <c r="EB35" s="348">
        <f>BO35-BN35</f>
        <v>0</v>
      </c>
      <c r="EC35" s="434" t="e">
        <f>EB35/BO35</f>
        <v>#DIV/0!</v>
      </c>
      <c r="ED35" s="348">
        <f>BP35-BO35</f>
        <v>0</v>
      </c>
      <c r="EE35" s="434" t="e">
        <f>ED35/BP35</f>
        <v>#DIV/0!</v>
      </c>
      <c r="EF35" s="348">
        <f>BQ35-BP35</f>
        <v>0</v>
      </c>
      <c r="EG35" s="434" t="e">
        <f>EF35/BQ35</f>
        <v>#DIV/0!</v>
      </c>
      <c r="EH35" s="348">
        <f>BR35-BQ35</f>
        <v>0</v>
      </c>
      <c r="EI35" s="434" t="e">
        <f>EH35/BR35</f>
        <v>#DIV/0!</v>
      </c>
      <c r="EJ35" s="348">
        <f>BS35-BR35</f>
        <v>0</v>
      </c>
      <c r="EK35" s="434" t="e">
        <f>EJ35/BS35</f>
        <v>#DIV/0!</v>
      </c>
      <c r="EL35" s="348">
        <f>BT35-BS35</f>
        <v>0</v>
      </c>
      <c r="EM35" s="434" t="e">
        <f>EL35/BT35</f>
        <v>#DIV/0!</v>
      </c>
      <c r="EN35" s="348">
        <f>BU35-BT35</f>
        <v>0</v>
      </c>
      <c r="EO35" s="434" t="e">
        <f>EN35/BU35</f>
        <v>#DIV/0!</v>
      </c>
      <c r="EP35" s="348">
        <f>BV35-BU35</f>
        <v>0</v>
      </c>
      <c r="EQ35" s="434" t="e">
        <f>EP35/BV35</f>
        <v>#DIV/0!</v>
      </c>
      <c r="ER35" s="348">
        <f>BW35-BV35</f>
        <v>0</v>
      </c>
      <c r="ES35" s="434" t="e">
        <f>ER35/BW35</f>
        <v>#DIV/0!</v>
      </c>
      <c r="ET35" s="231">
        <f>AX35</f>
        <v>1846.5550000000001</v>
      </c>
      <c r="EU35" s="795">
        <f>BL35</f>
        <v>1866.1311475409836</v>
      </c>
      <c r="EV35" s="744">
        <f>EU35-ET35</f>
        <v>19.576147540983584</v>
      </c>
      <c r="EW35" s="205">
        <f>EV35/ET35</f>
        <v>1.0601442979485357E-2</v>
      </c>
      <c r="EX35" s="767"/>
      <c r="EY35" s="767"/>
      <c r="EZ35" s="767"/>
      <c r="FA35" s="105" t="str">
        <f>E35</f>
        <v>Employees Supported/Agent</v>
      </c>
      <c r="FB35" s="302" t="e">
        <f>#REF!</f>
        <v>#REF!</v>
      </c>
      <c r="FC35" s="302" t="e">
        <f>#REF!</f>
        <v>#REF!</v>
      </c>
      <c r="FD35" s="302" t="e">
        <f>#REF!</f>
        <v>#REF!</v>
      </c>
      <c r="FE35" s="302" t="e">
        <f>#REF!</f>
        <v>#REF!</v>
      </c>
      <c r="FF35" s="302" t="e">
        <f>#REF!</f>
        <v>#REF!</v>
      </c>
      <c r="FG35" s="302" t="e">
        <f>#REF!</f>
        <v>#REF!</v>
      </c>
      <c r="FH35" s="302" t="e">
        <f>#REF!</f>
        <v>#REF!</v>
      </c>
      <c r="FI35" s="302" t="e">
        <f>#REF!</f>
        <v>#REF!</v>
      </c>
      <c r="FJ35" s="302" t="e">
        <f>#REF!</f>
        <v>#REF!</v>
      </c>
      <c r="FK35" s="302" t="e">
        <f>#REF!</f>
        <v>#REF!</v>
      </c>
      <c r="FL35" s="302" t="e">
        <f>#REF!</f>
        <v>#REF!</v>
      </c>
      <c r="FM35" s="303">
        <f t="shared" si="53"/>
        <v>1951.8635170603675</v>
      </c>
      <c r="FN35" s="303">
        <f t="shared" si="251"/>
        <v>2407.4424415491699</v>
      </c>
      <c r="FO35" s="303">
        <f t="shared" si="252"/>
        <v>1986.6238630283574</v>
      </c>
      <c r="FP35" s="303">
        <f t="shared" si="253"/>
        <v>1857.1642785738086</v>
      </c>
      <c r="FQ35" s="303">
        <f t="shared" si="254"/>
        <v>1823.3453473132372</v>
      </c>
      <c r="FR35" s="303">
        <f t="shared" si="255"/>
        <v>1850.8412460436448</v>
      </c>
      <c r="FS35" s="303">
        <f t="shared" si="256"/>
        <v>1850.3333333333333</v>
      </c>
      <c r="FT35" s="303">
        <f t="shared" si="257"/>
        <v>2171.5503113733203</v>
      </c>
      <c r="FU35" s="303">
        <f t="shared" si="258"/>
        <v>1761.015873015873</v>
      </c>
      <c r="FV35" s="303">
        <f t="shared" si="259"/>
        <v>1886.7118644067796</v>
      </c>
      <c r="FW35" s="303">
        <f t="shared" si="260"/>
        <v>1799.4679135762656</v>
      </c>
      <c r="FX35" s="303">
        <f t="shared" si="260"/>
        <v>1873.9333333333334</v>
      </c>
      <c r="FY35" s="303">
        <f t="shared" si="264"/>
        <v>1846.5550000000001</v>
      </c>
      <c r="FZ35" s="303">
        <f t="shared" si="264"/>
        <v>2213.7446245451538</v>
      </c>
      <c r="GA35" s="303">
        <f t="shared" si="264"/>
        <v>1845.2666666666667</v>
      </c>
      <c r="GB35" s="303">
        <f t="shared" si="264"/>
        <v>1875.613450023031</v>
      </c>
      <c r="GC35" s="303">
        <f t="shared" si="264"/>
        <v>1866.107439417048</v>
      </c>
      <c r="GD35" s="303">
        <f t="shared" si="264"/>
        <v>1828.3763530391341</v>
      </c>
      <c r="GE35" s="303">
        <f t="shared" si="264"/>
        <v>2053.7225642883013</v>
      </c>
      <c r="GF35" s="303">
        <f t="shared" si="264"/>
        <v>1821.1138819617622</v>
      </c>
      <c r="GG35" s="303">
        <f t="shared" si="264"/>
        <v>1722.443261417764</v>
      </c>
      <c r="GH35" s="303">
        <f t="shared" si="264"/>
        <v>1810.7377049180327</v>
      </c>
      <c r="GI35" s="303">
        <f t="shared" si="264"/>
        <v>1854.6987313008901</v>
      </c>
      <c r="GJ35" s="303">
        <f t="shared" si="264"/>
        <v>2270.0500000000002</v>
      </c>
      <c r="GK35" s="917">
        <f>BL35</f>
        <v>1866.1311475409836</v>
      </c>
      <c r="GL35" s="917">
        <f t="shared" si="265"/>
        <v>0</v>
      </c>
      <c r="GM35" s="917">
        <f t="shared" si="265"/>
        <v>0</v>
      </c>
      <c r="GN35" s="917">
        <f t="shared" si="265"/>
        <v>0</v>
      </c>
      <c r="GO35" s="917">
        <f t="shared" si="265"/>
        <v>0</v>
      </c>
      <c r="GP35" s="917">
        <f t="shared" si="265"/>
        <v>0</v>
      </c>
      <c r="GQ35" s="917">
        <f t="shared" si="265"/>
        <v>0</v>
      </c>
      <c r="GR35" s="917">
        <f t="shared" si="265"/>
        <v>0</v>
      </c>
      <c r="GS35" s="917">
        <f t="shared" si="265"/>
        <v>0</v>
      </c>
      <c r="GT35" s="917">
        <f t="shared" si="265"/>
        <v>0</v>
      </c>
      <c r="GU35" s="917">
        <f t="shared" si="265"/>
        <v>0</v>
      </c>
      <c r="GV35" s="917">
        <f t="shared" si="266"/>
        <v>0</v>
      </c>
    </row>
    <row r="36" spans="1:205" ht="14.25" customHeight="1" x14ac:dyDescent="0.25">
      <c r="A36" s="880">
        <v>5</v>
      </c>
      <c r="B36" s="7" t="s">
        <v>163</v>
      </c>
      <c r="C36" s="9"/>
      <c r="D36" s="506"/>
      <c r="E36" s="507"/>
      <c r="F36" s="507"/>
      <c r="G36" s="507"/>
      <c r="H36" s="182"/>
      <c r="I36" s="73"/>
      <c r="K36" s="73"/>
      <c r="M36" s="73"/>
      <c r="O36" s="73"/>
      <c r="P36" s="423"/>
      <c r="Q36" s="73"/>
      <c r="S36" s="73"/>
      <c r="T36" s="148"/>
      <c r="U36" s="168"/>
      <c r="V36" s="182"/>
      <c r="W36" s="73"/>
      <c r="Y36" s="73"/>
      <c r="AA36" s="73"/>
      <c r="AC36" s="73"/>
      <c r="AD36" s="423"/>
      <c r="AE36" s="73"/>
      <c r="AG36" s="73"/>
      <c r="AH36" s="148"/>
      <c r="AI36" s="168"/>
      <c r="AJ36" s="182"/>
      <c r="AK36" s="73"/>
      <c r="AM36" s="73"/>
      <c r="AO36" s="73"/>
      <c r="AP36" s="27"/>
      <c r="AQ36" s="73"/>
      <c r="AR36" s="701"/>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73"/>
      <c r="CA36" s="431"/>
      <c r="CB36" s="344"/>
      <c r="CC36" s="431"/>
      <c r="CD36" s="344"/>
      <c r="CE36" s="431"/>
      <c r="CF36" s="344"/>
      <c r="CG36" s="431"/>
      <c r="CH36" s="344"/>
      <c r="CI36" s="431"/>
      <c r="CJ36" s="344"/>
      <c r="CK36" s="431"/>
      <c r="CL36" s="344"/>
      <c r="CM36" s="431"/>
      <c r="CN36" s="344"/>
      <c r="CO36" s="431"/>
      <c r="CP36" s="344"/>
      <c r="CQ36" s="431"/>
      <c r="CR36" s="344"/>
      <c r="CS36" s="431"/>
      <c r="CT36" s="344"/>
      <c r="CU36" s="431"/>
      <c r="CV36" s="344"/>
      <c r="CW36" s="431"/>
      <c r="CX36" s="129"/>
      <c r="CY36" s="734"/>
      <c r="CZ36" s="129"/>
      <c r="DA36" s="734"/>
      <c r="DB36" s="129"/>
      <c r="DC36" s="734"/>
      <c r="DD36" s="129"/>
      <c r="DE36" s="734"/>
      <c r="DF36" s="129"/>
      <c r="DG36" s="734"/>
      <c r="DH36" s="129"/>
      <c r="DI36" s="734"/>
      <c r="DJ36" s="129"/>
      <c r="DK36" s="734"/>
      <c r="DL36" s="129"/>
      <c r="DM36" s="734"/>
      <c r="DN36" s="129"/>
      <c r="DO36" s="734"/>
      <c r="DP36" s="129"/>
      <c r="DQ36" s="120"/>
      <c r="DR36" s="129"/>
      <c r="DS36" s="734"/>
      <c r="DT36" s="129"/>
      <c r="DU36" s="734"/>
      <c r="DV36" s="129"/>
      <c r="DW36" s="734"/>
      <c r="DX36" s="344"/>
      <c r="DY36" s="431"/>
      <c r="DZ36" s="344"/>
      <c r="EA36" s="431"/>
      <c r="EB36" s="344"/>
      <c r="EC36" s="431"/>
      <c r="ED36" s="344"/>
      <c r="EE36" s="431"/>
      <c r="EF36" s="344"/>
      <c r="EG36" s="431"/>
      <c r="EH36" s="344"/>
      <c r="EI36" s="431"/>
      <c r="EJ36" s="344"/>
      <c r="EK36" s="431"/>
      <c r="EL36" s="344"/>
      <c r="EM36" s="431"/>
      <c r="EN36" s="344"/>
      <c r="EO36" s="431"/>
      <c r="EP36" s="344"/>
      <c r="EQ36" s="431"/>
      <c r="ER36" s="344"/>
      <c r="ES36" s="431"/>
      <c r="ET36" s="37"/>
      <c r="EU36" s="792"/>
      <c r="EV36" s="122"/>
      <c r="EW36" s="120"/>
      <c r="EX36" s="769"/>
      <c r="EY36" s="769"/>
      <c r="EZ36" s="769"/>
      <c r="FB36" s="304"/>
      <c r="FC36" s="304"/>
      <c r="FD36" s="304"/>
      <c r="FE36" s="304"/>
      <c r="FF36" s="304"/>
      <c r="FG36" s="304"/>
      <c r="FH36" s="304"/>
      <c r="FI36" s="304"/>
      <c r="FJ36" s="304"/>
      <c r="FK36" s="304"/>
      <c r="FL36" s="304"/>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918"/>
      <c r="GL36" s="918"/>
      <c r="GM36" s="918"/>
      <c r="GN36" s="918"/>
      <c r="GO36" s="918"/>
      <c r="GP36" s="918"/>
      <c r="GQ36" s="918"/>
      <c r="GR36" s="918"/>
      <c r="GS36" s="918"/>
      <c r="GT36" s="918"/>
      <c r="GU36" s="918"/>
      <c r="GV36" s="918"/>
    </row>
    <row r="37" spans="1:205" x14ac:dyDescent="0.25">
      <c r="A37" s="880"/>
      <c r="B37" s="56">
        <v>5.0999999999999996</v>
      </c>
      <c r="C37" s="7"/>
      <c r="D37" s="130"/>
      <c r="E37" s="1007" t="s">
        <v>239</v>
      </c>
      <c r="F37" s="1007"/>
      <c r="G37" s="1008"/>
      <c r="H37" s="397">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7">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20">
        <f>43533+6</f>
        <v>43539</v>
      </c>
      <c r="AQ37" s="76">
        <f>65107+3</f>
        <v>65110</v>
      </c>
      <c r="AR37" s="695">
        <f>43433+1</f>
        <v>43434</v>
      </c>
      <c r="AS37" s="76">
        <f>43740+4</f>
        <v>43744</v>
      </c>
      <c r="AT37" s="695">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20">
        <f>56522+13</f>
        <v>56535</v>
      </c>
      <c r="BE37" s="76">
        <f>42998+12</f>
        <v>43010</v>
      </c>
      <c r="BF37" s="720">
        <f>43223+15</f>
        <v>43238</v>
      </c>
      <c r="BG37" s="76">
        <f>43834+16</f>
        <v>43850</v>
      </c>
      <c r="BH37" s="720">
        <f>44693+17</f>
        <v>44710</v>
      </c>
      <c r="BI37" s="76">
        <f>69474+16+10</f>
        <v>69500</v>
      </c>
      <c r="BJ37" s="148">
        <f>SUM(AX37:BI37)</f>
        <v>586467</v>
      </c>
      <c r="BK37" s="174">
        <f>SUM(AX37:BI37)/$BJ$4</f>
        <v>48872.25</v>
      </c>
      <c r="BL37" s="988">
        <f>23623+23515+13+100</f>
        <v>47251</v>
      </c>
      <c r="BM37" s="76"/>
      <c r="BN37" s="23"/>
      <c r="BO37" s="76"/>
      <c r="BP37" s="23"/>
      <c r="BQ37" s="76"/>
      <c r="BR37" s="720"/>
      <c r="BS37" s="76"/>
      <c r="BT37" s="720"/>
      <c r="BU37" s="720"/>
      <c r="BV37" s="720"/>
      <c r="BW37" s="720"/>
      <c r="BX37" s="148">
        <f>SUM(BL37:BW37)</f>
        <v>47251</v>
      </c>
      <c r="BY37" s="174">
        <f>SUM(BL37:BW37)/$BX$4</f>
        <v>47251</v>
      </c>
      <c r="BZ37" s="478">
        <f>AJ37-AG37</f>
        <v>4205</v>
      </c>
      <c r="CA37" s="431">
        <f>BZ37/AG37</f>
        <v>0.10407127830714021</v>
      </c>
      <c r="CB37" s="349">
        <f>AK37-AJ37</f>
        <v>23192</v>
      </c>
      <c r="CC37" s="431">
        <f>CB37/AJ37</f>
        <v>0.51988343420757677</v>
      </c>
      <c r="CD37" s="349">
        <f>AM37-AL37</f>
        <v>-75</v>
      </c>
      <c r="CE37" s="431">
        <f>CD37/AL37</f>
        <v>-1.6886187098953055E-3</v>
      </c>
      <c r="CF37" s="349">
        <f>AM37-AL37</f>
        <v>-75</v>
      </c>
      <c r="CG37" s="431">
        <f>CF37/AL37</f>
        <v>-1.6886187098953055E-3</v>
      </c>
      <c r="CH37" s="349">
        <f>AN37-AM37</f>
        <v>-133</v>
      </c>
      <c r="CI37" s="431">
        <f>CH37/AM37</f>
        <v>-2.999548940009021E-3</v>
      </c>
      <c r="CJ37" s="349">
        <f>AO37-AN37</f>
        <v>-288</v>
      </c>
      <c r="CK37" s="431">
        <f>CJ37/AN37</f>
        <v>-6.5148053475693893E-3</v>
      </c>
      <c r="CL37" s="349">
        <f>AP37-AO37</f>
        <v>-380</v>
      </c>
      <c r="CM37" s="431">
        <f>CL37/AO37</f>
        <v>-8.6522917188460568E-3</v>
      </c>
      <c r="CN37" s="349">
        <f>AQ37-AP37</f>
        <v>21571</v>
      </c>
      <c r="CO37" s="431">
        <f>CN37/AP37</f>
        <v>0.49544086910585911</v>
      </c>
      <c r="CP37" s="349">
        <f>AS37-AR37</f>
        <v>310</v>
      </c>
      <c r="CQ37" s="431">
        <f>CP37/AR37</f>
        <v>7.1372657365197769E-3</v>
      </c>
      <c r="CR37" s="349">
        <f>AS37-AR37</f>
        <v>310</v>
      </c>
      <c r="CS37" s="431">
        <f>CR37/AR37</f>
        <v>7.1372657365197769E-3</v>
      </c>
      <c r="CT37" s="349">
        <f>AT37-AS37</f>
        <v>346</v>
      </c>
      <c r="CU37" s="431">
        <f>CT37/AS37</f>
        <v>7.9096561814191654E-3</v>
      </c>
      <c r="CV37" s="349">
        <f>AU37-AT37</f>
        <v>958</v>
      </c>
      <c r="CW37" s="431">
        <f>CV37/AT37</f>
        <v>2.1728283057382627E-2</v>
      </c>
      <c r="CX37" s="745">
        <f>AX37-AU37</f>
        <v>46</v>
      </c>
      <c r="CY37" s="734">
        <f>CX37/AU37</f>
        <v>1.021133013674303E-3</v>
      </c>
      <c r="CZ37" s="745">
        <f>AY37-AX37</f>
        <v>21569</v>
      </c>
      <c r="DA37" s="734">
        <f>CZ37/AX37</f>
        <v>0.47831197055040581</v>
      </c>
      <c r="DB37" s="745">
        <f>AZ37-AY37</f>
        <v>-23003</v>
      </c>
      <c r="DC37" s="734">
        <f>DB37/AY37</f>
        <v>-0.34506397851881854</v>
      </c>
      <c r="DD37" s="745">
        <f>BA37-AZ37</f>
        <v>93</v>
      </c>
      <c r="DE37" s="734">
        <f>DD37/AZ37</f>
        <v>2.1300961978928082E-3</v>
      </c>
      <c r="DF37" s="745">
        <f>BB37-BA37</f>
        <v>-404</v>
      </c>
      <c r="DG37" s="734">
        <f>DF37/BA37</f>
        <v>-9.233652549539461E-3</v>
      </c>
      <c r="DH37" s="745">
        <f>BC37-BB37</f>
        <v>-244</v>
      </c>
      <c r="DI37" s="734">
        <f>DH37/BB37</f>
        <v>-5.628734226856444E-3</v>
      </c>
      <c r="DJ37" s="745">
        <f>BD37-BC37</f>
        <v>13430</v>
      </c>
      <c r="DK37" s="734">
        <f>DJ37/BC37</f>
        <v>0.31156478366778795</v>
      </c>
      <c r="DL37" s="745">
        <f>BE37-BD37</f>
        <v>-13525</v>
      </c>
      <c r="DM37" s="734">
        <f>DL37/BD37</f>
        <v>-0.23923233395241886</v>
      </c>
      <c r="DN37" s="745">
        <f>BF37-BE37</f>
        <v>228</v>
      </c>
      <c r="DO37" s="734">
        <f>DN37/BE37</f>
        <v>5.3010927691234597E-3</v>
      </c>
      <c r="DP37" s="745">
        <f>BG37-BF37</f>
        <v>612</v>
      </c>
      <c r="DQ37" s="120">
        <f>DP37/BF37</f>
        <v>1.4154216198714095E-2</v>
      </c>
      <c r="DR37" s="745">
        <f>BH37-BG37</f>
        <v>860</v>
      </c>
      <c r="DS37" s="734">
        <f>DR37/BG37</f>
        <v>1.9612314709236033E-2</v>
      </c>
      <c r="DT37" s="745">
        <f>BI37-BH37</f>
        <v>24790</v>
      </c>
      <c r="DU37" s="734">
        <f>DT37/BH37</f>
        <v>0.55446208901811678</v>
      </c>
      <c r="DV37" s="745">
        <f t="shared" ref="DV37:DV40" si="303">BL37-BI37</f>
        <v>-22249</v>
      </c>
      <c r="DW37" s="734">
        <f>DV37/BI37</f>
        <v>-0.32012949640287769</v>
      </c>
      <c r="DX37" s="349">
        <f t="shared" ref="DX37:DX40" si="304">BM37-BL37</f>
        <v>-47251</v>
      </c>
      <c r="DY37" s="431">
        <f>DX37/BL37</f>
        <v>-1</v>
      </c>
      <c r="DZ37" s="349">
        <f t="shared" ref="DZ37:DZ40" si="305">BN37-BM37</f>
        <v>0</v>
      </c>
      <c r="EA37" s="431" t="e">
        <f>DZ37/BN37</f>
        <v>#DIV/0!</v>
      </c>
      <c r="EB37" s="349">
        <f>BO37-BN37</f>
        <v>0</v>
      </c>
      <c r="EC37" s="431" t="e">
        <f>EB37/BO37</f>
        <v>#DIV/0!</v>
      </c>
      <c r="ED37" s="349">
        <f>BP37-BO37</f>
        <v>0</v>
      </c>
      <c r="EE37" s="431" t="e">
        <f>ED37/BP37</f>
        <v>#DIV/0!</v>
      </c>
      <c r="EF37" s="349">
        <f>BQ37-BP37</f>
        <v>0</v>
      </c>
      <c r="EG37" s="431" t="e">
        <f>EF37/BQ37</f>
        <v>#DIV/0!</v>
      </c>
      <c r="EH37" s="349">
        <f>BR37-BQ37</f>
        <v>0</v>
      </c>
      <c r="EI37" s="431" t="e">
        <f>EH37/BR37</f>
        <v>#DIV/0!</v>
      </c>
      <c r="EJ37" s="349">
        <f>BS37-BR37</f>
        <v>0</v>
      </c>
      <c r="EK37" s="431" t="e">
        <f>EJ37/BS37</f>
        <v>#DIV/0!</v>
      </c>
      <c r="EL37" s="349">
        <f>BT37-BS37</f>
        <v>0</v>
      </c>
      <c r="EM37" s="431" t="e">
        <f>EL37/BT37</f>
        <v>#DIV/0!</v>
      </c>
      <c r="EN37" s="349">
        <f>BU37-BT37</f>
        <v>0</v>
      </c>
      <c r="EO37" s="431" t="e">
        <f>EN37/BU37</f>
        <v>#DIV/0!</v>
      </c>
      <c r="EP37" s="349">
        <f>BV37-BU37</f>
        <v>0</v>
      </c>
      <c r="EQ37" s="431" t="e">
        <f>EP37/BV37</f>
        <v>#DIV/0!</v>
      </c>
      <c r="ER37" s="349">
        <f>BW37-BV37</f>
        <v>0</v>
      </c>
      <c r="ES37" s="431" t="e">
        <f>ER37/BW37</f>
        <v>#DIV/0!</v>
      </c>
      <c r="ET37" s="221">
        <f>AX37</f>
        <v>45094</v>
      </c>
      <c r="EU37" s="782">
        <f>BL37</f>
        <v>47251</v>
      </c>
      <c r="EV37" s="133">
        <f>EU37-ET37</f>
        <v>2157</v>
      </c>
      <c r="EW37" s="120">
        <f>EV37/ET37</f>
        <v>4.7833414644963851E-2</v>
      </c>
      <c r="EX37" s="769"/>
      <c r="EY37" s="769"/>
      <c r="EZ37" s="769"/>
      <c r="FA37" t="str">
        <f>E37</f>
        <v>Bi Weekly Payrolls</v>
      </c>
      <c r="FB37" s="284" t="e">
        <f>#REF!</f>
        <v>#REF!</v>
      </c>
      <c r="FC37" s="284" t="e">
        <f>#REF!</f>
        <v>#REF!</v>
      </c>
      <c r="FD37" s="284" t="e">
        <f>#REF!</f>
        <v>#REF!</v>
      </c>
      <c r="FE37" s="284" t="e">
        <f>#REF!</f>
        <v>#REF!</v>
      </c>
      <c r="FF37" s="284" t="e">
        <f>#REF!</f>
        <v>#REF!</v>
      </c>
      <c r="FG37" s="284" t="e">
        <f>#REF!</f>
        <v>#REF!</v>
      </c>
      <c r="FH37" s="284" t="e">
        <f>#REF!</f>
        <v>#REF!</v>
      </c>
      <c r="FI37" s="284" t="e">
        <f>#REF!</f>
        <v>#REF!</v>
      </c>
      <c r="FJ37" s="284" t="e">
        <f>#REF!</f>
        <v>#REF!</v>
      </c>
      <c r="FK37" s="284" t="e">
        <f>#REF!</f>
        <v>#REF!</v>
      </c>
      <c r="FL37" s="284" t="e">
        <f>#REF!</f>
        <v>#REF!</v>
      </c>
      <c r="FM37" s="285">
        <f t="shared" si="53"/>
        <v>44610</v>
      </c>
      <c r="FN37" s="285">
        <f t="shared" si="251"/>
        <v>67802</v>
      </c>
      <c r="FO37" s="285">
        <f t="shared" si="252"/>
        <v>44415</v>
      </c>
      <c r="FP37" s="285">
        <f t="shared" si="253"/>
        <v>44340</v>
      </c>
      <c r="FQ37" s="285">
        <f t="shared" si="254"/>
        <v>44207</v>
      </c>
      <c r="FR37" s="285">
        <f t="shared" si="255"/>
        <v>43919</v>
      </c>
      <c r="FS37" s="285">
        <f t="shared" si="256"/>
        <v>43539</v>
      </c>
      <c r="FT37" s="285">
        <f t="shared" si="257"/>
        <v>65110</v>
      </c>
      <c r="FU37" s="285">
        <f t="shared" si="258"/>
        <v>43434</v>
      </c>
      <c r="FV37" s="285">
        <f t="shared" si="259"/>
        <v>43744</v>
      </c>
      <c r="FW37" s="285">
        <f t="shared" si="260"/>
        <v>44090</v>
      </c>
      <c r="FX37" s="285">
        <f t="shared" si="260"/>
        <v>45048</v>
      </c>
      <c r="FY37" s="285">
        <f t="shared" ref="FY37:GJ40" si="306">AX37</f>
        <v>45094</v>
      </c>
      <c r="FZ37" s="285">
        <f t="shared" si="306"/>
        <v>66663</v>
      </c>
      <c r="GA37" s="285">
        <f t="shared" si="306"/>
        <v>43660</v>
      </c>
      <c r="GB37" s="285">
        <f t="shared" si="306"/>
        <v>43753</v>
      </c>
      <c r="GC37" s="285">
        <f t="shared" si="306"/>
        <v>43349</v>
      </c>
      <c r="GD37" s="285">
        <f t="shared" si="306"/>
        <v>43105</v>
      </c>
      <c r="GE37" s="285">
        <f t="shared" si="306"/>
        <v>56535</v>
      </c>
      <c r="GF37" s="285">
        <f t="shared" si="306"/>
        <v>43010</v>
      </c>
      <c r="GG37" s="285">
        <f t="shared" si="306"/>
        <v>43238</v>
      </c>
      <c r="GH37" s="285">
        <f t="shared" si="306"/>
        <v>43850</v>
      </c>
      <c r="GI37" s="285">
        <f t="shared" si="306"/>
        <v>44710</v>
      </c>
      <c r="GJ37" s="285">
        <f t="shared" si="306"/>
        <v>69500</v>
      </c>
      <c r="GK37" s="908">
        <f>BL37</f>
        <v>47251</v>
      </c>
      <c r="GL37" s="908">
        <f t="shared" ref="GL37:GU40" si="307">BM37</f>
        <v>0</v>
      </c>
      <c r="GM37" s="908">
        <f t="shared" si="307"/>
        <v>0</v>
      </c>
      <c r="GN37" s="908">
        <f t="shared" si="307"/>
        <v>0</v>
      </c>
      <c r="GO37" s="908">
        <f t="shared" si="307"/>
        <v>0</v>
      </c>
      <c r="GP37" s="908">
        <f t="shared" si="307"/>
        <v>0</v>
      </c>
      <c r="GQ37" s="908">
        <f t="shared" si="307"/>
        <v>0</v>
      </c>
      <c r="GR37" s="908">
        <f t="shared" si="307"/>
        <v>0</v>
      </c>
      <c r="GS37" s="908">
        <f t="shared" si="307"/>
        <v>0</v>
      </c>
      <c r="GT37" s="908">
        <f t="shared" si="307"/>
        <v>0</v>
      </c>
      <c r="GU37" s="908">
        <f t="shared" si="307"/>
        <v>0</v>
      </c>
      <c r="GV37" s="908">
        <f t="shared" ref="GV37:GV40" si="308">BW37</f>
        <v>0</v>
      </c>
    </row>
    <row r="38" spans="1:205" s="2" customFormat="1" x14ac:dyDescent="0.25">
      <c r="A38" s="880"/>
      <c r="B38" s="56">
        <v>5.2</v>
      </c>
      <c r="C38" s="7"/>
      <c r="D38" s="130"/>
      <c r="E38" s="1007" t="s">
        <v>240</v>
      </c>
      <c r="F38" s="1007"/>
      <c r="G38" s="1008"/>
      <c r="H38" s="397">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7">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7">
        <f>66922+17</f>
        <v>66939</v>
      </c>
      <c r="AK38" s="76">
        <f>67074+13</f>
        <v>67087</v>
      </c>
      <c r="AL38" s="23">
        <f>66956+19</f>
        <v>66975</v>
      </c>
      <c r="AM38" s="76">
        <f>67117+10</f>
        <v>67127</v>
      </c>
      <c r="AN38" s="23">
        <f>67077+13</f>
        <v>67090</v>
      </c>
      <c r="AO38" s="76">
        <f>67166+21</f>
        <v>67187</v>
      </c>
      <c r="AP38" s="695">
        <f>67462+19</f>
        <v>67481</v>
      </c>
      <c r="AQ38" s="76">
        <f>67387+11</f>
        <v>67398</v>
      </c>
      <c r="AR38" s="695">
        <f>67501+9</f>
        <v>67510</v>
      </c>
      <c r="AS38" s="76">
        <f>67557+15</f>
        <v>67572</v>
      </c>
      <c r="AT38" s="695">
        <f>67496+17</f>
        <v>67513</v>
      </c>
      <c r="AU38" s="76">
        <f>67373+15</f>
        <v>67388</v>
      </c>
      <c r="AV38" s="148">
        <f>SUM(AJ38:AU38)</f>
        <v>807267</v>
      </c>
      <c r="AW38" s="174">
        <f>SUM(AJ38:AU38)/$AV$4</f>
        <v>67272.25</v>
      </c>
      <c r="AX38" s="397">
        <f>67288+17</f>
        <v>67305</v>
      </c>
      <c r="AY38" s="76">
        <f>67171+9</f>
        <v>67180</v>
      </c>
      <c r="AZ38" s="23">
        <f>67029+27</f>
        <v>67056</v>
      </c>
      <c r="BA38" s="76">
        <f>66890+8</f>
        <v>66898</v>
      </c>
      <c r="BB38" s="23">
        <f>66764+6</f>
        <v>66770</v>
      </c>
      <c r="BC38" s="76">
        <f>66681+8</f>
        <v>66689</v>
      </c>
      <c r="BD38" s="695">
        <f>66719+14</f>
        <v>66733</v>
      </c>
      <c r="BE38" s="76">
        <f>66521+9</f>
        <v>66530</v>
      </c>
      <c r="BF38" s="695">
        <f>66520+17</f>
        <v>66537</v>
      </c>
      <c r="BG38" s="76">
        <f>66589+16</f>
        <v>66605</v>
      </c>
      <c r="BH38" s="695">
        <f>66585+8</f>
        <v>66593</v>
      </c>
      <c r="BI38" s="76">
        <f>66693+10</f>
        <v>66703</v>
      </c>
      <c r="BJ38" s="148">
        <f>SUM(AX38:BI38)</f>
        <v>801599</v>
      </c>
      <c r="BK38" s="174">
        <f>SUM(AX38:BI38)/$BJ$4</f>
        <v>66799.916666666672</v>
      </c>
      <c r="BL38" s="397">
        <f>66572+11</f>
        <v>66583</v>
      </c>
      <c r="BM38" s="76"/>
      <c r="BN38" s="23"/>
      <c r="BO38" s="76"/>
      <c r="BP38" s="23"/>
      <c r="BQ38" s="76"/>
      <c r="BR38" s="695"/>
      <c r="BS38" s="76"/>
      <c r="BT38" s="695"/>
      <c r="BU38" s="695"/>
      <c r="BV38" s="695"/>
      <c r="BW38" s="695"/>
      <c r="BX38" s="148">
        <f>SUM(BL38:BW38)</f>
        <v>66583</v>
      </c>
      <c r="BY38" s="174">
        <f>SUM(BL38:BW38)/$BX$4</f>
        <v>66583</v>
      </c>
      <c r="BZ38" s="478">
        <f>AJ38-AG38</f>
        <v>-106</v>
      </c>
      <c r="CA38" s="431">
        <f>BZ38/AG38</f>
        <v>-1.5810276679841897E-3</v>
      </c>
      <c r="CB38" s="349">
        <f>AK38-AJ38</f>
        <v>148</v>
      </c>
      <c r="CC38" s="431">
        <f>CB38/AJ38</f>
        <v>2.2109681949237367E-3</v>
      </c>
      <c r="CD38" s="349">
        <f>AM38-AL38</f>
        <v>152</v>
      </c>
      <c r="CE38" s="431">
        <f>CD38/AL38</f>
        <v>2.2695035460992908E-3</v>
      </c>
      <c r="CF38" s="349">
        <f>AM38-AL38</f>
        <v>152</v>
      </c>
      <c r="CG38" s="431">
        <f>CF38/AL38</f>
        <v>2.2695035460992908E-3</v>
      </c>
      <c r="CH38" s="349">
        <f>AN38-AM38</f>
        <v>-37</v>
      </c>
      <c r="CI38" s="431">
        <f>CH38/AM38</f>
        <v>-5.5119400539276292E-4</v>
      </c>
      <c r="CJ38" s="349">
        <f>AO38-AN38</f>
        <v>97</v>
      </c>
      <c r="CK38" s="431">
        <f>CJ38/AN38</f>
        <v>1.4458190490386049E-3</v>
      </c>
      <c r="CL38" s="349">
        <f>AP38-AO38</f>
        <v>294</v>
      </c>
      <c r="CM38" s="431">
        <f>CL38/AO38</f>
        <v>4.375846517927575E-3</v>
      </c>
      <c r="CN38" s="349">
        <f>AQ38-AP38</f>
        <v>-83</v>
      </c>
      <c r="CO38" s="431">
        <f>CN38/AP38</f>
        <v>-1.2299758450526816E-3</v>
      </c>
      <c r="CP38" s="349">
        <f>AS38-AR38</f>
        <v>62</v>
      </c>
      <c r="CQ38" s="431">
        <f>CP38/AR38</f>
        <v>9.1838246185750258E-4</v>
      </c>
      <c r="CR38" s="349">
        <f>AS38-AR38</f>
        <v>62</v>
      </c>
      <c r="CS38" s="431">
        <f>CR38/AR38</f>
        <v>9.1838246185750258E-4</v>
      </c>
      <c r="CT38" s="349">
        <f>AT38-AS38</f>
        <v>-59</v>
      </c>
      <c r="CU38" s="431">
        <f>CT38/AS38</f>
        <v>-8.7314272183744749E-4</v>
      </c>
      <c r="CV38" s="349">
        <f>AU38-AT38</f>
        <v>-125</v>
      </c>
      <c r="CW38" s="431">
        <f>CV38/AT38</f>
        <v>-1.8514952675780961E-3</v>
      </c>
      <c r="CX38" s="745">
        <f>AX38-AU38</f>
        <v>-83</v>
      </c>
      <c r="CY38" s="734">
        <f>CX38/AU38</f>
        <v>-1.2316732949486555E-3</v>
      </c>
      <c r="CZ38" s="745">
        <f>AY38-AX38</f>
        <v>-125</v>
      </c>
      <c r="DA38" s="734">
        <f>CZ38/AX38</f>
        <v>-1.8572171458286903E-3</v>
      </c>
      <c r="DB38" s="745">
        <f>AZ38-AY38</f>
        <v>-124</v>
      </c>
      <c r="DC38" s="734">
        <f>DB38/AY38</f>
        <v>-1.8457874367371241E-3</v>
      </c>
      <c r="DD38" s="745">
        <f>BA38-AZ38</f>
        <v>-158</v>
      </c>
      <c r="DE38" s="734">
        <f>DD38/AZ38</f>
        <v>-2.3562395609639706E-3</v>
      </c>
      <c r="DF38" s="745">
        <f>BB38-BA38</f>
        <v>-128</v>
      </c>
      <c r="DG38" s="734">
        <f>DF38/BA38</f>
        <v>-1.9133606385841131E-3</v>
      </c>
      <c r="DH38" s="745">
        <f>BC38-BB38</f>
        <v>-81</v>
      </c>
      <c r="DI38" s="734">
        <f>DH38/BB38</f>
        <v>-1.2131196645199941E-3</v>
      </c>
      <c r="DJ38" s="745">
        <f>BD38-BC38</f>
        <v>44</v>
      </c>
      <c r="DK38" s="734">
        <f>DJ38/BC38</f>
        <v>6.5977897404369539E-4</v>
      </c>
      <c r="DL38" s="745">
        <f>BE38-BD38</f>
        <v>-203</v>
      </c>
      <c r="DM38" s="734">
        <f>DL38/BD38</f>
        <v>-3.0419732366295535E-3</v>
      </c>
      <c r="DN38" s="745">
        <f>BF38-BE38</f>
        <v>7</v>
      </c>
      <c r="DO38" s="734">
        <f>DN38/BE38</f>
        <v>1.0521569216894635E-4</v>
      </c>
      <c r="DP38" s="745">
        <f>BG38-BF38</f>
        <v>68</v>
      </c>
      <c r="DQ38" s="120">
        <f>DP38/BF38</f>
        <v>1.0219877662052692E-3</v>
      </c>
      <c r="DR38" s="745">
        <f>BH38-BG38</f>
        <v>-12</v>
      </c>
      <c r="DS38" s="734">
        <f>DR38/BG38</f>
        <v>-1.8016665415509345E-4</v>
      </c>
      <c r="DT38" s="745">
        <f>BI38-BH38</f>
        <v>110</v>
      </c>
      <c r="DU38" s="734">
        <f>DT38/BH38</f>
        <v>1.6518252669199466E-3</v>
      </c>
      <c r="DV38" s="745">
        <f t="shared" si="303"/>
        <v>-120</v>
      </c>
      <c r="DW38" s="734">
        <f>DV38/BI38</f>
        <v>-1.7990195343537772E-3</v>
      </c>
      <c r="DX38" s="349">
        <f t="shared" si="304"/>
        <v>-66583</v>
      </c>
      <c r="DY38" s="431">
        <f>DX38/BL38</f>
        <v>-1</v>
      </c>
      <c r="DZ38" s="349">
        <f t="shared" si="305"/>
        <v>0</v>
      </c>
      <c r="EA38" s="431" t="e">
        <f>DZ38/BN38</f>
        <v>#DIV/0!</v>
      </c>
      <c r="EB38" s="349">
        <f>BO38-BN38</f>
        <v>0</v>
      </c>
      <c r="EC38" s="431" t="e">
        <f>EB38/BO38</f>
        <v>#DIV/0!</v>
      </c>
      <c r="ED38" s="349">
        <f>BP38-BO38</f>
        <v>0</v>
      </c>
      <c r="EE38" s="431" t="e">
        <f>ED38/BP38</f>
        <v>#DIV/0!</v>
      </c>
      <c r="EF38" s="349">
        <f>BQ38-BP38</f>
        <v>0</v>
      </c>
      <c r="EG38" s="431" t="e">
        <f>EF38/BQ38</f>
        <v>#DIV/0!</v>
      </c>
      <c r="EH38" s="349">
        <f>BR38-BQ38</f>
        <v>0</v>
      </c>
      <c r="EI38" s="431" t="e">
        <f>EH38/BR38</f>
        <v>#DIV/0!</v>
      </c>
      <c r="EJ38" s="349">
        <f>BS38-BR38</f>
        <v>0</v>
      </c>
      <c r="EK38" s="431" t="e">
        <f>EJ38/BS38</f>
        <v>#DIV/0!</v>
      </c>
      <c r="EL38" s="349">
        <f>BT38-BS38</f>
        <v>0</v>
      </c>
      <c r="EM38" s="431" t="e">
        <f>EL38/BT38</f>
        <v>#DIV/0!</v>
      </c>
      <c r="EN38" s="349">
        <f>BU38-BT38</f>
        <v>0</v>
      </c>
      <c r="EO38" s="431" t="e">
        <f>EN38/BU38</f>
        <v>#DIV/0!</v>
      </c>
      <c r="EP38" s="349">
        <f>BV38-BU38</f>
        <v>0</v>
      </c>
      <c r="EQ38" s="431" t="e">
        <f>EP38/BV38</f>
        <v>#DIV/0!</v>
      </c>
      <c r="ER38" s="349">
        <f>BW38-BV38</f>
        <v>0</v>
      </c>
      <c r="ES38" s="431" t="e">
        <f>ER38/BW38</f>
        <v>#DIV/0!</v>
      </c>
      <c r="ET38" s="221">
        <f>AX38</f>
        <v>67305</v>
      </c>
      <c r="EU38" s="782">
        <f>BL38</f>
        <v>66583</v>
      </c>
      <c r="EV38" s="133">
        <f>EU38-ET38</f>
        <v>-722</v>
      </c>
      <c r="EW38" s="120">
        <f>EV38/ET38</f>
        <v>-1.0727286234306516E-2</v>
      </c>
      <c r="EX38" s="769"/>
      <c r="EY38" s="769"/>
      <c r="EZ38" s="769"/>
      <c r="FA38" s="2" t="str">
        <f>E38</f>
        <v>Monthly Payrolls</v>
      </c>
      <c r="FB38" s="284" t="e">
        <f>#REF!</f>
        <v>#REF!</v>
      </c>
      <c r="FC38" s="284" t="e">
        <f>#REF!</f>
        <v>#REF!</v>
      </c>
      <c r="FD38" s="284" t="e">
        <f>#REF!</f>
        <v>#REF!</v>
      </c>
      <c r="FE38" s="284" t="e">
        <f>#REF!</f>
        <v>#REF!</v>
      </c>
      <c r="FF38" s="284" t="e">
        <f>#REF!</f>
        <v>#REF!</v>
      </c>
      <c r="FG38" s="284" t="e">
        <f>#REF!</f>
        <v>#REF!</v>
      </c>
      <c r="FH38" s="284" t="e">
        <f>#REF!</f>
        <v>#REF!</v>
      </c>
      <c r="FI38" s="284" t="e">
        <f>#REF!</f>
        <v>#REF!</v>
      </c>
      <c r="FJ38" s="284" t="e">
        <f>#REF!</f>
        <v>#REF!</v>
      </c>
      <c r="FK38" s="284" t="e">
        <f>#REF!</f>
        <v>#REF!</v>
      </c>
      <c r="FL38" s="284" t="e">
        <f>#REF!</f>
        <v>#REF!</v>
      </c>
      <c r="FM38" s="285">
        <f t="shared" si="53"/>
        <v>66939</v>
      </c>
      <c r="FN38" s="285">
        <f t="shared" si="251"/>
        <v>67087</v>
      </c>
      <c r="FO38" s="285">
        <f t="shared" si="252"/>
        <v>66975</v>
      </c>
      <c r="FP38" s="285">
        <f t="shared" si="253"/>
        <v>67127</v>
      </c>
      <c r="FQ38" s="285">
        <f t="shared" si="254"/>
        <v>67090</v>
      </c>
      <c r="FR38" s="285">
        <f t="shared" si="255"/>
        <v>67187</v>
      </c>
      <c r="FS38" s="285">
        <f t="shared" si="256"/>
        <v>67481</v>
      </c>
      <c r="FT38" s="285">
        <f t="shared" si="257"/>
        <v>67398</v>
      </c>
      <c r="FU38" s="285">
        <f t="shared" si="258"/>
        <v>67510</v>
      </c>
      <c r="FV38" s="285">
        <f t="shared" si="259"/>
        <v>67572</v>
      </c>
      <c r="FW38" s="285">
        <f t="shared" si="260"/>
        <v>67513</v>
      </c>
      <c r="FX38" s="285">
        <f t="shared" si="260"/>
        <v>67388</v>
      </c>
      <c r="FY38" s="285">
        <f t="shared" si="306"/>
        <v>67305</v>
      </c>
      <c r="FZ38" s="285">
        <f t="shared" si="306"/>
        <v>67180</v>
      </c>
      <c r="GA38" s="285">
        <f t="shared" si="306"/>
        <v>67056</v>
      </c>
      <c r="GB38" s="285">
        <f t="shared" si="306"/>
        <v>66898</v>
      </c>
      <c r="GC38" s="285">
        <f t="shared" si="306"/>
        <v>66770</v>
      </c>
      <c r="GD38" s="285">
        <f t="shared" si="306"/>
        <v>66689</v>
      </c>
      <c r="GE38" s="285">
        <f t="shared" si="306"/>
        <v>66733</v>
      </c>
      <c r="GF38" s="285">
        <f t="shared" si="306"/>
        <v>66530</v>
      </c>
      <c r="GG38" s="285">
        <f t="shared" si="306"/>
        <v>66537</v>
      </c>
      <c r="GH38" s="285">
        <f t="shared" si="306"/>
        <v>66605</v>
      </c>
      <c r="GI38" s="285">
        <f t="shared" si="306"/>
        <v>66593</v>
      </c>
      <c r="GJ38" s="285">
        <f t="shared" si="306"/>
        <v>66703</v>
      </c>
      <c r="GK38" s="908">
        <f>BL38</f>
        <v>66583</v>
      </c>
      <c r="GL38" s="908">
        <f t="shared" si="307"/>
        <v>0</v>
      </c>
      <c r="GM38" s="908">
        <f t="shared" si="307"/>
        <v>0</v>
      </c>
      <c r="GN38" s="908">
        <f t="shared" si="307"/>
        <v>0</v>
      </c>
      <c r="GO38" s="908">
        <f t="shared" si="307"/>
        <v>0</v>
      </c>
      <c r="GP38" s="908">
        <f t="shared" si="307"/>
        <v>0</v>
      </c>
      <c r="GQ38" s="908">
        <f t="shared" si="307"/>
        <v>0</v>
      </c>
      <c r="GR38" s="908">
        <f t="shared" si="307"/>
        <v>0</v>
      </c>
      <c r="GS38" s="908">
        <f t="shared" si="307"/>
        <v>0</v>
      </c>
      <c r="GT38" s="908">
        <f t="shared" si="307"/>
        <v>0</v>
      </c>
      <c r="GU38" s="908">
        <f t="shared" si="307"/>
        <v>0</v>
      </c>
      <c r="GV38" s="908">
        <f t="shared" si="308"/>
        <v>0</v>
      </c>
    </row>
    <row r="39" spans="1:205" s="29" customFormat="1" x14ac:dyDescent="0.25">
      <c r="A39" s="880"/>
      <c r="B39" s="58">
        <v>5.3</v>
      </c>
      <c r="C39" s="28"/>
      <c r="D39" s="131"/>
      <c r="E39" s="1013" t="s">
        <v>164</v>
      </c>
      <c r="F39" s="1013"/>
      <c r="G39" s="1014"/>
      <c r="H39" s="411">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11">
        <f t="shared" ref="V39:Y39" si="309">SUM(V37:V38)</f>
        <v>125806</v>
      </c>
      <c r="W39" s="77">
        <f t="shared" si="309"/>
        <v>158093</v>
      </c>
      <c r="X39" s="34">
        <f t="shared" si="309"/>
        <v>127601</v>
      </c>
      <c r="Y39" s="77">
        <f t="shared" si="309"/>
        <v>127126</v>
      </c>
      <c r="Z39" s="34">
        <v>127310</v>
      </c>
      <c r="AA39" s="77">
        <v>126982</v>
      </c>
      <c r="AB39" s="34">
        <v>159360</v>
      </c>
      <c r="AC39" s="77">
        <v>126853</v>
      </c>
      <c r="AD39" s="34">
        <v>124326</v>
      </c>
      <c r="AE39" s="77">
        <v>124270</v>
      </c>
      <c r="AF39" s="34">
        <v>101154</v>
      </c>
      <c r="AG39" s="77">
        <v>107450</v>
      </c>
      <c r="AH39" s="149">
        <v>1536331</v>
      </c>
      <c r="AI39" s="169">
        <v>128027.58333333333</v>
      </c>
      <c r="AJ39" s="411">
        <f>SUM(AJ37:AJ38)</f>
        <v>111549</v>
      </c>
      <c r="AK39" s="77">
        <f t="shared" ref="AK39:AU39" si="310">SUM(AK37:AK38)</f>
        <v>134889</v>
      </c>
      <c r="AL39" s="34">
        <f t="shared" si="310"/>
        <v>111390</v>
      </c>
      <c r="AM39" s="77">
        <f t="shared" si="310"/>
        <v>111467</v>
      </c>
      <c r="AN39" s="34">
        <f t="shared" si="310"/>
        <v>111297</v>
      </c>
      <c r="AO39" s="77">
        <f t="shared" si="310"/>
        <v>111106</v>
      </c>
      <c r="AP39" s="702">
        <f t="shared" si="310"/>
        <v>111020</v>
      </c>
      <c r="AQ39" s="77">
        <f t="shared" si="310"/>
        <v>132508</v>
      </c>
      <c r="AR39" s="702">
        <f t="shared" si="310"/>
        <v>110944</v>
      </c>
      <c r="AS39" s="77">
        <f t="shared" si="310"/>
        <v>111316</v>
      </c>
      <c r="AT39" s="702">
        <f t="shared" si="310"/>
        <v>111603</v>
      </c>
      <c r="AU39" s="77">
        <f t="shared" si="310"/>
        <v>112436</v>
      </c>
      <c r="AV39" s="149">
        <f>SUM(AJ39:AU39)</f>
        <v>1381525</v>
      </c>
      <c r="AW39" s="169">
        <f>SUM(AJ39:AU39)/$AV$4</f>
        <v>115127.08333333333</v>
      </c>
      <c r="AX39" s="411">
        <f t="shared" ref="AX39:BC39" si="311">SUM(AX37:AX38)</f>
        <v>112399</v>
      </c>
      <c r="AY39" s="77">
        <f t="shared" si="311"/>
        <v>133843</v>
      </c>
      <c r="AZ39" s="34">
        <f t="shared" si="311"/>
        <v>110716</v>
      </c>
      <c r="BA39" s="77">
        <f t="shared" si="311"/>
        <v>110651</v>
      </c>
      <c r="BB39" s="34">
        <f t="shared" si="311"/>
        <v>110119</v>
      </c>
      <c r="BC39" s="77">
        <f t="shared" si="311"/>
        <v>109794</v>
      </c>
      <c r="BD39" s="702">
        <f t="shared" ref="BD39:BI39" si="312">SUM(BD37:BD38)</f>
        <v>123268</v>
      </c>
      <c r="BE39" s="77">
        <f t="shared" si="312"/>
        <v>109540</v>
      </c>
      <c r="BF39" s="702">
        <f t="shared" si="312"/>
        <v>109775</v>
      </c>
      <c r="BG39" s="77">
        <f t="shared" si="312"/>
        <v>110455</v>
      </c>
      <c r="BH39" s="702">
        <f t="shared" si="312"/>
        <v>111303</v>
      </c>
      <c r="BI39" s="77">
        <f t="shared" si="312"/>
        <v>136203</v>
      </c>
      <c r="BJ39" s="149">
        <f>SUM(AX39:BI39)</f>
        <v>1388066</v>
      </c>
      <c r="BK39" s="169">
        <f>SUM(AX39:BI39)/$BJ$4</f>
        <v>115672.16666666667</v>
      </c>
      <c r="BL39" s="411">
        <f t="shared" ref="BL39:BQ39" si="313">SUM(BL37:BL38)</f>
        <v>113834</v>
      </c>
      <c r="BM39" s="77">
        <f t="shared" si="313"/>
        <v>0</v>
      </c>
      <c r="BN39" s="34">
        <f t="shared" si="313"/>
        <v>0</v>
      </c>
      <c r="BO39" s="77">
        <f t="shared" si="313"/>
        <v>0</v>
      </c>
      <c r="BP39" s="34">
        <f t="shared" si="313"/>
        <v>0</v>
      </c>
      <c r="BQ39" s="77">
        <f t="shared" si="313"/>
        <v>0</v>
      </c>
      <c r="BR39" s="702">
        <f>SUM(BR37:BR38)</f>
        <v>0</v>
      </c>
      <c r="BS39" s="77">
        <f>SUM(BS37:BS38)</f>
        <v>0</v>
      </c>
      <c r="BT39" s="702">
        <f>SUM(BT37:BT38)</f>
        <v>0</v>
      </c>
      <c r="BU39" s="702">
        <f t="shared" ref="BU39:BW39" si="314">SUM(BU37:BU38)</f>
        <v>0</v>
      </c>
      <c r="BV39" s="702">
        <f t="shared" si="314"/>
        <v>0</v>
      </c>
      <c r="BW39" s="702">
        <f t="shared" si="314"/>
        <v>0</v>
      </c>
      <c r="BX39" s="149">
        <f>SUM(BL39:BW39)</f>
        <v>113834</v>
      </c>
      <c r="BY39" s="169">
        <f>SUM(BL39:BW39)/$BX$4</f>
        <v>113834</v>
      </c>
      <c r="BZ39" s="479">
        <f>AJ39-AG39</f>
        <v>4099</v>
      </c>
      <c r="CA39" s="435">
        <f>BZ39/AG39</f>
        <v>3.8147975802698929E-2</v>
      </c>
      <c r="CB39" s="350">
        <f>AK39-AJ39</f>
        <v>23340</v>
      </c>
      <c r="CC39" s="435">
        <f>CB39/AJ39</f>
        <v>0.20923540327569051</v>
      </c>
      <c r="CD39" s="350">
        <f>AM39-AL39</f>
        <v>77</v>
      </c>
      <c r="CE39" s="435">
        <f>CD39/AL39</f>
        <v>6.9126492503815428E-4</v>
      </c>
      <c r="CF39" s="350">
        <f>AM39-AL39</f>
        <v>77</v>
      </c>
      <c r="CG39" s="435">
        <f>CF39/AL39</f>
        <v>6.9126492503815428E-4</v>
      </c>
      <c r="CH39" s="350">
        <f>AN39-AM39</f>
        <v>-170</v>
      </c>
      <c r="CI39" s="435">
        <f>CH39/AM39</f>
        <v>-1.5251150564741134E-3</v>
      </c>
      <c r="CJ39" s="350">
        <f>AO39-AN39</f>
        <v>-191</v>
      </c>
      <c r="CK39" s="435">
        <f>CJ39/AN39</f>
        <v>-1.7161289163229916E-3</v>
      </c>
      <c r="CL39" s="350">
        <f>AP39-AO39</f>
        <v>-86</v>
      </c>
      <c r="CM39" s="435">
        <f>CL39/AO39</f>
        <v>-7.7403560563785937E-4</v>
      </c>
      <c r="CN39" s="350">
        <f>AQ39-AP39</f>
        <v>21488</v>
      </c>
      <c r="CO39" s="435">
        <f>CN39/AP39</f>
        <v>0.19355071158349846</v>
      </c>
      <c r="CP39" s="350">
        <f>AS39-AR39</f>
        <v>372</v>
      </c>
      <c r="CQ39" s="435">
        <f>CP39/AR39</f>
        <v>3.3530429766368617E-3</v>
      </c>
      <c r="CR39" s="350">
        <f>AS39-AR39</f>
        <v>372</v>
      </c>
      <c r="CS39" s="435">
        <f>CR39/AR39</f>
        <v>3.3530429766368617E-3</v>
      </c>
      <c r="CT39" s="350">
        <f>AT39-AS39</f>
        <v>287</v>
      </c>
      <c r="CU39" s="435">
        <f>CT39/AS39</f>
        <v>2.5782457149017214E-3</v>
      </c>
      <c r="CV39" s="350">
        <f>AU39-AT39</f>
        <v>833</v>
      </c>
      <c r="CW39" s="435">
        <f>CV39/AT39</f>
        <v>7.4639570620861446E-3</v>
      </c>
      <c r="CX39" s="746">
        <f>AX39-AU39</f>
        <v>-37</v>
      </c>
      <c r="CY39" s="747">
        <f>CX39/AU39</f>
        <v>-3.2907609662385711E-4</v>
      </c>
      <c r="CZ39" s="746">
        <f>AY39-AX39</f>
        <v>21444</v>
      </c>
      <c r="DA39" s="747">
        <f>CZ39/AX39</f>
        <v>0.1907846155214904</v>
      </c>
      <c r="DB39" s="746">
        <f>AZ39-AY39</f>
        <v>-23127</v>
      </c>
      <c r="DC39" s="747">
        <f>DB39/AY39</f>
        <v>-0.17279200257017552</v>
      </c>
      <c r="DD39" s="746">
        <f>BA39-AZ39</f>
        <v>-65</v>
      </c>
      <c r="DE39" s="747">
        <f>DD39/AZ39</f>
        <v>-5.8708768380360567E-4</v>
      </c>
      <c r="DF39" s="746">
        <f>BB39-BA39</f>
        <v>-532</v>
      </c>
      <c r="DG39" s="747">
        <f>DF39/BA39</f>
        <v>-4.8079095534608813E-3</v>
      </c>
      <c r="DH39" s="746">
        <f>BC39-BB39</f>
        <v>-325</v>
      </c>
      <c r="DI39" s="747">
        <f>DH39/BB39</f>
        <v>-2.9513526276119472E-3</v>
      </c>
      <c r="DJ39" s="746">
        <f>BD39-BC39</f>
        <v>13474</v>
      </c>
      <c r="DK39" s="747">
        <f>DJ39/BC39</f>
        <v>0.12272073155181522</v>
      </c>
      <c r="DL39" s="746">
        <f>BE39-BD39</f>
        <v>-13728</v>
      </c>
      <c r="DM39" s="747">
        <f>DL39/BD39</f>
        <v>-0.11136710257325502</v>
      </c>
      <c r="DN39" s="746">
        <f>BF39-BE39</f>
        <v>235</v>
      </c>
      <c r="DO39" s="747">
        <f>DN39/BE39</f>
        <v>2.1453350374292498E-3</v>
      </c>
      <c r="DP39" s="746">
        <f>BG39-BF39</f>
        <v>680</v>
      </c>
      <c r="DQ39" s="123">
        <f>DP39/BF39</f>
        <v>6.1944887269414712E-3</v>
      </c>
      <c r="DR39" s="746">
        <f>BH39-BG39</f>
        <v>848</v>
      </c>
      <c r="DS39" s="747">
        <f>DR39/BG39</f>
        <v>7.6773346611742335E-3</v>
      </c>
      <c r="DT39" s="746">
        <f>BI39-BH39</f>
        <v>24900</v>
      </c>
      <c r="DU39" s="747">
        <f>DT39/BH39</f>
        <v>0.22371364653243847</v>
      </c>
      <c r="DV39" s="746">
        <f t="shared" si="303"/>
        <v>-22369</v>
      </c>
      <c r="DW39" s="747">
        <f>DV39/BI39</f>
        <v>-0.16423279957122824</v>
      </c>
      <c r="DX39" s="350">
        <f t="shared" si="304"/>
        <v>-113834</v>
      </c>
      <c r="DY39" s="435">
        <f>DX39/BL39</f>
        <v>-1</v>
      </c>
      <c r="DZ39" s="350">
        <f t="shared" si="305"/>
        <v>0</v>
      </c>
      <c r="EA39" s="435" t="e">
        <f>DZ39/BN39</f>
        <v>#DIV/0!</v>
      </c>
      <c r="EB39" s="350">
        <f>BO39-BN39</f>
        <v>0</v>
      </c>
      <c r="EC39" s="435" t="e">
        <f>EB39/BO39</f>
        <v>#DIV/0!</v>
      </c>
      <c r="ED39" s="350">
        <f>BP39-BO39</f>
        <v>0</v>
      </c>
      <c r="EE39" s="435" t="e">
        <f>ED39/BP39</f>
        <v>#DIV/0!</v>
      </c>
      <c r="EF39" s="350">
        <f>BQ39-BP39</f>
        <v>0</v>
      </c>
      <c r="EG39" s="435" t="e">
        <f>EF39/BQ39</f>
        <v>#DIV/0!</v>
      </c>
      <c r="EH39" s="350">
        <f>BR39-BQ39</f>
        <v>0</v>
      </c>
      <c r="EI39" s="435" t="e">
        <f>EH39/BR39</f>
        <v>#DIV/0!</v>
      </c>
      <c r="EJ39" s="350">
        <f>BS39-BR39</f>
        <v>0</v>
      </c>
      <c r="EK39" s="435" t="e">
        <f>EJ39/BS39</f>
        <v>#DIV/0!</v>
      </c>
      <c r="EL39" s="350">
        <f>BT39-BS39</f>
        <v>0</v>
      </c>
      <c r="EM39" s="435" t="e">
        <f>EL39/BT39</f>
        <v>#DIV/0!</v>
      </c>
      <c r="EN39" s="350">
        <f>BU39-BT39</f>
        <v>0</v>
      </c>
      <c r="EO39" s="435" t="e">
        <f>EN39/BU39</f>
        <v>#DIV/0!</v>
      </c>
      <c r="EP39" s="350">
        <f>BV39-BU39</f>
        <v>0</v>
      </c>
      <c r="EQ39" s="435" t="e">
        <f>EP39/BV39</f>
        <v>#DIV/0!</v>
      </c>
      <c r="ER39" s="350">
        <f>BW39-BV39</f>
        <v>0</v>
      </c>
      <c r="ES39" s="435" t="e">
        <f>ER39/BW39</f>
        <v>#DIV/0!</v>
      </c>
      <c r="ET39" s="232">
        <f>AX39</f>
        <v>112399</v>
      </c>
      <c r="EU39" s="796">
        <f>BL39</f>
        <v>113834</v>
      </c>
      <c r="EV39" s="243">
        <f>EU39-ET39</f>
        <v>1435</v>
      </c>
      <c r="EW39" s="123">
        <f>EV39/ET39</f>
        <v>1.2767017500155695E-2</v>
      </c>
      <c r="EX39" s="771"/>
      <c r="EY39" s="771"/>
      <c r="EZ39" s="771"/>
      <c r="FA39" s="29" t="str">
        <f>E39</f>
        <v>Total Payrolls Processed</v>
      </c>
      <c r="FB39" s="306" t="e">
        <f>#REF!</f>
        <v>#REF!</v>
      </c>
      <c r="FC39" s="306" t="e">
        <f>#REF!</f>
        <v>#REF!</v>
      </c>
      <c r="FD39" s="306" t="e">
        <f>#REF!</f>
        <v>#REF!</v>
      </c>
      <c r="FE39" s="306" t="e">
        <f>#REF!</f>
        <v>#REF!</v>
      </c>
      <c r="FF39" s="306" t="e">
        <f>#REF!</f>
        <v>#REF!</v>
      </c>
      <c r="FG39" s="306" t="e">
        <f>#REF!</f>
        <v>#REF!</v>
      </c>
      <c r="FH39" s="306" t="e">
        <f>#REF!</f>
        <v>#REF!</v>
      </c>
      <c r="FI39" s="306" t="e">
        <f>#REF!</f>
        <v>#REF!</v>
      </c>
      <c r="FJ39" s="306" t="e">
        <f>#REF!</f>
        <v>#REF!</v>
      </c>
      <c r="FK39" s="306" t="e">
        <f>#REF!</f>
        <v>#REF!</v>
      </c>
      <c r="FL39" s="306" t="e">
        <f>#REF!</f>
        <v>#REF!</v>
      </c>
      <c r="FM39" s="307">
        <f t="shared" si="53"/>
        <v>111549</v>
      </c>
      <c r="FN39" s="307">
        <f t="shared" si="251"/>
        <v>134889</v>
      </c>
      <c r="FO39" s="307">
        <f t="shared" si="252"/>
        <v>111390</v>
      </c>
      <c r="FP39" s="307">
        <f t="shared" si="253"/>
        <v>111467</v>
      </c>
      <c r="FQ39" s="307">
        <f t="shared" si="254"/>
        <v>111297</v>
      </c>
      <c r="FR39" s="307">
        <f t="shared" si="255"/>
        <v>111106</v>
      </c>
      <c r="FS39" s="307">
        <f t="shared" si="256"/>
        <v>111020</v>
      </c>
      <c r="FT39" s="307">
        <f t="shared" si="257"/>
        <v>132508</v>
      </c>
      <c r="FU39" s="307">
        <f t="shared" si="258"/>
        <v>110944</v>
      </c>
      <c r="FV39" s="307">
        <f t="shared" si="259"/>
        <v>111316</v>
      </c>
      <c r="FW39" s="307">
        <f t="shared" si="260"/>
        <v>111603</v>
      </c>
      <c r="FX39" s="307">
        <f t="shared" si="260"/>
        <v>112436</v>
      </c>
      <c r="FY39" s="307">
        <f t="shared" si="306"/>
        <v>112399</v>
      </c>
      <c r="FZ39" s="307">
        <f t="shared" si="306"/>
        <v>133843</v>
      </c>
      <c r="GA39" s="307">
        <f t="shared" si="306"/>
        <v>110716</v>
      </c>
      <c r="GB39" s="307">
        <f t="shared" si="306"/>
        <v>110651</v>
      </c>
      <c r="GC39" s="307">
        <f t="shared" si="306"/>
        <v>110119</v>
      </c>
      <c r="GD39" s="307">
        <f t="shared" si="306"/>
        <v>109794</v>
      </c>
      <c r="GE39" s="307">
        <f t="shared" si="306"/>
        <v>123268</v>
      </c>
      <c r="GF39" s="307">
        <f t="shared" si="306"/>
        <v>109540</v>
      </c>
      <c r="GG39" s="307">
        <f t="shared" si="306"/>
        <v>109775</v>
      </c>
      <c r="GH39" s="307">
        <f t="shared" si="306"/>
        <v>110455</v>
      </c>
      <c r="GI39" s="307">
        <f t="shared" si="306"/>
        <v>111303</v>
      </c>
      <c r="GJ39" s="307">
        <f t="shared" si="306"/>
        <v>136203</v>
      </c>
      <c r="GK39" s="919">
        <f>BL39</f>
        <v>113834</v>
      </c>
      <c r="GL39" s="919">
        <f t="shared" si="307"/>
        <v>0</v>
      </c>
      <c r="GM39" s="919">
        <f t="shared" si="307"/>
        <v>0</v>
      </c>
      <c r="GN39" s="919">
        <f t="shared" si="307"/>
        <v>0</v>
      </c>
      <c r="GO39" s="919">
        <f t="shared" si="307"/>
        <v>0</v>
      </c>
      <c r="GP39" s="919">
        <f t="shared" si="307"/>
        <v>0</v>
      </c>
      <c r="GQ39" s="919">
        <f t="shared" si="307"/>
        <v>0</v>
      </c>
      <c r="GR39" s="919">
        <f t="shared" si="307"/>
        <v>0</v>
      </c>
      <c r="GS39" s="919">
        <f t="shared" si="307"/>
        <v>0</v>
      </c>
      <c r="GT39" s="919">
        <f t="shared" si="307"/>
        <v>0</v>
      </c>
      <c r="GU39" s="919">
        <f t="shared" si="307"/>
        <v>0</v>
      </c>
      <c r="GV39" s="919">
        <f t="shared" si="308"/>
        <v>0</v>
      </c>
    </row>
    <row r="40" spans="1:205" s="206" customFormat="1" ht="15.75" thickBot="1" x14ac:dyDescent="0.3">
      <c r="A40" s="881"/>
      <c r="B40" s="57">
        <v>5.4</v>
      </c>
      <c r="C40" s="4"/>
      <c r="D40" s="505"/>
      <c r="E40" s="1009" t="s">
        <v>18</v>
      </c>
      <c r="F40" s="1009"/>
      <c r="G40" s="1010"/>
      <c r="H40" s="412">
        <v>1.4996172029771348E-4</v>
      </c>
      <c r="I40" s="200">
        <v>4.4184596933904578E-4</v>
      </c>
      <c r="J40" s="335">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12">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12">
        <f t="shared" ref="AJ40:AV40" si="315">AJ5/AJ39</f>
        <v>1.792934046921084E-4</v>
      </c>
      <c r="AK40" s="200">
        <f t="shared" si="315"/>
        <v>1.4827005908561855E-4</v>
      </c>
      <c r="AL40" s="201">
        <f t="shared" si="315"/>
        <v>1.8852679773767844E-4</v>
      </c>
      <c r="AM40" s="202">
        <f t="shared" si="315"/>
        <v>1.8839656579974342E-4</v>
      </c>
      <c r="AN40" s="201">
        <f t="shared" si="315"/>
        <v>1.7969936296575829E-4</v>
      </c>
      <c r="AO40" s="688">
        <f t="shared" si="315"/>
        <v>2.0700952243803215E-4</v>
      </c>
      <c r="AP40" s="703">
        <f t="shared" si="315"/>
        <v>2.5220680958385876E-4</v>
      </c>
      <c r="AQ40" s="688">
        <f t="shared" si="315"/>
        <v>1.0565399824916231E-4</v>
      </c>
      <c r="AR40" s="703">
        <f t="shared" si="315"/>
        <v>9.0135563888087689E-5</v>
      </c>
      <c r="AS40" s="688">
        <f t="shared" si="315"/>
        <v>1.7068525638722196E-4</v>
      </c>
      <c r="AT40" s="703">
        <f t="shared" si="315"/>
        <v>1.7920665215092783E-4</v>
      </c>
      <c r="AU40" s="688">
        <f t="shared" si="315"/>
        <v>2.8460635383684943E-4</v>
      </c>
      <c r="AV40" s="155">
        <f t="shared" si="315"/>
        <v>1.7951177141202655E-4</v>
      </c>
      <c r="AW40" s="203">
        <f>SUM(AJ40:AU40)/$AV$4</f>
        <v>1.8114086223458724E-4</v>
      </c>
      <c r="AX40" s="412">
        <f t="shared" ref="AX40:BH40" si="316">AX5/AX39</f>
        <v>2.402156602816751E-4</v>
      </c>
      <c r="AY40" s="200">
        <f t="shared" si="316"/>
        <v>1.6437168921796432E-4</v>
      </c>
      <c r="AZ40" s="201">
        <f t="shared" si="316"/>
        <v>6.1418403844069511E-4</v>
      </c>
      <c r="BA40" s="202">
        <f t="shared" si="316"/>
        <v>7.7721846164969133E-4</v>
      </c>
      <c r="BB40" s="201">
        <f t="shared" si="316"/>
        <v>1.1805410510447789E-4</v>
      </c>
      <c r="BC40" s="688">
        <f t="shared" si="316"/>
        <v>3.8253456473031315E-4</v>
      </c>
      <c r="BD40" s="703">
        <f t="shared" si="316"/>
        <v>2.1903494824285298E-4</v>
      </c>
      <c r="BE40" s="688">
        <f t="shared" si="316"/>
        <v>1.9171079057878402E-4</v>
      </c>
      <c r="BF40" s="703">
        <f t="shared" si="316"/>
        <v>2.9150535185606925E-4</v>
      </c>
      <c r="BG40" s="688">
        <f t="shared" si="316"/>
        <v>2.8971074193110319E-4</v>
      </c>
      <c r="BH40" s="703">
        <f t="shared" si="316"/>
        <v>2.2461209491208683E-4</v>
      </c>
      <c r="BI40" s="688">
        <f t="shared" ref="BI40" si="317">BI5/BI39</f>
        <v>2.6431135878064358E-4</v>
      </c>
      <c r="BJ40" s="155">
        <f>BJ5/BJ39</f>
        <v>3.105039673905996E-4</v>
      </c>
      <c r="BK40" s="203">
        <f>SUM(AX40:BI40)/$BJ$4</f>
        <v>3.1478865047719645E-4</v>
      </c>
      <c r="BL40" s="412">
        <f t="shared" ref="BL40:BX40" si="318">BL5/BL39</f>
        <v>1.0893054799093417E-3</v>
      </c>
      <c r="BM40" s="200"/>
      <c r="BN40" s="201"/>
      <c r="BO40" s="202"/>
      <c r="BP40" s="201"/>
      <c r="BQ40" s="688"/>
      <c r="BR40" s="703"/>
      <c r="BS40" s="688"/>
      <c r="BT40" s="703"/>
      <c r="BU40" s="703"/>
      <c r="BV40" s="703"/>
      <c r="BW40" s="703"/>
      <c r="BX40" s="155">
        <f t="shared" si="318"/>
        <v>1.0893054799093417E-3</v>
      </c>
      <c r="BY40" s="203">
        <f>SUM(BL40:BW40)/$BX$4</f>
        <v>1.0893054799093417E-3</v>
      </c>
      <c r="BZ40" s="480">
        <f>(AJ40-AG40)*100</f>
        <v>3.9693590825193555E-3</v>
      </c>
      <c r="CA40" s="436">
        <f>(BZ40/AG40)/100</f>
        <v>0.28433842227780315</v>
      </c>
      <c r="CB40" s="426">
        <f>(AK40-AJ40)*100</f>
        <v>-3.1023345606489856E-3</v>
      </c>
      <c r="CC40" s="436">
        <f>(CB40/AJ40)/100</f>
        <v>-0.17303115895291682</v>
      </c>
      <c r="CD40" s="426">
        <f>(AM40-AL40)*100</f>
        <v>-1.3023193793501781E-5</v>
      </c>
      <c r="CE40" s="436">
        <f>(CD40/AL40)/100</f>
        <v>-6.9078740793245875E-4</v>
      </c>
      <c r="CF40" s="426">
        <f>(AM40-AL40)*100</f>
        <v>-1.3023193793501781E-5</v>
      </c>
      <c r="CG40" s="436">
        <f>(CF40/AL40)/100</f>
        <v>-6.9078740793245875E-4</v>
      </c>
      <c r="CH40" s="426">
        <f>(AN40-AM40)*100</f>
        <v>-8.6972028339851238E-4</v>
      </c>
      <c r="CI40" s="436">
        <f>(CH40/AM40)/100</f>
        <v>-4.6164338490277138E-2</v>
      </c>
      <c r="CJ40" s="426">
        <f>(AO40-AN40)*100</f>
        <v>2.7310159472273853E-3</v>
      </c>
      <c r="CK40" s="436">
        <f>(CJ40/AN40)/100</f>
        <v>0.15197694093928316</v>
      </c>
      <c r="CL40" s="426">
        <f>(AP40-AO40)*100</f>
        <v>4.519728714582661E-3</v>
      </c>
      <c r="CM40" s="436">
        <f>(CL40/AO40)/100</f>
        <v>0.21833433850540052</v>
      </c>
      <c r="CN40" s="426">
        <f>(AQ40-AP40)*100</f>
        <v>-1.4655281133469646E-2</v>
      </c>
      <c r="CO40" s="436">
        <f>(CN40/AP40)/100</f>
        <v>-0.58108189694207146</v>
      </c>
      <c r="CP40" s="426">
        <f>(AS40-AR40)*100</f>
        <v>8.0549692499134271E-3</v>
      </c>
      <c r="CQ40" s="436">
        <f>(CP40/AR40)/100</f>
        <v>0.89365050846239524</v>
      </c>
      <c r="CR40" s="426">
        <f>(AS40-AR40)*100</f>
        <v>8.0549692499134271E-3</v>
      </c>
      <c r="CS40" s="436">
        <f>(CR40/AR40)/100</f>
        <v>0.89365050846239524</v>
      </c>
      <c r="CT40" s="426">
        <f>(AT40-AS40)*100</f>
        <v>8.5213957637058735E-4</v>
      </c>
      <c r="CU40" s="436">
        <f>(CT40/AS40)/100</f>
        <v>4.9924615306983319E-2</v>
      </c>
      <c r="CV40" s="426">
        <f>(AU40-AT40)*100</f>
        <v>1.053997016859216E-2</v>
      </c>
      <c r="CW40" s="436">
        <f>(CV40/AT40)/100</f>
        <v>0.58814614536269549</v>
      </c>
      <c r="CX40" s="748">
        <f>AX40-AU40</f>
        <v>-4.4390693555174338E-5</v>
      </c>
      <c r="CY40" s="749">
        <f>CX40/AU40</f>
        <v>-0.15597225064279943</v>
      </c>
      <c r="CZ40" s="748">
        <f>AY40-AX40</f>
        <v>-7.5843971063710777E-5</v>
      </c>
      <c r="DA40" s="749">
        <f>CZ40/AX40</f>
        <v>-0.31573283346629732</v>
      </c>
      <c r="DB40" s="748">
        <f>AZ40-AY40</f>
        <v>4.4981234922273077E-4</v>
      </c>
      <c r="DC40" s="749">
        <f>DB40/AY40</f>
        <v>2.7365561025917255</v>
      </c>
      <c r="DD40" s="748">
        <f>BA40-AZ40</f>
        <v>1.6303442320899622E-4</v>
      </c>
      <c r="DE40" s="749">
        <f>DD40/AZ40</f>
        <v>0.26544881176481216</v>
      </c>
      <c r="DF40" s="748">
        <f>BB40-BA40</f>
        <v>-6.5916435654521344E-4</v>
      </c>
      <c r="DG40" s="749">
        <f>DF40/BA40</f>
        <v>-0.8481069211172606</v>
      </c>
      <c r="DH40" s="748">
        <f>BC40-BB40</f>
        <v>2.6448045962583526E-4</v>
      </c>
      <c r="DI40" s="749">
        <f>DH40/BB40</f>
        <v>2.2403325948874886</v>
      </c>
      <c r="DJ40" s="748">
        <f>BD40-BC40</f>
        <v>-1.6349961648746018E-4</v>
      </c>
      <c r="DK40" s="749">
        <f>DJ40/BC40</f>
        <v>-0.42741135458629054</v>
      </c>
      <c r="DL40" s="748">
        <f>BE40-BD40</f>
        <v>-2.7324157664068959E-5</v>
      </c>
      <c r="DM40" s="749">
        <f>DL40/BD40</f>
        <v>-0.12474793581238712</v>
      </c>
      <c r="DN40" s="748">
        <f>BF40-BE40</f>
        <v>9.9794561277285229E-5</v>
      </c>
      <c r="DO40" s="749">
        <f>DN40/BE40</f>
        <v>0.52054744011018206</v>
      </c>
      <c r="DP40" s="748">
        <f>BG40-BF40</f>
        <v>-1.7946099249660594E-6</v>
      </c>
      <c r="DQ40" s="264">
        <f>DP40/BF40</f>
        <v>-6.156353266035911E-3</v>
      </c>
      <c r="DR40" s="748">
        <f>BH40-BG40</f>
        <v>-6.509864701901636E-5</v>
      </c>
      <c r="DS40" s="749">
        <f>DR40/BG40</f>
        <v>-0.22470222051517036</v>
      </c>
      <c r="DT40" s="748">
        <f>BI40-BH40</f>
        <v>3.9699263868556752E-5</v>
      </c>
      <c r="DU40" s="749">
        <f>DT40/BH40</f>
        <v>0.17674588665447888</v>
      </c>
      <c r="DV40" s="748">
        <f t="shared" si="303"/>
        <v>8.2499412112869812E-4</v>
      </c>
      <c r="DW40" s="749">
        <f>DV40/BI40</f>
        <v>3.1212965077803356</v>
      </c>
      <c r="DX40" s="426">
        <f t="shared" si="304"/>
        <v>-1.0893054799093417E-3</v>
      </c>
      <c r="DY40" s="436">
        <f>DX40/BL40</f>
        <v>-1</v>
      </c>
      <c r="DZ40" s="426">
        <f t="shared" si="305"/>
        <v>0</v>
      </c>
      <c r="EA40" s="436" t="e">
        <f>DZ40/BN40</f>
        <v>#DIV/0!</v>
      </c>
      <c r="EB40" s="426">
        <f>BO40-BN40</f>
        <v>0</v>
      </c>
      <c r="EC40" s="436" t="e">
        <f>EB40/BO40</f>
        <v>#DIV/0!</v>
      </c>
      <c r="ED40" s="426">
        <f>BP40-BO40</f>
        <v>0</v>
      </c>
      <c r="EE40" s="436" t="e">
        <f>ED40/BP40</f>
        <v>#DIV/0!</v>
      </c>
      <c r="EF40" s="426">
        <f>BQ40-BP40</f>
        <v>0</v>
      </c>
      <c r="EG40" s="436" t="e">
        <f>EF40/BQ40</f>
        <v>#DIV/0!</v>
      </c>
      <c r="EH40" s="426">
        <f>BR40-BQ40</f>
        <v>0</v>
      </c>
      <c r="EI40" s="436" t="e">
        <f>EH40/BR40</f>
        <v>#DIV/0!</v>
      </c>
      <c r="EJ40" s="426">
        <f>BS40-BR40</f>
        <v>0</v>
      </c>
      <c r="EK40" s="436" t="e">
        <f>EJ40/BS40</f>
        <v>#DIV/0!</v>
      </c>
      <c r="EL40" s="426">
        <f>BT40-BS40</f>
        <v>0</v>
      </c>
      <c r="EM40" s="436" t="e">
        <f>EL40/BT40</f>
        <v>#DIV/0!</v>
      </c>
      <c r="EN40" s="426">
        <f>BU40-BT40</f>
        <v>0</v>
      </c>
      <c r="EO40" s="436" t="e">
        <f>EN40/BU40</f>
        <v>#DIV/0!</v>
      </c>
      <c r="EP40" s="426">
        <f>BV40-BU40</f>
        <v>0</v>
      </c>
      <c r="EQ40" s="436" t="e">
        <f>EP40/BV40</f>
        <v>#DIV/0!</v>
      </c>
      <c r="ER40" s="426">
        <f>BW40-BV40</f>
        <v>0</v>
      </c>
      <c r="ES40" s="436" t="e">
        <f>ER40/BW40</f>
        <v>#DIV/0!</v>
      </c>
      <c r="ET40" s="204">
        <f>AX40</f>
        <v>2.402156602816751E-4</v>
      </c>
      <c r="EU40" s="820">
        <f>BL40</f>
        <v>1.0893054799093417E-3</v>
      </c>
      <c r="EV40" s="748">
        <f>(EU40-ET40)*100</f>
        <v>8.4908981962766666E-2</v>
      </c>
      <c r="EW40" s="264">
        <f>(EV40/ET40)/100</f>
        <v>3.5346980235677821</v>
      </c>
      <c r="EX40" s="767"/>
      <c r="EY40" s="767"/>
      <c r="EZ40" s="767"/>
      <c r="FA40" s="868" t="str">
        <f>E40</f>
        <v>Payrolls Processed Off-Cycle %</v>
      </c>
      <c r="FB40" s="308" t="e">
        <f>#REF!</f>
        <v>#REF!</v>
      </c>
      <c r="FC40" s="308" t="e">
        <f>#REF!</f>
        <v>#REF!</v>
      </c>
      <c r="FD40" s="308" t="e">
        <f>#REF!</f>
        <v>#REF!</v>
      </c>
      <c r="FE40" s="308" t="e">
        <f>#REF!</f>
        <v>#REF!</v>
      </c>
      <c r="FF40" s="308" t="e">
        <f>#REF!</f>
        <v>#REF!</v>
      </c>
      <c r="FG40" s="308" t="e">
        <f>#REF!</f>
        <v>#REF!</v>
      </c>
      <c r="FH40" s="308" t="e">
        <f>#REF!</f>
        <v>#REF!</v>
      </c>
      <c r="FI40" s="308" t="e">
        <f>#REF!</f>
        <v>#REF!</v>
      </c>
      <c r="FJ40" s="308" t="e">
        <f>#REF!</f>
        <v>#REF!</v>
      </c>
      <c r="FK40" s="308" t="e">
        <f>#REF!</f>
        <v>#REF!</v>
      </c>
      <c r="FL40" s="308" t="e">
        <f>#REF!</f>
        <v>#REF!</v>
      </c>
      <c r="FM40" s="309">
        <f t="shared" si="53"/>
        <v>1.792934046921084E-4</v>
      </c>
      <c r="FN40" s="309">
        <f t="shared" si="251"/>
        <v>1.4827005908561855E-4</v>
      </c>
      <c r="FO40" s="309">
        <f t="shared" si="252"/>
        <v>1.8852679773767844E-4</v>
      </c>
      <c r="FP40" s="309">
        <f t="shared" si="253"/>
        <v>1.8839656579974342E-4</v>
      </c>
      <c r="FQ40" s="309">
        <f t="shared" si="254"/>
        <v>1.7969936296575829E-4</v>
      </c>
      <c r="FR40" s="309">
        <f t="shared" si="255"/>
        <v>2.0700952243803215E-4</v>
      </c>
      <c r="FS40" s="309">
        <f t="shared" si="256"/>
        <v>2.5220680958385876E-4</v>
      </c>
      <c r="FT40" s="309">
        <f t="shared" si="257"/>
        <v>1.0565399824916231E-4</v>
      </c>
      <c r="FU40" s="309">
        <f t="shared" si="258"/>
        <v>9.0135563888087689E-5</v>
      </c>
      <c r="FV40" s="309">
        <f t="shared" si="259"/>
        <v>1.7068525638722196E-4</v>
      </c>
      <c r="FW40" s="309">
        <f t="shared" si="260"/>
        <v>1.7920665215092783E-4</v>
      </c>
      <c r="FX40" s="309">
        <f t="shared" si="260"/>
        <v>2.8460635383684943E-4</v>
      </c>
      <c r="FY40" s="309">
        <f t="shared" si="306"/>
        <v>2.402156602816751E-4</v>
      </c>
      <c r="FZ40" s="309">
        <f t="shared" si="306"/>
        <v>1.6437168921796432E-4</v>
      </c>
      <c r="GA40" s="309">
        <f t="shared" si="306"/>
        <v>6.1418403844069511E-4</v>
      </c>
      <c r="GB40" s="309">
        <f t="shared" si="306"/>
        <v>7.7721846164969133E-4</v>
      </c>
      <c r="GC40" s="309">
        <f t="shared" si="306"/>
        <v>1.1805410510447789E-4</v>
      </c>
      <c r="GD40" s="309">
        <f t="shared" si="306"/>
        <v>3.8253456473031315E-4</v>
      </c>
      <c r="GE40" s="309">
        <f t="shared" si="306"/>
        <v>2.1903494824285298E-4</v>
      </c>
      <c r="GF40" s="309">
        <f t="shared" si="306"/>
        <v>1.9171079057878402E-4</v>
      </c>
      <c r="GG40" s="309">
        <f t="shared" si="306"/>
        <v>2.9150535185606925E-4</v>
      </c>
      <c r="GH40" s="309">
        <f t="shared" si="306"/>
        <v>2.8971074193110319E-4</v>
      </c>
      <c r="GI40" s="309">
        <f t="shared" si="306"/>
        <v>2.2461209491208683E-4</v>
      </c>
      <c r="GJ40" s="309">
        <f t="shared" si="306"/>
        <v>2.6431135878064358E-4</v>
      </c>
      <c r="GK40" s="920">
        <f>BL40</f>
        <v>1.0893054799093417E-3</v>
      </c>
      <c r="GL40" s="920">
        <f t="shared" si="307"/>
        <v>0</v>
      </c>
      <c r="GM40" s="920">
        <f t="shared" si="307"/>
        <v>0</v>
      </c>
      <c r="GN40" s="920">
        <f t="shared" si="307"/>
        <v>0</v>
      </c>
      <c r="GO40" s="920">
        <f t="shared" si="307"/>
        <v>0</v>
      </c>
      <c r="GP40" s="920">
        <f t="shared" si="307"/>
        <v>0</v>
      </c>
      <c r="GQ40" s="920">
        <f t="shared" si="307"/>
        <v>0</v>
      </c>
      <c r="GR40" s="920">
        <f t="shared" si="307"/>
        <v>0</v>
      </c>
      <c r="GS40" s="920">
        <f t="shared" si="307"/>
        <v>0</v>
      </c>
      <c r="GT40" s="920">
        <f t="shared" si="307"/>
        <v>0</v>
      </c>
      <c r="GU40" s="920">
        <f t="shared" si="307"/>
        <v>0</v>
      </c>
      <c r="GV40" s="920">
        <f t="shared" si="308"/>
        <v>0</v>
      </c>
    </row>
    <row r="41" spans="1:205" ht="15.75" customHeight="1" x14ac:dyDescent="0.25">
      <c r="A41" s="880">
        <v>6</v>
      </c>
      <c r="B41" s="7" t="s">
        <v>16</v>
      </c>
      <c r="C41" s="9"/>
      <c r="D41" s="506"/>
      <c r="E41" s="507"/>
      <c r="F41" s="507"/>
      <c r="G41" s="507"/>
      <c r="H41" s="182"/>
      <c r="I41" s="73"/>
      <c r="J41" s="338"/>
      <c r="K41" s="73"/>
      <c r="M41" s="73"/>
      <c r="O41" s="73"/>
      <c r="Q41" s="73"/>
      <c r="S41" s="73"/>
      <c r="T41" s="150"/>
      <c r="U41" s="165"/>
      <c r="V41" s="182"/>
      <c r="W41" s="73"/>
      <c r="X41" s="338"/>
      <c r="Y41" s="73"/>
      <c r="AA41" s="73"/>
      <c r="AC41" s="73"/>
      <c r="AE41" s="73"/>
      <c r="AG41" s="73"/>
      <c r="AH41" s="150"/>
      <c r="AI41" s="165"/>
      <c r="AJ41" s="182"/>
      <c r="AK41" s="73"/>
      <c r="AL41" s="338"/>
      <c r="AM41" s="73"/>
      <c r="AO41" s="73"/>
      <c r="AP41" s="27"/>
      <c r="AQ41" s="73"/>
      <c r="AR41" s="27"/>
      <c r="AS41" s="73"/>
      <c r="AT41" s="27"/>
      <c r="AU41" s="73"/>
      <c r="AV41" s="150"/>
      <c r="AW41" s="165"/>
      <c r="AX41" s="182"/>
      <c r="AY41" s="73"/>
      <c r="AZ41" s="338"/>
      <c r="BA41" s="73"/>
      <c r="BC41" s="73"/>
      <c r="BD41" s="27"/>
      <c r="BE41" s="73"/>
      <c r="BF41" s="27"/>
      <c r="BG41" s="73"/>
      <c r="BH41" s="27"/>
      <c r="BI41" s="73"/>
      <c r="BJ41" s="150"/>
      <c r="BK41" s="165"/>
      <c r="BL41" s="182"/>
      <c r="BM41" s="73"/>
      <c r="BN41" s="338"/>
      <c r="BO41" s="73"/>
      <c r="BQ41" s="73"/>
      <c r="BR41" s="27"/>
      <c r="BS41" s="73"/>
      <c r="BT41" s="27"/>
      <c r="BV41" s="27"/>
      <c r="BX41" s="150"/>
      <c r="BY41" s="165"/>
      <c r="BZ41" s="473"/>
      <c r="CA41" s="431"/>
      <c r="CB41" s="344"/>
      <c r="CC41" s="431"/>
      <c r="CD41" s="344"/>
      <c r="CE41" s="431"/>
      <c r="CF41" s="344"/>
      <c r="CG41" s="431"/>
      <c r="CH41" s="344"/>
      <c r="CI41" s="431"/>
      <c r="CJ41" s="344"/>
      <c r="CK41" s="431"/>
      <c r="CL41" s="344"/>
      <c r="CM41" s="431"/>
      <c r="CN41" s="344"/>
      <c r="CO41" s="431"/>
      <c r="CP41" s="344"/>
      <c r="CQ41" s="431"/>
      <c r="CR41" s="344"/>
      <c r="CS41" s="431"/>
      <c r="CT41" s="344"/>
      <c r="CU41" s="431"/>
      <c r="CV41" s="344"/>
      <c r="CW41" s="431"/>
      <c r="CX41" s="129"/>
      <c r="CY41" s="734"/>
      <c r="CZ41" s="129"/>
      <c r="DA41" s="734"/>
      <c r="DB41" s="129"/>
      <c r="DC41" s="734"/>
      <c r="DD41" s="129"/>
      <c r="DE41" s="734"/>
      <c r="DF41" s="129"/>
      <c r="DG41" s="734"/>
      <c r="DH41" s="129"/>
      <c r="DI41" s="734"/>
      <c r="DJ41" s="129"/>
      <c r="DK41" s="734"/>
      <c r="DL41" s="129"/>
      <c r="DM41" s="734"/>
      <c r="DN41" s="129"/>
      <c r="DO41" s="734"/>
      <c r="DP41" s="129"/>
      <c r="DQ41" s="120"/>
      <c r="DR41" s="129"/>
      <c r="DS41" s="734"/>
      <c r="DT41" s="129"/>
      <c r="DU41" s="734"/>
      <c r="DV41" s="129"/>
      <c r="DW41" s="734"/>
      <c r="DX41" s="344"/>
      <c r="DY41" s="431"/>
      <c r="DZ41" s="344"/>
      <c r="EA41" s="431"/>
      <c r="EB41" s="344"/>
      <c r="EC41" s="431"/>
      <c r="ED41" s="344"/>
      <c r="EE41" s="431"/>
      <c r="EF41" s="344"/>
      <c r="EG41" s="431"/>
      <c r="EH41" s="344"/>
      <c r="EI41" s="431"/>
      <c r="EJ41" s="344"/>
      <c r="EK41" s="431"/>
      <c r="EL41" s="344"/>
      <c r="EM41" s="431"/>
      <c r="EN41" s="344"/>
      <c r="EO41" s="431"/>
      <c r="EP41" s="344"/>
      <c r="EQ41" s="431"/>
      <c r="ER41" s="344"/>
      <c r="ES41" s="431"/>
      <c r="ET41" s="37"/>
      <c r="EU41" s="792"/>
      <c r="EV41" s="122"/>
      <c r="EW41" s="120"/>
      <c r="EX41" s="769"/>
      <c r="EY41" s="769"/>
      <c r="EZ41" s="769"/>
    </row>
    <row r="42" spans="1:205" x14ac:dyDescent="0.25">
      <c r="A42" s="880"/>
      <c r="B42" s="56">
        <v>6.1</v>
      </c>
      <c r="C42" s="56"/>
      <c r="D42" s="510"/>
      <c r="E42" s="1007" t="s">
        <v>15</v>
      </c>
      <c r="F42" s="1007"/>
      <c r="G42" s="1008"/>
      <c r="H42" s="413">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13">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13">
        <v>104.68</v>
      </c>
      <c r="AK42" s="74">
        <v>102.35</v>
      </c>
      <c r="AL42" s="21">
        <v>103.07</v>
      </c>
      <c r="AM42" s="74">
        <v>105.07</v>
      </c>
      <c r="AN42" s="21">
        <v>105.56</v>
      </c>
      <c r="AO42" s="74">
        <v>104.53</v>
      </c>
      <c r="AP42" s="704">
        <v>107.68</v>
      </c>
      <c r="AQ42" s="74">
        <v>107.99</v>
      </c>
      <c r="AR42" s="704">
        <v>111.2</v>
      </c>
      <c r="AS42" s="74">
        <v>105.78</v>
      </c>
      <c r="AT42" s="704">
        <v>108.12</v>
      </c>
      <c r="AU42" s="74">
        <v>105.27</v>
      </c>
      <c r="AV42" s="143" t="s">
        <v>29</v>
      </c>
      <c r="AW42" s="161">
        <f>SUM(AJ42:AU42)/$AV$4</f>
        <v>105.94166666666668</v>
      </c>
      <c r="AX42" s="413">
        <v>104.87771739130434</v>
      </c>
      <c r="AY42" s="74">
        <v>105.01</v>
      </c>
      <c r="AZ42" s="21">
        <v>104.51</v>
      </c>
      <c r="BA42" s="74">
        <v>100.68206521739131</v>
      </c>
      <c r="BB42" s="21">
        <v>102.38</v>
      </c>
      <c r="BC42" s="74">
        <v>104.6</v>
      </c>
      <c r="BD42" s="704">
        <v>105.45380434782609</v>
      </c>
      <c r="BE42" s="74">
        <v>103.953125</v>
      </c>
      <c r="BF42" s="704">
        <v>107.64285714285714</v>
      </c>
      <c r="BG42" s="74">
        <v>103.84943181818181</v>
      </c>
      <c r="BH42" s="704">
        <v>103.05397727272728</v>
      </c>
      <c r="BI42" s="74">
        <v>98</v>
      </c>
      <c r="BJ42" s="143" t="s">
        <v>29</v>
      </c>
      <c r="BK42" s="161">
        <f>SUM(AX42:BI42)/$BJ$4</f>
        <v>103.66774818252399</v>
      </c>
      <c r="BL42" s="413">
        <v>98</v>
      </c>
      <c r="BM42" s="74"/>
      <c r="BN42" s="21"/>
      <c r="BO42" s="74"/>
      <c r="BP42" s="21"/>
      <c r="BQ42" s="74"/>
      <c r="BR42" s="704"/>
      <c r="BS42" s="74"/>
      <c r="BT42" s="704"/>
      <c r="BU42" s="704"/>
      <c r="BV42" s="704"/>
      <c r="BW42" s="704"/>
      <c r="BX42" s="143" t="s">
        <v>29</v>
      </c>
      <c r="BY42" s="161">
        <f>SUM(BL42:BW42)/$BX$4</f>
        <v>98</v>
      </c>
      <c r="BZ42" s="473">
        <f>AJ42-AG42</f>
        <v>-4.0099999999999909</v>
      </c>
      <c r="CA42" s="431">
        <f>BZ42/AG42</f>
        <v>-3.6893918483761071E-2</v>
      </c>
      <c r="CB42" s="344">
        <f>AK42-AJ42</f>
        <v>-2.3300000000000125</v>
      </c>
      <c r="CC42" s="431">
        <f>CB42/AJ42</f>
        <v>-2.2258311043179331E-2</v>
      </c>
      <c r="CD42" s="344">
        <f>AM42-AL42</f>
        <v>2</v>
      </c>
      <c r="CE42" s="431">
        <f>CD42/AL42</f>
        <v>1.9404288347724848E-2</v>
      </c>
      <c r="CF42" s="344">
        <f>AM42-AL42</f>
        <v>2</v>
      </c>
      <c r="CG42" s="431">
        <f>CF42/AL42</f>
        <v>1.9404288347724848E-2</v>
      </c>
      <c r="CH42" s="344">
        <f>AN42-AM42</f>
        <v>0.49000000000000909</v>
      </c>
      <c r="CI42" s="431">
        <f>CH42/AM42</f>
        <v>4.663557628247922E-3</v>
      </c>
      <c r="CJ42" s="344">
        <f>AO42-AN42</f>
        <v>-1.0300000000000011</v>
      </c>
      <c r="CK42" s="431">
        <f>CJ42/AN42</f>
        <v>-9.7574838954149409E-3</v>
      </c>
      <c r="CL42" s="344">
        <f>AP42-AO42</f>
        <v>3.1500000000000057</v>
      </c>
      <c r="CM42" s="431">
        <f>CL42/AO42</f>
        <v>3.0134889505405202E-2</v>
      </c>
      <c r="CN42" s="344">
        <f>AQ42-AP42</f>
        <v>0.30999999999998806</v>
      </c>
      <c r="CO42" s="431">
        <f>CN42/AP42</f>
        <v>2.8789004457651195E-3</v>
      </c>
      <c r="CP42" s="344">
        <f>AS42-AR42</f>
        <v>-5.4200000000000017</v>
      </c>
      <c r="CQ42" s="431">
        <f>CP42/AR42</f>
        <v>-4.8741007194244616E-2</v>
      </c>
      <c r="CR42" s="344">
        <f>AS42-AR42</f>
        <v>-5.4200000000000017</v>
      </c>
      <c r="CS42" s="431">
        <f>CR42/AR42</f>
        <v>-4.8741007194244616E-2</v>
      </c>
      <c r="CT42" s="344">
        <f>AT42-AS42</f>
        <v>2.3400000000000034</v>
      </c>
      <c r="CU42" s="431">
        <f>CT42/AS42</f>
        <v>2.2121384004537753E-2</v>
      </c>
      <c r="CV42" s="344">
        <f>AU42-AT42</f>
        <v>-2.8500000000000085</v>
      </c>
      <c r="CW42" s="431">
        <f>CV42/AT42</f>
        <v>-2.6359600443951244E-2</v>
      </c>
      <c r="CX42" s="129">
        <f>AX42-AU42</f>
        <v>-0.3922826086956519</v>
      </c>
      <c r="CY42" s="734">
        <f>CX42/AU42</f>
        <v>-3.7264425638420433E-3</v>
      </c>
      <c r="CZ42" s="129">
        <f>AY42-AX42</f>
        <v>0.132282608695661</v>
      </c>
      <c r="DA42" s="734">
        <f>CZ42/AX42</f>
        <v>1.2613032776267197E-3</v>
      </c>
      <c r="DB42" s="129">
        <f>AZ42-AY42</f>
        <v>-0.5</v>
      </c>
      <c r="DC42" s="734">
        <f>DB42/AY42</f>
        <v>-4.7614512903532994E-3</v>
      </c>
      <c r="DD42" s="129">
        <f>BA42-AZ42</f>
        <v>-3.8279347826086934</v>
      </c>
      <c r="DE42" s="734">
        <f>DD42/AZ42</f>
        <v>-3.6627449838376167E-2</v>
      </c>
      <c r="DF42" s="129">
        <f>BB42-BA42</f>
        <v>1.6979347826086837</v>
      </c>
      <c r="DG42" s="734">
        <f>DF42/BA42</f>
        <v>1.6864322150549123E-2</v>
      </c>
      <c r="DH42" s="129">
        <f>BC42-BB42</f>
        <v>2.2199999999999989</v>
      </c>
      <c r="DI42" s="734">
        <f>DH42/BB42</f>
        <v>2.1683922641140836E-2</v>
      </c>
      <c r="DJ42" s="129">
        <f>BD42-BC42</f>
        <v>0.85380434782609882</v>
      </c>
      <c r="DK42" s="734">
        <f>DJ42/BC42</f>
        <v>8.1625654667887085E-3</v>
      </c>
      <c r="DL42" s="129">
        <f>BE42-BD42</f>
        <v>-1.5006793478260931</v>
      </c>
      <c r="DM42" s="734">
        <f>DL42/BD42</f>
        <v>-1.4230680031953056E-2</v>
      </c>
      <c r="DN42" s="129">
        <f>BF42-BE42</f>
        <v>3.6897321428571388</v>
      </c>
      <c r="DO42" s="734">
        <f>DN42/BE42</f>
        <v>3.5494191664340431E-2</v>
      </c>
      <c r="DP42" s="129">
        <f>BG42-BF42</f>
        <v>-3.7934253246753258</v>
      </c>
      <c r="DQ42" s="120">
        <f>DP42/BF42</f>
        <v>-3.5240845750135745E-2</v>
      </c>
      <c r="DR42" s="129">
        <f>BH42-BG42</f>
        <v>-0.79545454545453254</v>
      </c>
      <c r="DS42" s="734">
        <f>DR42/BG42</f>
        <v>-7.6596908767609211E-3</v>
      </c>
      <c r="DT42" s="129">
        <f>BI42-BH42</f>
        <v>-5.0539772727272805</v>
      </c>
      <c r="DU42" s="734">
        <f>DT42/BH42</f>
        <v>-4.904203997243288E-2</v>
      </c>
      <c r="DV42" s="129">
        <f t="shared" ref="DV42:DV43" si="319">BL42-BI42</f>
        <v>0</v>
      </c>
      <c r="DW42" s="734">
        <f>DV42/BI42</f>
        <v>0</v>
      </c>
      <c r="DX42" s="344">
        <f t="shared" ref="DX42:DX43" si="320">BM42-BL42</f>
        <v>-98</v>
      </c>
      <c r="DY42" s="431">
        <f>DX42/BL42</f>
        <v>-1</v>
      </c>
      <c r="DZ42" s="344">
        <f t="shared" ref="DZ42:DZ43" si="321">BN42-BM42</f>
        <v>0</v>
      </c>
      <c r="EA42" s="431" t="e">
        <f>DZ42/BN42</f>
        <v>#DIV/0!</v>
      </c>
      <c r="EB42" s="344">
        <f>BO42-BN42</f>
        <v>0</v>
      </c>
      <c r="EC42" s="431" t="e">
        <f>EB42/BO42</f>
        <v>#DIV/0!</v>
      </c>
      <c r="ED42" s="344">
        <f>BP42-BO42</f>
        <v>0</v>
      </c>
      <c r="EE42" s="431" t="e">
        <f>ED42/BP42</f>
        <v>#DIV/0!</v>
      </c>
      <c r="EF42" s="344">
        <f>BQ42-BP42</f>
        <v>0</v>
      </c>
      <c r="EG42" s="431" t="e">
        <f>EF42/BQ42</f>
        <v>#DIV/0!</v>
      </c>
      <c r="EH42" s="344">
        <f>BR42-BQ42</f>
        <v>0</v>
      </c>
      <c r="EI42" s="431" t="e">
        <f>EH42/BR42</f>
        <v>#DIV/0!</v>
      </c>
      <c r="EJ42" s="344">
        <f>BS42-BR42</f>
        <v>0</v>
      </c>
      <c r="EK42" s="431" t="e">
        <f>EJ42/BS42</f>
        <v>#DIV/0!</v>
      </c>
      <c r="EL42" s="344">
        <f>BT42-BS42</f>
        <v>0</v>
      </c>
      <c r="EM42" s="431" t="e">
        <f>EL42/BT42</f>
        <v>#DIV/0!</v>
      </c>
      <c r="EN42" s="344">
        <f>BU42-BT42</f>
        <v>0</v>
      </c>
      <c r="EO42" s="431" t="e">
        <f>EN42/BU42</f>
        <v>#DIV/0!</v>
      </c>
      <c r="EP42" s="344">
        <f>BV42-BU42</f>
        <v>0</v>
      </c>
      <c r="EQ42" s="431" t="e">
        <f>EP42/BV42</f>
        <v>#DIV/0!</v>
      </c>
      <c r="ER42" s="344">
        <f>BW42-BV42</f>
        <v>0</v>
      </c>
      <c r="ES42" s="431" t="e">
        <f>ER42/BW42</f>
        <v>#DIV/0!</v>
      </c>
      <c r="ET42" s="229">
        <f>AX42</f>
        <v>104.87771739130434</v>
      </c>
      <c r="EU42" s="793">
        <f>BL42</f>
        <v>98</v>
      </c>
      <c r="EV42" s="122">
        <f>EU42-ET42</f>
        <v>-6.8777173913043441</v>
      </c>
      <c r="EW42" s="120">
        <f>EV42/ET42</f>
        <v>-6.5578442803471915E-2</v>
      </c>
      <c r="EX42" s="769"/>
      <c r="EY42" s="769"/>
      <c r="EZ42" s="769"/>
      <c r="FA42" t="str">
        <f>E42</f>
        <v>Total Number ERP Employees</v>
      </c>
      <c r="FB42" s="286" t="e">
        <f>#REF!</f>
        <v>#REF!</v>
      </c>
      <c r="FC42" s="286" t="e">
        <f>#REF!</f>
        <v>#REF!</v>
      </c>
      <c r="FD42" s="286" t="e">
        <f>#REF!</f>
        <v>#REF!</v>
      </c>
      <c r="FE42" s="286" t="e">
        <f>#REF!</f>
        <v>#REF!</v>
      </c>
      <c r="FF42" s="286" t="e">
        <f>#REF!</f>
        <v>#REF!</v>
      </c>
      <c r="FG42" s="286" t="e">
        <f>#REF!</f>
        <v>#REF!</v>
      </c>
      <c r="FH42" s="286" t="e">
        <f>#REF!</f>
        <v>#REF!</v>
      </c>
      <c r="FI42" s="286" t="e">
        <f>#REF!</f>
        <v>#REF!</v>
      </c>
      <c r="FJ42" s="286" t="e">
        <f>#REF!</f>
        <v>#REF!</v>
      </c>
      <c r="FK42" s="286" t="e">
        <f>#REF!</f>
        <v>#REF!</v>
      </c>
      <c r="FL42" s="286" t="e">
        <f>#REF!</f>
        <v>#REF!</v>
      </c>
      <c r="FM42" s="287">
        <f t="shared" si="53"/>
        <v>104.68</v>
      </c>
      <c r="FN42" s="287">
        <f t="shared" si="251"/>
        <v>102.35</v>
      </c>
      <c r="FO42" s="287">
        <f t="shared" si="252"/>
        <v>103.07</v>
      </c>
      <c r="FP42" s="287">
        <f t="shared" si="253"/>
        <v>105.07</v>
      </c>
      <c r="FQ42" s="287">
        <f t="shared" si="254"/>
        <v>105.56</v>
      </c>
      <c r="FR42" s="287">
        <f t="shared" si="255"/>
        <v>104.53</v>
      </c>
      <c r="FS42" s="287">
        <f t="shared" si="256"/>
        <v>107.68</v>
      </c>
      <c r="FT42" s="287">
        <f t="shared" si="257"/>
        <v>107.99</v>
      </c>
      <c r="FU42" s="287">
        <f t="shared" si="258"/>
        <v>111.2</v>
      </c>
      <c r="FV42" s="287">
        <f t="shared" si="259"/>
        <v>105.78</v>
      </c>
      <c r="FW42" s="287">
        <f t="shared" si="260"/>
        <v>108.12</v>
      </c>
      <c r="FX42" s="287">
        <f t="shared" si="260"/>
        <v>105.27</v>
      </c>
      <c r="FY42" s="287">
        <f t="shared" ref="FY42:GJ43" si="322">AX42</f>
        <v>104.87771739130434</v>
      </c>
      <c r="FZ42" s="287">
        <f t="shared" si="322"/>
        <v>105.01</v>
      </c>
      <c r="GA42" s="287">
        <f t="shared" si="322"/>
        <v>104.51</v>
      </c>
      <c r="GB42" s="287">
        <f t="shared" si="322"/>
        <v>100.68206521739131</v>
      </c>
      <c r="GC42" s="287">
        <f t="shared" si="322"/>
        <v>102.38</v>
      </c>
      <c r="GD42" s="287">
        <f t="shared" si="322"/>
        <v>104.6</v>
      </c>
      <c r="GE42" s="287">
        <f t="shared" si="322"/>
        <v>105.45380434782609</v>
      </c>
      <c r="GF42" s="287">
        <f t="shared" si="322"/>
        <v>103.953125</v>
      </c>
      <c r="GG42" s="287">
        <f t="shared" si="322"/>
        <v>107.64285714285714</v>
      </c>
      <c r="GH42" s="287">
        <f t="shared" si="322"/>
        <v>103.84943181818181</v>
      </c>
      <c r="GI42" s="287">
        <f t="shared" si="322"/>
        <v>103.05397727272728</v>
      </c>
      <c r="GJ42" s="287">
        <f t="shared" si="322"/>
        <v>98</v>
      </c>
      <c r="GK42" s="909">
        <f>BL42</f>
        <v>98</v>
      </c>
      <c r="GL42" s="909">
        <f t="shared" ref="GL42:GU43" si="323">BM42</f>
        <v>0</v>
      </c>
      <c r="GM42" s="909">
        <f t="shared" si="323"/>
        <v>0</v>
      </c>
      <c r="GN42" s="909">
        <f t="shared" si="323"/>
        <v>0</v>
      </c>
      <c r="GO42" s="909">
        <f t="shared" si="323"/>
        <v>0</v>
      </c>
      <c r="GP42" s="909">
        <f t="shared" si="323"/>
        <v>0</v>
      </c>
      <c r="GQ42" s="909">
        <f t="shared" si="323"/>
        <v>0</v>
      </c>
      <c r="GR42" s="909">
        <f t="shared" si="323"/>
        <v>0</v>
      </c>
      <c r="GS42" s="909">
        <f t="shared" si="323"/>
        <v>0</v>
      </c>
      <c r="GT42" s="909">
        <f t="shared" si="323"/>
        <v>0</v>
      </c>
      <c r="GU42" s="909">
        <f t="shared" si="323"/>
        <v>0</v>
      </c>
      <c r="GV42" s="909">
        <f t="shared" ref="GV42:GV43" si="324">BW42</f>
        <v>0</v>
      </c>
    </row>
    <row r="43" spans="1:205" s="1" customFormat="1" ht="15.75" thickBot="1" x14ac:dyDescent="0.3">
      <c r="A43" s="881"/>
      <c r="B43" s="57">
        <v>6.2</v>
      </c>
      <c r="C43" s="57"/>
      <c r="D43" s="511"/>
      <c r="E43" s="996" t="s">
        <v>165</v>
      </c>
      <c r="F43" s="996"/>
      <c r="G43" s="997"/>
      <c r="H43" s="414">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14">
        <f t="shared" ref="V43:Y43" si="325">V11/V42</f>
        <v>1139.5471014492753</v>
      </c>
      <c r="W43" s="75">
        <f t="shared" si="325"/>
        <v>1442.0596552038676</v>
      </c>
      <c r="X43" s="524">
        <f t="shared" si="325"/>
        <v>1196.3341458841178</v>
      </c>
      <c r="Y43" s="525">
        <f t="shared" si="325"/>
        <v>1175.2426735693816</v>
      </c>
      <c r="Z43" s="22">
        <v>1200.2451211464129</v>
      </c>
      <c r="AA43" s="75">
        <v>1222.3912206391992</v>
      </c>
      <c r="AB43" s="22">
        <v>1523.0300562026555</v>
      </c>
      <c r="AC43" s="75">
        <v>1213.788154243613</v>
      </c>
      <c r="AD43" s="533">
        <v>1180.2354281374596</v>
      </c>
      <c r="AE43" s="534">
        <v>1175.2411575562701</v>
      </c>
      <c r="AF43" s="533">
        <v>939.35278086201674</v>
      </c>
      <c r="AG43" s="534">
        <v>988.5914067531512</v>
      </c>
      <c r="AH43" s="139" t="s">
        <v>29</v>
      </c>
      <c r="AI43" s="163">
        <v>1199.6715751372851</v>
      </c>
      <c r="AJ43" s="414">
        <f t="shared" ref="AJ43:AU43" si="326">AJ11/AJ42</f>
        <v>1065.6190294230034</v>
      </c>
      <c r="AK43" s="75">
        <f t="shared" si="326"/>
        <v>1317.9189057156816</v>
      </c>
      <c r="AL43" s="533">
        <f t="shared" si="326"/>
        <v>1080.7218395265354</v>
      </c>
      <c r="AM43" s="534">
        <f t="shared" si="326"/>
        <v>1060.8832207100029</v>
      </c>
      <c r="AN43" s="22">
        <f t="shared" si="326"/>
        <v>1054.3482379689276</v>
      </c>
      <c r="AO43" s="75">
        <f t="shared" si="326"/>
        <v>1062.9101693293792</v>
      </c>
      <c r="AP43" s="705">
        <f t="shared" si="326"/>
        <v>1031.0178306092125</v>
      </c>
      <c r="AQ43" s="823">
        <f t="shared" si="326"/>
        <v>1227.0395406982129</v>
      </c>
      <c r="AR43" s="706">
        <f t="shared" si="326"/>
        <v>997.69784172661866</v>
      </c>
      <c r="AS43" s="534">
        <f t="shared" si="326"/>
        <v>1052.3350349782568</v>
      </c>
      <c r="AT43" s="706">
        <f t="shared" si="326"/>
        <v>1032.2142064372918</v>
      </c>
      <c r="AU43" s="534">
        <f t="shared" si="326"/>
        <v>1068.0725752826067</v>
      </c>
      <c r="AV43" s="139" t="s">
        <v>29</v>
      </c>
      <c r="AW43" s="163">
        <f>SUM(AJ43:AU43)/$AV$4</f>
        <v>1087.5648693671442</v>
      </c>
      <c r="AX43" s="414">
        <f t="shared" ref="AX43:BC43" si="327">AX11/AX42</f>
        <v>1071.7147817074751</v>
      </c>
      <c r="AY43" s="75">
        <f t="shared" si="327"/>
        <v>1274.5738501095134</v>
      </c>
      <c r="AZ43" s="533">
        <f t="shared" si="327"/>
        <v>1059.3818773323126</v>
      </c>
      <c r="BA43" s="534">
        <f t="shared" si="327"/>
        <v>1099.0140077190899</v>
      </c>
      <c r="BB43" s="22">
        <f t="shared" si="327"/>
        <v>1075.5909357296348</v>
      </c>
      <c r="BC43" s="896">
        <f t="shared" si="327"/>
        <v>1049.6558317399617</v>
      </c>
      <c r="BD43" s="897">
        <f t="shared" ref="BD43:BI43" si="328">BD11/BD42</f>
        <v>1168.9289045790706</v>
      </c>
      <c r="BE43" s="896">
        <f t="shared" si="328"/>
        <v>1053.7441755598977</v>
      </c>
      <c r="BF43" s="897">
        <f t="shared" si="328"/>
        <v>1019.8075646980757</v>
      </c>
      <c r="BG43" s="823">
        <f t="shared" si="328"/>
        <v>1063.6071672821777</v>
      </c>
      <c r="BH43" s="897">
        <f t="shared" si="328"/>
        <v>1080.0456512749827</v>
      </c>
      <c r="BI43" s="823">
        <f t="shared" si="328"/>
        <v>1389.8265306122448</v>
      </c>
      <c r="BJ43" s="139" t="s">
        <v>29</v>
      </c>
      <c r="BK43" s="163">
        <f>SUM(AX43:BI43)/$BJ$4</f>
        <v>1117.1576065287031</v>
      </c>
      <c r="BL43" s="414">
        <f t="shared" ref="BL43" si="329">BL11/BL42</f>
        <v>1161.5714285714287</v>
      </c>
      <c r="BM43" s="75"/>
      <c r="BN43" s="533"/>
      <c r="BO43" s="896"/>
      <c r="BP43" s="22"/>
      <c r="BQ43" s="896"/>
      <c r="BR43" s="897"/>
      <c r="BS43" s="896"/>
      <c r="BT43" s="897"/>
      <c r="BU43" s="897"/>
      <c r="BV43" s="897"/>
      <c r="BW43" s="897"/>
      <c r="BX43" s="139" t="s">
        <v>29</v>
      </c>
      <c r="BY43" s="163">
        <f>SUM(BL43:BW43)/$BX$4</f>
        <v>1161.5714285714287</v>
      </c>
      <c r="BZ43" s="481">
        <f>AJ43-AG43</f>
        <v>77.027622669852235</v>
      </c>
      <c r="CA43" s="434">
        <f>BZ43/AG43</f>
        <v>7.7916540790937544E-2</v>
      </c>
      <c r="CB43" s="351">
        <f>AK43-AJ43</f>
        <v>252.29987629267816</v>
      </c>
      <c r="CC43" s="434">
        <f>CB43/AJ43</f>
        <v>0.23676367381435556</v>
      </c>
      <c r="CD43" s="351">
        <f>AM43-AL43</f>
        <v>-19.838618816532517</v>
      </c>
      <c r="CE43" s="434">
        <f>CD43/AL43</f>
        <v>-1.8356822348684857E-2</v>
      </c>
      <c r="CF43" s="351">
        <f>AM43-AL43</f>
        <v>-19.838618816532517</v>
      </c>
      <c r="CG43" s="434">
        <f>CF43/AL43</f>
        <v>-1.8356822348684857E-2</v>
      </c>
      <c r="CH43" s="351">
        <f>AN43-AM43</f>
        <v>-6.5349827410752823</v>
      </c>
      <c r="CI43" s="434">
        <f>CH43/AM43</f>
        <v>-6.1599454242491488E-3</v>
      </c>
      <c r="CJ43" s="351">
        <f>AO43-AN43</f>
        <v>8.561931360451581</v>
      </c>
      <c r="CK43" s="434">
        <f>CJ43/AN43</f>
        <v>8.1205915200703426E-3</v>
      </c>
      <c r="CL43" s="351">
        <f>AP43-AO43</f>
        <v>-31.892338720166663</v>
      </c>
      <c r="CM43" s="434">
        <f>CL43/AO43</f>
        <v>-3.0004735715614107E-2</v>
      </c>
      <c r="CN43" s="351">
        <f>AQ43-AP43</f>
        <v>196.02171008900041</v>
      </c>
      <c r="CO43" s="434">
        <f>CN43/AP43</f>
        <v>0.19012446174007894</v>
      </c>
      <c r="CP43" s="351">
        <f>AS43-AR43</f>
        <v>54.637193251638109</v>
      </c>
      <c r="CQ43" s="434">
        <f>CP43/AR43</f>
        <v>5.4763266959746884E-2</v>
      </c>
      <c r="CR43" s="351">
        <f>AS43-AR43</f>
        <v>54.637193251638109</v>
      </c>
      <c r="CS43" s="434">
        <f>CR43/AR43</f>
        <v>5.4763266959746884E-2</v>
      </c>
      <c r="CT43" s="351">
        <f>AT43-AS43</f>
        <v>-20.120828540965022</v>
      </c>
      <c r="CU43" s="434">
        <f>CT43/AS43</f>
        <v>-1.9120173587474216E-2</v>
      </c>
      <c r="CV43" s="351">
        <f>AU43-AT43</f>
        <v>35.858368845314999</v>
      </c>
      <c r="CW43" s="434">
        <f>CV43/AT43</f>
        <v>3.4739270804149153E-2</v>
      </c>
      <c r="CX43" s="750">
        <f>AX43-AU43</f>
        <v>3.642206424868391</v>
      </c>
      <c r="CY43" s="743">
        <f>CX43/AU43</f>
        <v>3.4100739117888888E-3</v>
      </c>
      <c r="CZ43" s="750">
        <f>AY43-AX43</f>
        <v>202.85906840203825</v>
      </c>
      <c r="DA43" s="743">
        <f>CZ43/AX43</f>
        <v>0.18928456699910359</v>
      </c>
      <c r="DB43" s="750">
        <f>AZ43-AY43</f>
        <v>-215.19197277720082</v>
      </c>
      <c r="DC43" s="743">
        <f>DB43/AY43</f>
        <v>-0.16883444828144809</v>
      </c>
      <c r="DD43" s="750">
        <f>BA43-AZ43</f>
        <v>39.632130386777362</v>
      </c>
      <c r="DE43" s="743">
        <f>DD43/AZ43</f>
        <v>3.7410617676958184E-2</v>
      </c>
      <c r="DF43" s="750">
        <f>BB43-BA43</f>
        <v>-23.423071989455138</v>
      </c>
      <c r="DG43" s="743">
        <f>DF43/BA43</f>
        <v>-2.131280568303923E-2</v>
      </c>
      <c r="DH43" s="750">
        <f>BC43-BB43</f>
        <v>-25.935103989673053</v>
      </c>
      <c r="DI43" s="743">
        <f>DH43/BB43</f>
        <v>-2.4112423346222968E-2</v>
      </c>
      <c r="DJ43" s="750">
        <f>BD43-BC43</f>
        <v>119.27307283910886</v>
      </c>
      <c r="DK43" s="743">
        <f>DJ43/BC43</f>
        <v>0.11363064847779285</v>
      </c>
      <c r="DL43" s="750">
        <f>BE43-BD43</f>
        <v>-115.18472901917289</v>
      </c>
      <c r="DM43" s="743">
        <f>DL43/BD43</f>
        <v>-9.8538695183220504E-2</v>
      </c>
      <c r="DN43" s="750">
        <f>BF43-BE43</f>
        <v>-33.936610861822032</v>
      </c>
      <c r="DO43" s="743">
        <f>DN43/BE43</f>
        <v>-3.220573992144736E-2</v>
      </c>
      <c r="DP43" s="750">
        <f>BG43-BF43</f>
        <v>43.79960258410199</v>
      </c>
      <c r="DQ43" s="205">
        <f>DP43/BF43</f>
        <v>4.2948889673189772E-2</v>
      </c>
      <c r="DR43" s="750">
        <f>BH43-BG43</f>
        <v>16.438483992805004</v>
      </c>
      <c r="DS43" s="743">
        <f>DR43/BG43</f>
        <v>1.545540919474063E-2</v>
      </c>
      <c r="DT43" s="750">
        <f>BI43-BH43</f>
        <v>309.78087933726215</v>
      </c>
      <c r="DU43" s="743">
        <f>DT43/BH43</f>
        <v>0.28682202365387893</v>
      </c>
      <c r="DV43" s="750">
        <f t="shared" si="319"/>
        <v>-228.25510204081615</v>
      </c>
      <c r="DW43" s="743">
        <f>DV43/BI43</f>
        <v>-0.16423279957122813</v>
      </c>
      <c r="DX43" s="351">
        <f t="shared" si="320"/>
        <v>-1161.5714285714287</v>
      </c>
      <c r="DY43" s="434">
        <f>DX43/BL43</f>
        <v>-1</v>
      </c>
      <c r="DZ43" s="351">
        <f t="shared" si="321"/>
        <v>0</v>
      </c>
      <c r="EA43" s="434" t="e">
        <f>DZ43/BN43</f>
        <v>#DIV/0!</v>
      </c>
      <c r="EB43" s="351">
        <f>BO43-BN43</f>
        <v>0</v>
      </c>
      <c r="EC43" s="434" t="e">
        <f>EB43/BO43</f>
        <v>#DIV/0!</v>
      </c>
      <c r="ED43" s="351">
        <f>BP43-BO43</f>
        <v>0</v>
      </c>
      <c r="EE43" s="434" t="e">
        <f>ED43/BP43</f>
        <v>#DIV/0!</v>
      </c>
      <c r="EF43" s="351">
        <f>BQ43-BP43</f>
        <v>0</v>
      </c>
      <c r="EG43" s="434" t="e">
        <f>EF43/BQ43</f>
        <v>#DIV/0!</v>
      </c>
      <c r="EH43" s="351">
        <f>BR43-BQ43</f>
        <v>0</v>
      </c>
      <c r="EI43" s="434" t="e">
        <f>EH43/BR43</f>
        <v>#DIV/0!</v>
      </c>
      <c r="EJ43" s="351">
        <f>BS43-BR43</f>
        <v>0</v>
      </c>
      <c r="EK43" s="434" t="e">
        <f>EJ43/BS43</f>
        <v>#DIV/0!</v>
      </c>
      <c r="EL43" s="351">
        <f>BT43-BS43</f>
        <v>0</v>
      </c>
      <c r="EM43" s="434" t="e">
        <f>EL43/BT43</f>
        <v>#DIV/0!</v>
      </c>
      <c r="EN43" s="351">
        <f>BU43-BT43</f>
        <v>0</v>
      </c>
      <c r="EO43" s="434" t="e">
        <f>EN43/BU43</f>
        <v>#DIV/0!</v>
      </c>
      <c r="EP43" s="351">
        <f>BV43-BU43</f>
        <v>0</v>
      </c>
      <c r="EQ43" s="434" t="e">
        <f>EP43/BV43</f>
        <v>#DIV/0!</v>
      </c>
      <c r="ER43" s="351">
        <f>BW43-BV43</f>
        <v>0</v>
      </c>
      <c r="ES43" s="434" t="e">
        <f>ER43/BW43</f>
        <v>#DIV/0!</v>
      </c>
      <c r="ET43" s="821">
        <f>AX43</f>
        <v>1071.7147817074751</v>
      </c>
      <c r="EU43" s="822">
        <f>BL43</f>
        <v>1161.5714285714287</v>
      </c>
      <c r="EV43" s="124">
        <f>EU43-ET43</f>
        <v>89.856646863953529</v>
      </c>
      <c r="EW43" s="205">
        <f>EV43/ET43</f>
        <v>8.3843806577709332E-2</v>
      </c>
      <c r="EX43" s="767"/>
      <c r="EY43" s="767"/>
      <c r="EZ43" s="767"/>
      <c r="FA43" s="1" t="str">
        <f>E43</f>
        <v>ERP Employees/Payroll Processed</v>
      </c>
      <c r="FB43" s="290" t="e">
        <f>#REF!</f>
        <v>#REF!</v>
      </c>
      <c r="FC43" s="290" t="e">
        <f>#REF!</f>
        <v>#REF!</v>
      </c>
      <c r="FD43" s="290" t="e">
        <f>#REF!</f>
        <v>#REF!</v>
      </c>
      <c r="FE43" s="290" t="e">
        <f>#REF!</f>
        <v>#REF!</v>
      </c>
      <c r="FF43" s="290" t="e">
        <f>#REF!</f>
        <v>#REF!</v>
      </c>
      <c r="FG43" s="290" t="e">
        <f>#REF!</f>
        <v>#REF!</v>
      </c>
      <c r="FH43" s="290" t="e">
        <f>#REF!</f>
        <v>#REF!</v>
      </c>
      <c r="FI43" s="290" t="e">
        <f>#REF!</f>
        <v>#REF!</v>
      </c>
      <c r="FJ43" s="290" t="e">
        <f>#REF!</f>
        <v>#REF!</v>
      </c>
      <c r="FK43" s="290" t="e">
        <f>#REF!</f>
        <v>#REF!</v>
      </c>
      <c r="FL43" s="290" t="e">
        <f>#REF!</f>
        <v>#REF!</v>
      </c>
      <c r="FM43" s="291">
        <f t="shared" si="53"/>
        <v>1065.6190294230034</v>
      </c>
      <c r="FN43" s="291">
        <f t="shared" si="251"/>
        <v>1317.9189057156816</v>
      </c>
      <c r="FO43" s="291">
        <f t="shared" si="252"/>
        <v>1080.7218395265354</v>
      </c>
      <c r="FP43" s="291">
        <f t="shared" si="253"/>
        <v>1060.8832207100029</v>
      </c>
      <c r="FQ43" s="291">
        <f t="shared" si="254"/>
        <v>1054.3482379689276</v>
      </c>
      <c r="FR43" s="291">
        <f t="shared" si="255"/>
        <v>1062.9101693293792</v>
      </c>
      <c r="FS43" s="291">
        <f t="shared" si="256"/>
        <v>1031.0178306092125</v>
      </c>
      <c r="FT43" s="291">
        <f t="shared" si="257"/>
        <v>1227.0395406982129</v>
      </c>
      <c r="FU43" s="291">
        <f t="shared" si="258"/>
        <v>997.69784172661866</v>
      </c>
      <c r="FV43" s="291">
        <f t="shared" si="259"/>
        <v>1052.3350349782568</v>
      </c>
      <c r="FW43" s="291">
        <f t="shared" si="260"/>
        <v>1032.2142064372918</v>
      </c>
      <c r="FX43" s="291">
        <f t="shared" si="260"/>
        <v>1068.0725752826067</v>
      </c>
      <c r="FY43" s="291">
        <f t="shared" si="322"/>
        <v>1071.7147817074751</v>
      </c>
      <c r="FZ43" s="291">
        <f t="shared" si="322"/>
        <v>1274.5738501095134</v>
      </c>
      <c r="GA43" s="291">
        <f t="shared" si="322"/>
        <v>1059.3818773323126</v>
      </c>
      <c r="GB43" s="291">
        <f t="shared" si="322"/>
        <v>1099.0140077190899</v>
      </c>
      <c r="GC43" s="291">
        <f t="shared" si="322"/>
        <v>1075.5909357296348</v>
      </c>
      <c r="GD43" s="291">
        <f t="shared" si="322"/>
        <v>1049.6558317399617</v>
      </c>
      <c r="GE43" s="291">
        <f t="shared" si="322"/>
        <v>1168.9289045790706</v>
      </c>
      <c r="GF43" s="291">
        <f t="shared" si="322"/>
        <v>1053.7441755598977</v>
      </c>
      <c r="GG43" s="291">
        <f t="shared" si="322"/>
        <v>1019.8075646980757</v>
      </c>
      <c r="GH43" s="291">
        <f t="shared" si="322"/>
        <v>1063.6071672821777</v>
      </c>
      <c r="GI43" s="291">
        <f t="shared" si="322"/>
        <v>1080.0456512749827</v>
      </c>
      <c r="GJ43" s="291">
        <f t="shared" si="322"/>
        <v>1389.8265306122448</v>
      </c>
      <c r="GK43" s="911">
        <f>BL43</f>
        <v>1161.5714285714287</v>
      </c>
      <c r="GL43" s="911">
        <f t="shared" si="323"/>
        <v>0</v>
      </c>
      <c r="GM43" s="911">
        <f t="shared" si="323"/>
        <v>0</v>
      </c>
      <c r="GN43" s="911">
        <f t="shared" si="323"/>
        <v>0</v>
      </c>
      <c r="GO43" s="911">
        <f t="shared" si="323"/>
        <v>0</v>
      </c>
      <c r="GP43" s="911">
        <f t="shared" si="323"/>
        <v>0</v>
      </c>
      <c r="GQ43" s="911">
        <f t="shared" si="323"/>
        <v>0</v>
      </c>
      <c r="GR43" s="911">
        <f t="shared" si="323"/>
        <v>0</v>
      </c>
      <c r="GS43" s="911">
        <f t="shared" si="323"/>
        <v>0</v>
      </c>
      <c r="GT43" s="911">
        <f t="shared" si="323"/>
        <v>0</v>
      </c>
      <c r="GU43" s="911">
        <f t="shared" si="323"/>
        <v>0</v>
      </c>
      <c r="GV43" s="911">
        <f t="shared" si="324"/>
        <v>0</v>
      </c>
    </row>
    <row r="44" spans="1:205" ht="15.75" customHeight="1" x14ac:dyDescent="0.25">
      <c r="A44" s="880">
        <v>7</v>
      </c>
      <c r="B44" s="7" t="s">
        <v>58</v>
      </c>
      <c r="C44" s="9"/>
      <c r="D44" s="506"/>
      <c r="E44" s="507"/>
      <c r="F44" s="507"/>
      <c r="G44" s="507"/>
      <c r="H44" s="182"/>
      <c r="I44" s="199"/>
      <c r="K44" s="199"/>
      <c r="M44" s="199"/>
      <c r="O44" s="199"/>
      <c r="Q44" s="199"/>
      <c r="S44" s="199"/>
      <c r="T44" s="150"/>
      <c r="U44" s="165"/>
      <c r="V44" s="182"/>
      <c r="W44" s="199"/>
      <c r="Y44" s="199"/>
      <c r="AA44" s="199"/>
      <c r="AC44" s="199"/>
      <c r="AE44" s="199"/>
      <c r="AG44" s="199"/>
      <c r="AH44" s="530"/>
      <c r="AI44" s="531"/>
      <c r="AJ44" s="182"/>
      <c r="AK44" s="199"/>
      <c r="AM44" s="199"/>
      <c r="AO44" s="199"/>
      <c r="AP44" s="27"/>
      <c r="AQ44" s="199"/>
      <c r="AR44" s="27"/>
      <c r="AS44" s="199"/>
      <c r="AT44" s="27"/>
      <c r="AU44" s="199"/>
      <c r="AV44" s="530"/>
      <c r="AW44" s="531"/>
      <c r="AX44" s="182"/>
      <c r="AY44" s="199"/>
      <c r="BA44" s="199"/>
      <c r="BC44" s="199"/>
      <c r="BD44" s="27"/>
      <c r="BE44" s="199"/>
      <c r="BF44" s="27"/>
      <c r="BG44" s="199">
        <f>BG45-3000000</f>
        <v>-2200878.83</v>
      </c>
      <c r="BH44" s="953"/>
      <c r="BI44" s="199"/>
      <c r="BJ44" s="530"/>
      <c r="BK44" s="531"/>
      <c r="BL44" s="182"/>
      <c r="BM44" s="199"/>
      <c r="BO44" s="199"/>
      <c r="BQ44" s="199"/>
      <c r="BR44" s="27"/>
      <c r="BS44" s="199"/>
      <c r="BT44" s="27"/>
      <c r="BV44" s="27"/>
      <c r="BX44" s="530"/>
      <c r="BY44" s="531"/>
      <c r="BZ44" s="473"/>
      <c r="CA44" s="431"/>
      <c r="CB44" s="344"/>
      <c r="CC44" s="431"/>
      <c r="CD44" s="344"/>
      <c r="CE44" s="431"/>
      <c r="CF44" s="344"/>
      <c r="CG44" s="431"/>
      <c r="CH44" s="344"/>
      <c r="CI44" s="431"/>
      <c r="CJ44" s="344"/>
      <c r="CK44" s="431"/>
      <c r="CL44" s="344"/>
      <c r="CM44" s="431"/>
      <c r="CN44" s="344"/>
      <c r="CO44" s="431"/>
      <c r="CP44" s="344"/>
      <c r="CQ44" s="431"/>
      <c r="CR44" s="344"/>
      <c r="CS44" s="431"/>
      <c r="CT44" s="344"/>
      <c r="CU44" s="431"/>
      <c r="CV44" s="344"/>
      <c r="CW44" s="431"/>
      <c r="CX44" s="129"/>
      <c r="CY44" s="734"/>
      <c r="CZ44" s="129"/>
      <c r="DA44" s="734"/>
      <c r="DB44" s="129"/>
      <c r="DC44" s="734"/>
      <c r="DD44" s="129"/>
      <c r="DE44" s="734"/>
      <c r="DF44" s="129"/>
      <c r="DG44" s="734"/>
      <c r="DH44" s="129"/>
      <c r="DI44" s="734"/>
      <c r="DJ44" s="129"/>
      <c r="DK44" s="734"/>
      <c r="DL44" s="129"/>
      <c r="DM44" s="734"/>
      <c r="DN44" s="129"/>
      <c r="DO44" s="734"/>
      <c r="DP44" s="129"/>
      <c r="DQ44" s="120"/>
      <c r="DR44" s="129"/>
      <c r="DS44" s="734"/>
      <c r="DT44" s="129"/>
      <c r="DU44" s="734"/>
      <c r="DV44" s="129"/>
      <c r="DW44" s="734"/>
      <c r="DX44" s="344"/>
      <c r="DY44" s="431"/>
      <c r="DZ44" s="344"/>
      <c r="EA44" s="431"/>
      <c r="EB44" s="344"/>
      <c r="EC44" s="431"/>
      <c r="ED44" s="344"/>
      <c r="EE44" s="431"/>
      <c r="EF44" s="344"/>
      <c r="EG44" s="431"/>
      <c r="EH44" s="344"/>
      <c r="EI44" s="431"/>
      <c r="EJ44" s="344"/>
      <c r="EK44" s="431"/>
      <c r="EL44" s="344"/>
      <c r="EM44" s="431"/>
      <c r="EN44" s="344"/>
      <c r="EO44" s="431"/>
      <c r="EP44" s="344"/>
      <c r="EQ44" s="431"/>
      <c r="ER44" s="344"/>
      <c r="ES44" s="431"/>
      <c r="ET44" s="233"/>
      <c r="EU44" s="798"/>
      <c r="EV44" s="122"/>
      <c r="EW44" s="120"/>
      <c r="EX44" s="769"/>
      <c r="EY44" s="769"/>
      <c r="EZ44" s="769"/>
    </row>
    <row r="45" spans="1:205" x14ac:dyDescent="0.25">
      <c r="A45" s="880"/>
      <c r="B45" s="56">
        <v>7.1</v>
      </c>
      <c r="C45" s="7"/>
      <c r="D45" s="130"/>
      <c r="E45" s="1007" t="s">
        <v>57</v>
      </c>
      <c r="F45" s="1007"/>
      <c r="G45" s="1008"/>
      <c r="H45" s="415">
        <v>831308.21999999986</v>
      </c>
      <c r="I45" s="78">
        <v>1022958.1699999999</v>
      </c>
      <c r="J45" s="24">
        <v>1416069.49</v>
      </c>
      <c r="K45" s="337">
        <v>990733.74000000011</v>
      </c>
      <c r="L45" s="24">
        <v>1040404.83</v>
      </c>
      <c r="M45" s="78">
        <v>3860108.86</v>
      </c>
      <c r="N45" s="24">
        <v>998202.81</v>
      </c>
      <c r="O45" s="78">
        <v>1143370.1499999999</v>
      </c>
      <c r="P45" s="234">
        <v>985141.72000000009</v>
      </c>
      <c r="Q45" s="78">
        <v>832147.63</v>
      </c>
      <c r="R45" s="234">
        <v>823698.9800000001</v>
      </c>
      <c r="S45" s="444">
        <v>1160883.57</v>
      </c>
      <c r="T45" s="151">
        <v>15105028.170000004</v>
      </c>
      <c r="U45" s="171">
        <v>1258752.3475000004</v>
      </c>
      <c r="V45" s="493">
        <f>533079.23+320072.97+37209.5+6333.54</f>
        <v>896695.24</v>
      </c>
      <c r="W45" s="444">
        <f>530282.94+347757.24+39922.63+1947.06</f>
        <v>919909.87</v>
      </c>
      <c r="X45" s="493">
        <f>548522.49+292593.25+35246.35+5979.19</f>
        <v>882341.27999999991</v>
      </c>
      <c r="Y45" s="444">
        <f>438711.47+297626.76+37113+7918.79</f>
        <v>781370.02</v>
      </c>
      <c r="Z45" s="493">
        <v>1012215.96</v>
      </c>
      <c r="AA45" s="262">
        <v>2734017.6000000006</v>
      </c>
      <c r="AB45" s="493">
        <v>900538.53</v>
      </c>
      <c r="AC45" s="78">
        <v>881738.9</v>
      </c>
      <c r="AD45" s="493">
        <v>854988.99</v>
      </c>
      <c r="AE45" s="78">
        <v>754241.36</v>
      </c>
      <c r="AF45" s="234">
        <v>822310.56</v>
      </c>
      <c r="AG45" s="444">
        <v>1159782.26</v>
      </c>
      <c r="AH45" s="151">
        <v>12600150.57</v>
      </c>
      <c r="AI45" s="171">
        <v>1050012.5475000001</v>
      </c>
      <c r="AJ45" s="717">
        <v>842664.62</v>
      </c>
      <c r="AK45" s="718">
        <v>728467.10000000009</v>
      </c>
      <c r="AL45" s="717">
        <v>747018.07</v>
      </c>
      <c r="AM45" s="718">
        <v>737646.02999999991</v>
      </c>
      <c r="AN45" s="717">
        <v>725533.50999999989</v>
      </c>
      <c r="AO45" s="719">
        <f>2409177.34+295385.19+21910+2029.12</f>
        <v>2728501.65</v>
      </c>
      <c r="AP45" s="717">
        <f>395902.71+331495.19+15125+2830.23</f>
        <v>745353.13</v>
      </c>
      <c r="AQ45" s="262">
        <f>428996.43+357048.87+20800+2350.53</f>
        <v>809195.83000000007</v>
      </c>
      <c r="AR45" s="717">
        <f>443502.18+302604.24+4026040+1279.2-4000000</f>
        <v>773425.62000000011</v>
      </c>
      <c r="AS45" s="78">
        <v>738835.52</v>
      </c>
      <c r="AT45" s="234">
        <v>766413.52</v>
      </c>
      <c r="AU45" s="707">
        <v>785622.28000000014</v>
      </c>
      <c r="AV45" s="151">
        <f>SUM(AJ45:AU45)</f>
        <v>11128676.879999997</v>
      </c>
      <c r="AW45" s="171">
        <f t="shared" ref="AW45:AW48" si="330">SUM(AJ45:AU45)/$AV$4</f>
        <v>927389.73999999976</v>
      </c>
      <c r="AX45" s="717">
        <v>809776.44</v>
      </c>
      <c r="AY45" s="718">
        <v>832917.84000000008</v>
      </c>
      <c r="AZ45" s="717">
        <v>743266.94</v>
      </c>
      <c r="BA45" s="718">
        <v>1066978.6200000001</v>
      </c>
      <c r="BB45" s="717">
        <v>871421.17999999993</v>
      </c>
      <c r="BC45" s="719">
        <v>938127.61</v>
      </c>
      <c r="BD45" s="717">
        <v>2331301.9300000002</v>
      </c>
      <c r="BE45" s="262">
        <v>937930.58000000007</v>
      </c>
      <c r="BF45" s="717">
        <v>921256.01</v>
      </c>
      <c r="BG45" s="78">
        <v>799121.17</v>
      </c>
      <c r="BH45" s="717">
        <v>1215388.95</v>
      </c>
      <c r="BI45" s="958">
        <v>1189596.24</v>
      </c>
      <c r="BJ45" s="151">
        <f>SUM(AX45:BI45)</f>
        <v>12657083.51</v>
      </c>
      <c r="BK45" s="171">
        <f t="shared" ref="BK45:BK48" si="331">SUM(AX45:BI45)/$BJ$4</f>
        <v>1054756.9591666667</v>
      </c>
      <c r="BL45" s="717">
        <v>834513.57</v>
      </c>
      <c r="BM45" s="718"/>
      <c r="BN45" s="717"/>
      <c r="BO45" s="718"/>
      <c r="BP45" s="717"/>
      <c r="BQ45" s="719"/>
      <c r="BR45" s="717"/>
      <c r="BS45" s="262"/>
      <c r="BT45" s="717"/>
      <c r="BU45" s="717"/>
      <c r="BV45" s="717"/>
      <c r="BW45" s="717"/>
      <c r="BX45" s="151">
        <f>SUM(BL45:BW45)</f>
        <v>834513.57</v>
      </c>
      <c r="BY45" s="171">
        <f t="shared" ref="BY45:BY50" si="332">SUM(BL45:BW45)/$BX$4</f>
        <v>834513.57</v>
      </c>
      <c r="BZ45" s="482">
        <f>AJ45-AG45</f>
        <v>-317117.64</v>
      </c>
      <c r="CA45" s="431">
        <f>BZ45/AG45</f>
        <v>-0.27342860029605903</v>
      </c>
      <c r="CB45" s="352">
        <f>AK45-AJ45</f>
        <v>-114197.5199999999</v>
      </c>
      <c r="CC45" s="431">
        <f>CB45/AJ45</f>
        <v>-0.13551953801027022</v>
      </c>
      <c r="CD45" s="352">
        <f>AM45-AL45</f>
        <v>-9372.0400000000373</v>
      </c>
      <c r="CE45" s="431">
        <f>CD45/AL45</f>
        <v>-1.2545934799140854E-2</v>
      </c>
      <c r="CF45" s="352">
        <f>AM45-AL45</f>
        <v>-9372.0400000000373</v>
      </c>
      <c r="CG45" s="431">
        <f>CF45/AL45</f>
        <v>-1.2545934799140854E-2</v>
      </c>
      <c r="CH45" s="352">
        <f>AN45-AM45</f>
        <v>-12112.520000000019</v>
      </c>
      <c r="CI45" s="431">
        <f>CH45/AM45</f>
        <v>-1.6420504560974891E-2</v>
      </c>
      <c r="CJ45" s="352">
        <f>AO45-AN45</f>
        <v>2002968.1400000001</v>
      </c>
      <c r="CK45" s="431">
        <f>CJ45/AN45</f>
        <v>2.7606831557649216</v>
      </c>
      <c r="CL45" s="352">
        <f>AP45-AO45</f>
        <v>-1983148.52</v>
      </c>
      <c r="CM45" s="431">
        <f>CL45/AO45</f>
        <v>-0.72682694547756643</v>
      </c>
      <c r="CN45" s="352">
        <f>AQ45-AP45</f>
        <v>63842.70000000007</v>
      </c>
      <c r="CO45" s="431">
        <f>CN45/AP45</f>
        <v>8.5654299191042602E-2</v>
      </c>
      <c r="CP45" s="352">
        <f>AS45-AR45</f>
        <v>-34590.100000000093</v>
      </c>
      <c r="CQ45" s="431">
        <f>CP45/AR45</f>
        <v>-4.4723240484327485E-2</v>
      </c>
      <c r="CR45" s="548">
        <f>AS45-AR45</f>
        <v>-34590.100000000093</v>
      </c>
      <c r="CS45" s="431">
        <f>CR45/AR45</f>
        <v>-4.4723240484327485E-2</v>
      </c>
      <c r="CT45" s="352">
        <f>AT45-AS45</f>
        <v>27578</v>
      </c>
      <c r="CU45" s="431">
        <f>CT45/AS45</f>
        <v>3.732630504824673E-2</v>
      </c>
      <c r="CV45" s="352">
        <f>AU45-AT45</f>
        <v>19208.760000000126</v>
      </c>
      <c r="CW45" s="431">
        <f>CV45/AT45</f>
        <v>2.5063179991918885E-2</v>
      </c>
      <c r="CX45" s="751">
        <f t="shared" ref="CX45:CX50" si="333">AX45-AU45</f>
        <v>24154.1599999998</v>
      </c>
      <c r="CY45" s="734">
        <f t="shared" ref="CY45:CY50" si="334">CX45/AU45</f>
        <v>3.0745258395675584E-2</v>
      </c>
      <c r="CZ45" s="751">
        <f t="shared" ref="CZ45:CZ50" si="335">AY45-AX45</f>
        <v>23141.40000000014</v>
      </c>
      <c r="DA45" s="734">
        <f t="shared" ref="DA45:DA50" si="336">CZ45/AX45</f>
        <v>2.8577517024328519E-2</v>
      </c>
      <c r="DB45" s="751">
        <f t="shared" ref="DB45:DB50" si="337">AZ45-AY45</f>
        <v>-89650.90000000014</v>
      </c>
      <c r="DC45" s="734">
        <f t="shared" ref="DC45:DC50" si="338">DB45/AY45</f>
        <v>-0.10763474582318963</v>
      </c>
      <c r="DD45" s="751">
        <f t="shared" ref="DD45:DD50" si="339">BA45-AZ45</f>
        <v>323711.68000000017</v>
      </c>
      <c r="DE45" s="734">
        <f t="shared" ref="DE45:DE50" si="340">DD45/AZ45</f>
        <v>0.43552546545390569</v>
      </c>
      <c r="DF45" s="751">
        <f t="shared" ref="DF45:DF50" si="341">BB45-BA45</f>
        <v>-195557.44000000018</v>
      </c>
      <c r="DG45" s="734">
        <f t="shared" ref="DG45:DG50" si="342">DF45/BA45</f>
        <v>-0.18328149818034795</v>
      </c>
      <c r="DH45" s="751">
        <f t="shared" ref="DH45:DH50" si="343">BC45-BB45</f>
        <v>66706.430000000051</v>
      </c>
      <c r="DI45" s="734">
        <f t="shared" ref="DI45:DI50" si="344">DH45/BB45</f>
        <v>7.6549011581288462E-2</v>
      </c>
      <c r="DJ45" s="751">
        <f t="shared" ref="DJ45:DJ50" si="345">BD45-BC45</f>
        <v>1393174.3200000003</v>
      </c>
      <c r="DK45" s="734">
        <f t="shared" ref="DK45:DK50" si="346">DJ45/BC45</f>
        <v>1.485058434640891</v>
      </c>
      <c r="DL45" s="751">
        <f t="shared" ref="DL45:DL50" si="347">BE45-BD45</f>
        <v>-1393371.35</v>
      </c>
      <c r="DM45" s="734">
        <f t="shared" ref="DM45:DM50" si="348">DL45/BD45</f>
        <v>-0.59767949061836023</v>
      </c>
      <c r="DN45" s="751">
        <f t="shared" ref="DN45:DN50" si="349">BF45-BE45</f>
        <v>-16674.570000000065</v>
      </c>
      <c r="DO45" s="734">
        <f t="shared" ref="DO45:DO50" si="350">DN45/BE45</f>
        <v>-1.7778042805684045E-2</v>
      </c>
      <c r="DP45" s="751">
        <f t="shared" ref="DP45:DP50" si="351">BG45-BF45</f>
        <v>-122134.83999999997</v>
      </c>
      <c r="DQ45" s="120">
        <f t="shared" ref="DQ45:DQ50" si="352">DP45/BF45</f>
        <v>-0.13257426673395592</v>
      </c>
      <c r="DR45" s="751">
        <f t="shared" ref="DR45:DR50" si="353">BH45-BG45</f>
        <v>416267.77999999991</v>
      </c>
      <c r="DS45" s="734">
        <f t="shared" ref="DS45:DS50" si="354">DR45/BG45</f>
        <v>0.52090696083048316</v>
      </c>
      <c r="DT45" s="751">
        <f t="shared" ref="DT45:DT50" si="355">BI45-BH45</f>
        <v>-25792.709999999963</v>
      </c>
      <c r="DU45" s="734">
        <f t="shared" ref="DU45:DU50" si="356">DT45/BH45</f>
        <v>-2.1221774313482086E-2</v>
      </c>
      <c r="DV45" s="751">
        <f t="shared" ref="DV45:DV50" si="357">BL45-BI45</f>
        <v>-355082.67000000004</v>
      </c>
      <c r="DW45" s="734">
        <f t="shared" ref="DW45:DW50" si="358">DV45/BI45</f>
        <v>-0.29849007424569535</v>
      </c>
      <c r="DX45" s="352">
        <f t="shared" ref="DX45:DX50" si="359">BM45-BL45</f>
        <v>-834513.57</v>
      </c>
      <c r="DY45" s="431">
        <f t="shared" ref="DY45:DY50" si="360">DX45/BL45</f>
        <v>-1</v>
      </c>
      <c r="DZ45" s="352">
        <f t="shared" ref="DZ45:DZ50" si="361">BN45-BM45</f>
        <v>0</v>
      </c>
      <c r="EA45" s="431" t="e">
        <f t="shared" ref="EA45:EA50" si="362">DZ45/BN45</f>
        <v>#DIV/0!</v>
      </c>
      <c r="EB45" s="352">
        <f t="shared" ref="EB45:EB50" si="363">BO45-BN45</f>
        <v>0</v>
      </c>
      <c r="EC45" s="431" t="e">
        <f t="shared" ref="EC45:EC50" si="364">EB45/BO45</f>
        <v>#DIV/0!</v>
      </c>
      <c r="ED45" s="352">
        <f t="shared" ref="ED45:ED50" si="365">BP45-BO45</f>
        <v>0</v>
      </c>
      <c r="EE45" s="431" t="e">
        <f t="shared" ref="EE45:EE50" si="366">ED45/BP45</f>
        <v>#DIV/0!</v>
      </c>
      <c r="EF45" s="352">
        <f t="shared" ref="EF45:EF50" si="367">BQ45-BP45</f>
        <v>0</v>
      </c>
      <c r="EG45" s="431" t="e">
        <f t="shared" ref="EG45:EG50" si="368">EF45/BQ45</f>
        <v>#DIV/0!</v>
      </c>
      <c r="EH45" s="352">
        <f t="shared" ref="EH45:EH50" si="369">BR45-BQ45</f>
        <v>0</v>
      </c>
      <c r="EI45" s="431" t="e">
        <f t="shared" ref="EI45:EI50" si="370">EH45/BR45</f>
        <v>#DIV/0!</v>
      </c>
      <c r="EJ45" s="352">
        <f t="shared" ref="EJ45:EJ50" si="371">BS45-BR45</f>
        <v>0</v>
      </c>
      <c r="EK45" s="431" t="e">
        <f t="shared" ref="EK45:EK50" si="372">EJ45/BS45</f>
        <v>#DIV/0!</v>
      </c>
      <c r="EL45" s="352">
        <f t="shared" ref="EL45:EL50" si="373">BT45-BS45</f>
        <v>0</v>
      </c>
      <c r="EM45" s="431" t="e">
        <f t="shared" ref="EM45:EM50" si="374">EL45/BT45</f>
        <v>#DIV/0!</v>
      </c>
      <c r="EN45" s="352">
        <f t="shared" ref="EN45:EN50" si="375">BU45-BT45</f>
        <v>0</v>
      </c>
      <c r="EO45" s="431" t="e">
        <f t="shared" ref="EO45:EO50" si="376">EN45/BU45</f>
        <v>#DIV/0!</v>
      </c>
      <c r="EP45" s="352">
        <f t="shared" ref="EP45:EP50" si="377">BV45-BU45</f>
        <v>0</v>
      </c>
      <c r="EQ45" s="431" t="e">
        <f t="shared" ref="EQ45:EQ50" si="378">EP45/BV45</f>
        <v>#DIV/0!</v>
      </c>
      <c r="ER45" s="352">
        <f t="shared" ref="ER45:ER50" si="379">BW45-BV45</f>
        <v>0</v>
      </c>
      <c r="ES45" s="431" t="e">
        <f t="shared" ref="ES45:ES50" si="380">ER45/BW45</f>
        <v>#DIV/0!</v>
      </c>
      <c r="ET45" s="234">
        <f t="shared" ref="ET45:ET50" si="381">AX45</f>
        <v>809776.44</v>
      </c>
      <c r="EU45" s="262">
        <f t="shared" ref="EU45:EU50" si="382">BL45</f>
        <v>834513.57</v>
      </c>
      <c r="EV45" s="751">
        <f>EU45-ET45</f>
        <v>24737.130000000005</v>
      </c>
      <c r="EW45" s="120">
        <f>EV45/ET45</f>
        <v>3.0548097941698583E-2</v>
      </c>
      <c r="EX45" s="769"/>
      <c r="EY45" s="769"/>
      <c r="EZ45" s="769"/>
      <c r="FA45" t="str">
        <f t="shared" ref="FA45:FA50" si="383">E45</f>
        <v>Total ERP Costs</v>
      </c>
      <c r="FB45" s="310" t="e">
        <f>#REF!</f>
        <v>#REF!</v>
      </c>
      <c r="FC45" s="310" t="e">
        <f>#REF!</f>
        <v>#REF!</v>
      </c>
      <c r="FD45" s="310" t="e">
        <f>#REF!</f>
        <v>#REF!</v>
      </c>
      <c r="FE45" s="310" t="e">
        <f>#REF!</f>
        <v>#REF!</v>
      </c>
      <c r="FF45" s="310" t="e">
        <f>#REF!</f>
        <v>#REF!</v>
      </c>
      <c r="FG45" s="310" t="e">
        <f>#REF!</f>
        <v>#REF!</v>
      </c>
      <c r="FH45" s="310" t="e">
        <f>#REF!</f>
        <v>#REF!</v>
      </c>
      <c r="FI45" s="310" t="e">
        <f>#REF!</f>
        <v>#REF!</v>
      </c>
      <c r="FJ45" s="310" t="e">
        <f>#REF!</f>
        <v>#REF!</v>
      </c>
      <c r="FK45" s="310" t="e">
        <f>#REF!</f>
        <v>#REF!</v>
      </c>
      <c r="FL45" s="310" t="e">
        <f>#REF!</f>
        <v>#REF!</v>
      </c>
      <c r="FM45" s="311">
        <f t="shared" si="53"/>
        <v>842664.62</v>
      </c>
      <c r="FN45" s="311">
        <f t="shared" si="251"/>
        <v>728467.10000000009</v>
      </c>
      <c r="FO45" s="311">
        <f t="shared" si="252"/>
        <v>747018.07</v>
      </c>
      <c r="FP45" s="311">
        <f t="shared" si="253"/>
        <v>737646.02999999991</v>
      </c>
      <c r="FQ45" s="311">
        <f t="shared" si="254"/>
        <v>725533.50999999989</v>
      </c>
      <c r="FR45" s="311">
        <f t="shared" si="255"/>
        <v>2728501.65</v>
      </c>
      <c r="FS45" s="311">
        <f t="shared" si="256"/>
        <v>745353.13</v>
      </c>
      <c r="FT45" s="311">
        <f t="shared" si="257"/>
        <v>809195.83000000007</v>
      </c>
      <c r="FU45" s="311">
        <f t="shared" si="258"/>
        <v>773425.62000000011</v>
      </c>
      <c r="FV45" s="311">
        <f t="shared" si="259"/>
        <v>738835.52</v>
      </c>
      <c r="FW45" s="311">
        <f t="shared" si="260"/>
        <v>766413.52</v>
      </c>
      <c r="FX45" s="311">
        <f t="shared" si="260"/>
        <v>785622.28000000014</v>
      </c>
      <c r="FY45" s="311">
        <f t="shared" ref="FY45:GJ50" si="384">AX45</f>
        <v>809776.44</v>
      </c>
      <c r="FZ45" s="311">
        <f t="shared" si="384"/>
        <v>832917.84000000008</v>
      </c>
      <c r="GA45" s="311">
        <f t="shared" si="384"/>
        <v>743266.94</v>
      </c>
      <c r="GB45" s="311">
        <f t="shared" si="384"/>
        <v>1066978.6200000001</v>
      </c>
      <c r="GC45" s="311">
        <f t="shared" si="384"/>
        <v>871421.17999999993</v>
      </c>
      <c r="GD45" s="311">
        <f t="shared" si="384"/>
        <v>938127.61</v>
      </c>
      <c r="GE45" s="311">
        <f t="shared" si="384"/>
        <v>2331301.9300000002</v>
      </c>
      <c r="GF45" s="311">
        <f t="shared" si="384"/>
        <v>937930.58000000007</v>
      </c>
      <c r="GG45" s="311">
        <f t="shared" si="384"/>
        <v>921256.01</v>
      </c>
      <c r="GH45" s="311">
        <f t="shared" si="384"/>
        <v>799121.17</v>
      </c>
      <c r="GI45" s="311">
        <f t="shared" si="384"/>
        <v>1215388.95</v>
      </c>
      <c r="GJ45" s="311">
        <f t="shared" si="384"/>
        <v>1189596.24</v>
      </c>
      <c r="GK45" s="921">
        <f t="shared" ref="GK45:GK50" si="385">BL45</f>
        <v>834513.57</v>
      </c>
      <c r="GL45" s="921">
        <f t="shared" ref="GL45:GU50" si="386">BM45</f>
        <v>0</v>
      </c>
      <c r="GM45" s="921">
        <f t="shared" si="386"/>
        <v>0</v>
      </c>
      <c r="GN45" s="921">
        <f t="shared" si="386"/>
        <v>0</v>
      </c>
      <c r="GO45" s="921">
        <f t="shared" si="386"/>
        <v>0</v>
      </c>
      <c r="GP45" s="921">
        <f t="shared" si="386"/>
        <v>0</v>
      </c>
      <c r="GQ45" s="921">
        <f t="shared" si="386"/>
        <v>0</v>
      </c>
      <c r="GR45" s="921">
        <f t="shared" si="386"/>
        <v>0</v>
      </c>
      <c r="GS45" s="921">
        <f t="shared" si="386"/>
        <v>0</v>
      </c>
      <c r="GT45" s="921">
        <f t="shared" si="386"/>
        <v>0</v>
      </c>
      <c r="GU45" s="921">
        <f t="shared" si="386"/>
        <v>0</v>
      </c>
      <c r="GV45" s="921">
        <f t="shared" ref="GV45:GV50" si="387">BW45</f>
        <v>0</v>
      </c>
    </row>
    <row r="46" spans="1:205" s="2" customFormat="1" x14ac:dyDescent="0.25">
      <c r="A46" s="880"/>
      <c r="B46" s="56">
        <v>7.2</v>
      </c>
      <c r="C46" s="7"/>
      <c r="D46" s="130"/>
      <c r="E46" s="1007" t="s">
        <v>170</v>
      </c>
      <c r="F46" s="1007"/>
      <c r="G46" s="1008"/>
      <c r="H46" s="416">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22">
        <v>9.7620836144653094</v>
      </c>
      <c r="V46" s="416">
        <f t="shared" ref="V46:Y46" si="388">V45/V39</f>
        <v>7.1276031349856126</v>
      </c>
      <c r="W46" s="67">
        <f t="shared" si="388"/>
        <v>5.8187893834641633</v>
      </c>
      <c r="X46" s="25">
        <f t="shared" si="388"/>
        <v>6.9148461218955957</v>
      </c>
      <c r="Y46" s="67">
        <f t="shared" si="388"/>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27">
        <v>8.2014556563657184</v>
      </c>
      <c r="AJ46" s="25">
        <f t="shared" ref="AJ46:AU46" si="389">AJ45/AJ39</f>
        <v>7.554210436669087</v>
      </c>
      <c r="AK46" s="67">
        <f t="shared" si="389"/>
        <v>5.4004929979464604</v>
      </c>
      <c r="AL46" s="25">
        <f t="shared" si="389"/>
        <v>6.7063297423467096</v>
      </c>
      <c r="AM46" s="67">
        <f t="shared" si="389"/>
        <v>6.6176180394197379</v>
      </c>
      <c r="AN46" s="25">
        <f t="shared" si="389"/>
        <v>6.5188954778655299</v>
      </c>
      <c r="AO46" s="709">
        <f t="shared" si="389"/>
        <v>24.557644501647076</v>
      </c>
      <c r="AP46" s="708">
        <f t="shared" si="389"/>
        <v>6.7136833903801119</v>
      </c>
      <c r="AQ46" s="709">
        <f t="shared" si="389"/>
        <v>6.1067696290035327</v>
      </c>
      <c r="AR46" s="708">
        <f t="shared" si="389"/>
        <v>6.9713154384193841</v>
      </c>
      <c r="AS46" s="709">
        <f t="shared" si="389"/>
        <v>6.6372805346940247</v>
      </c>
      <c r="AT46" s="708">
        <f t="shared" si="389"/>
        <v>6.8673200541204089</v>
      </c>
      <c r="AU46" s="709">
        <f t="shared" si="389"/>
        <v>6.9872841438685134</v>
      </c>
      <c r="AV46" s="152">
        <f t="shared" ref="AV46:BA46" si="390">AV45/AV39</f>
        <v>8.0553568556486468</v>
      </c>
      <c r="AW46" s="828">
        <f t="shared" si="390"/>
        <v>8.0553568556486468</v>
      </c>
      <c r="AX46" s="25">
        <f t="shared" si="390"/>
        <v>7.2044808227831201</v>
      </c>
      <c r="AY46" s="67">
        <f t="shared" si="390"/>
        <v>6.2230960154808255</v>
      </c>
      <c r="AZ46" s="25">
        <f t="shared" si="390"/>
        <v>6.7132748654214378</v>
      </c>
      <c r="BA46" s="67">
        <f t="shared" si="390"/>
        <v>9.6427381587152414</v>
      </c>
      <c r="BB46" s="25">
        <f t="shared" ref="BB46:BG46" si="391">BB45/BB39</f>
        <v>7.9134498133837026</v>
      </c>
      <c r="BC46" s="709">
        <f t="shared" si="391"/>
        <v>8.5444342131628321</v>
      </c>
      <c r="BD46" s="708">
        <f t="shared" si="391"/>
        <v>18.912466576889379</v>
      </c>
      <c r="BE46" s="709">
        <f t="shared" si="391"/>
        <v>8.5624482380865441</v>
      </c>
      <c r="BF46" s="708">
        <f t="shared" si="391"/>
        <v>8.392220542017764</v>
      </c>
      <c r="BG46" s="709">
        <f t="shared" si="391"/>
        <v>7.234812095423476</v>
      </c>
      <c r="BH46" s="708">
        <f t="shared" ref="BH46:BI46" si="392">BH45/BH39</f>
        <v>10.919642327700062</v>
      </c>
      <c r="BI46" s="709">
        <f t="shared" si="392"/>
        <v>8.7339944054095717</v>
      </c>
      <c r="BJ46" s="152">
        <f>BJ45/BJ39</f>
        <v>9.1185026576546075</v>
      </c>
      <c r="BK46" s="828">
        <f>BK45/BK39</f>
        <v>9.1185026576546075</v>
      </c>
      <c r="BL46" s="25">
        <f t="shared" ref="BL46" si="393">BL45/BL39</f>
        <v>7.3309693940299026</v>
      </c>
      <c r="BM46" s="67"/>
      <c r="BN46" s="25"/>
      <c r="BO46" s="67"/>
      <c r="BP46" s="25"/>
      <c r="BQ46" s="709"/>
      <c r="BR46" s="708"/>
      <c r="BS46" s="709"/>
      <c r="BT46" s="708"/>
      <c r="BU46" s="708"/>
      <c r="BV46" s="708"/>
      <c r="BW46" s="708"/>
      <c r="BX46" s="152">
        <f>BX45/BX39</f>
        <v>7.3309693940299026</v>
      </c>
      <c r="BY46" s="828">
        <f t="shared" si="332"/>
        <v>7.3309693940299026</v>
      </c>
      <c r="BZ46" s="482">
        <f>AJ46-AG46</f>
        <v>-3.2394820714742361</v>
      </c>
      <c r="CA46" s="431">
        <f>BZ46/AG46</f>
        <v>-0.30012732612404908</v>
      </c>
      <c r="CB46" s="522">
        <f>AK46-AJ46</f>
        <v>-2.1537174387226266</v>
      </c>
      <c r="CC46" s="431">
        <f>CB46/AJ46</f>
        <v>-0.28510159424050613</v>
      </c>
      <c r="CD46" s="522">
        <f>AM46-AL46</f>
        <v>-8.8711702926971725E-2</v>
      </c>
      <c r="CE46" s="431">
        <f>CD46/AL46</f>
        <v>-1.3228055633293288E-2</v>
      </c>
      <c r="CF46" s="522">
        <f>AM46-AL46</f>
        <v>-8.8711702926971725E-2</v>
      </c>
      <c r="CG46" s="431">
        <f>CF46/AL46</f>
        <v>-1.3228055633293288E-2</v>
      </c>
      <c r="CH46" s="522">
        <f>AN46-AM46</f>
        <v>-9.8722561554207999E-2</v>
      </c>
      <c r="CI46" s="431">
        <f>CH46/AM46</f>
        <v>-1.4918141386544037E-2</v>
      </c>
      <c r="CJ46" s="522">
        <f>AO46-AN46</f>
        <v>18.038749023781545</v>
      </c>
      <c r="CK46" s="431">
        <f>CJ46/AN46</f>
        <v>2.7671480674956213</v>
      </c>
      <c r="CL46" s="522">
        <f>AP46-AO46</f>
        <v>-17.843961111266964</v>
      </c>
      <c r="CM46" s="431">
        <f>CL46/AO46</f>
        <v>-0.72661533601360562</v>
      </c>
      <c r="CN46" s="522">
        <f>AQ46-AP46</f>
        <v>-0.60691376137657915</v>
      </c>
      <c r="CO46" s="431">
        <f>CN46/AP46</f>
        <v>-9.0399520812407153E-2</v>
      </c>
      <c r="CP46" s="522">
        <f>AS46-AR46</f>
        <v>-0.33403490372535938</v>
      </c>
      <c r="CQ46" s="431">
        <f>CP46/AR46</f>
        <v>-4.7915620326756517E-2</v>
      </c>
      <c r="CR46" s="549">
        <f>AS46-AR46</f>
        <v>-0.33403490372535938</v>
      </c>
      <c r="CS46" s="825">
        <f>CR46/AR46</f>
        <v>-4.7915620326756517E-2</v>
      </c>
      <c r="CT46" s="826">
        <f>AT46-AS46</f>
        <v>0.23003951942638423</v>
      </c>
      <c r="CU46" s="431">
        <f>CT46/AS46</f>
        <v>3.4658700686815092E-2</v>
      </c>
      <c r="CV46" s="522">
        <f>AU46-AT46</f>
        <v>0.11996408974810446</v>
      </c>
      <c r="CW46" s="825">
        <f>CV46/AT46</f>
        <v>1.7468836285870457E-2</v>
      </c>
      <c r="CX46" s="863">
        <f t="shared" si="333"/>
        <v>0.2171966789146067</v>
      </c>
      <c r="CY46" s="734">
        <f t="shared" si="334"/>
        <v>3.108456367918017E-2</v>
      </c>
      <c r="CZ46" s="752">
        <f t="shared" si="335"/>
        <v>-0.9813848073022946</v>
      </c>
      <c r="DA46" s="734">
        <f t="shared" si="336"/>
        <v>-0.13621867160764842</v>
      </c>
      <c r="DB46" s="752">
        <f t="shared" si="337"/>
        <v>0.49017884994061234</v>
      </c>
      <c r="DC46" s="734">
        <f t="shared" si="338"/>
        <v>7.8767682311380635E-2</v>
      </c>
      <c r="DD46" s="752">
        <f t="shared" si="339"/>
        <v>2.9294632932938036</v>
      </c>
      <c r="DE46" s="734">
        <f t="shared" si="340"/>
        <v>0.43636873985047259</v>
      </c>
      <c r="DF46" s="752">
        <f t="shared" si="341"/>
        <v>-1.7292883453315389</v>
      </c>
      <c r="DG46" s="734">
        <f t="shared" si="342"/>
        <v>-0.1793358190244525</v>
      </c>
      <c r="DH46" s="752">
        <f t="shared" si="343"/>
        <v>0.63098439977912957</v>
      </c>
      <c r="DI46" s="734">
        <f t="shared" si="344"/>
        <v>7.9735692354043972E-2</v>
      </c>
      <c r="DJ46" s="752">
        <f t="shared" si="345"/>
        <v>10.368032363726547</v>
      </c>
      <c r="DK46" s="734">
        <f t="shared" si="346"/>
        <v>1.213425266678797</v>
      </c>
      <c r="DL46" s="752">
        <f t="shared" si="347"/>
        <v>-10.350018338802835</v>
      </c>
      <c r="DM46" s="734">
        <f t="shared" si="348"/>
        <v>-0.54725904189833874</v>
      </c>
      <c r="DN46" s="752">
        <f t="shared" si="349"/>
        <v>-0.17022769606878008</v>
      </c>
      <c r="DO46" s="734">
        <f t="shared" si="350"/>
        <v>-1.9880727022861509E-2</v>
      </c>
      <c r="DP46" s="752">
        <f t="shared" si="351"/>
        <v>-1.157408446594288</v>
      </c>
      <c r="DQ46" s="120">
        <f t="shared" si="352"/>
        <v>-0.13791444597999197</v>
      </c>
      <c r="DR46" s="752">
        <f t="shared" si="353"/>
        <v>3.6848302322765862</v>
      </c>
      <c r="DS46" s="734">
        <f t="shared" si="354"/>
        <v>0.50931941060466501</v>
      </c>
      <c r="DT46" s="752">
        <f t="shared" si="355"/>
        <v>-2.1856479222904905</v>
      </c>
      <c r="DU46" s="734">
        <f t="shared" si="356"/>
        <v>-0.20015746456695896</v>
      </c>
      <c r="DV46" s="752">
        <f t="shared" si="357"/>
        <v>-1.4030250113796692</v>
      </c>
      <c r="DW46" s="734">
        <f t="shared" si="358"/>
        <v>-0.1606395592045122</v>
      </c>
      <c r="DX46" s="522">
        <f t="shared" si="359"/>
        <v>-7.3309693940299026</v>
      </c>
      <c r="DY46" s="431">
        <f t="shared" si="360"/>
        <v>-1</v>
      </c>
      <c r="DZ46" s="522">
        <f t="shared" si="361"/>
        <v>0</v>
      </c>
      <c r="EA46" s="431" t="e">
        <f t="shared" si="362"/>
        <v>#DIV/0!</v>
      </c>
      <c r="EB46" s="522">
        <f t="shared" si="363"/>
        <v>0</v>
      </c>
      <c r="EC46" s="431" t="e">
        <f t="shared" si="364"/>
        <v>#DIV/0!</v>
      </c>
      <c r="ED46" s="522">
        <f t="shared" si="365"/>
        <v>0</v>
      </c>
      <c r="EE46" s="431" t="e">
        <f t="shared" si="366"/>
        <v>#DIV/0!</v>
      </c>
      <c r="EF46" s="522">
        <f t="shared" si="367"/>
        <v>0</v>
      </c>
      <c r="EG46" s="431" t="e">
        <f t="shared" si="368"/>
        <v>#DIV/0!</v>
      </c>
      <c r="EH46" s="522">
        <f t="shared" si="369"/>
        <v>0</v>
      </c>
      <c r="EI46" s="431" t="e">
        <f t="shared" si="370"/>
        <v>#DIV/0!</v>
      </c>
      <c r="EJ46" s="522">
        <f t="shared" si="371"/>
        <v>0</v>
      </c>
      <c r="EK46" s="431" t="e">
        <f t="shared" si="372"/>
        <v>#DIV/0!</v>
      </c>
      <c r="EL46" s="522">
        <f t="shared" si="373"/>
        <v>0</v>
      </c>
      <c r="EM46" s="431" t="e">
        <f t="shared" si="374"/>
        <v>#DIV/0!</v>
      </c>
      <c r="EN46" s="522">
        <f t="shared" si="375"/>
        <v>0</v>
      </c>
      <c r="EO46" s="431" t="e">
        <f t="shared" si="376"/>
        <v>#DIV/0!</v>
      </c>
      <c r="EP46" s="522">
        <f t="shared" si="377"/>
        <v>0</v>
      </c>
      <c r="EQ46" s="431" t="e">
        <f t="shared" si="378"/>
        <v>#DIV/0!</v>
      </c>
      <c r="ER46" s="522">
        <f t="shared" si="379"/>
        <v>0</v>
      </c>
      <c r="ES46" s="431" t="e">
        <f t="shared" si="380"/>
        <v>#DIV/0!</v>
      </c>
      <c r="ET46" s="235">
        <f t="shared" si="381"/>
        <v>7.2044808227831201</v>
      </c>
      <c r="EU46" s="799">
        <f t="shared" si="382"/>
        <v>7.3309693940299026</v>
      </c>
      <c r="EV46" s="752">
        <f>EU46-ET46</f>
        <v>0.12648857124678248</v>
      </c>
      <c r="EW46" s="120">
        <f>EV46/ET46</f>
        <v>1.7556930798785779E-2</v>
      </c>
      <c r="EX46" s="769"/>
      <c r="EY46" s="769"/>
      <c r="EZ46" s="769"/>
      <c r="FA46" s="2" t="str">
        <f t="shared" si="383"/>
        <v>Cost Per Employee Payroll</v>
      </c>
      <c r="FB46" s="312" t="e">
        <f>#REF!</f>
        <v>#REF!</v>
      </c>
      <c r="FC46" s="312" t="e">
        <f>#REF!</f>
        <v>#REF!</v>
      </c>
      <c r="FD46" s="312" t="e">
        <f>#REF!</f>
        <v>#REF!</v>
      </c>
      <c r="FE46" s="312" t="e">
        <f>#REF!</f>
        <v>#REF!</v>
      </c>
      <c r="FF46" s="312" t="e">
        <f>#REF!</f>
        <v>#REF!</v>
      </c>
      <c r="FG46" s="312" t="e">
        <f>#REF!</f>
        <v>#REF!</v>
      </c>
      <c r="FH46" s="312" t="e">
        <f>#REF!</f>
        <v>#REF!</v>
      </c>
      <c r="FI46" s="312" t="e">
        <f>#REF!</f>
        <v>#REF!</v>
      </c>
      <c r="FJ46" s="312" t="e">
        <f>#REF!</f>
        <v>#REF!</v>
      </c>
      <c r="FK46" s="312" t="e">
        <f>#REF!</f>
        <v>#REF!</v>
      </c>
      <c r="FL46" s="312" t="e">
        <f>#REF!</f>
        <v>#REF!</v>
      </c>
      <c r="FM46" s="313">
        <f t="shared" si="53"/>
        <v>7.554210436669087</v>
      </c>
      <c r="FN46" s="313">
        <f t="shared" si="251"/>
        <v>5.4004929979464604</v>
      </c>
      <c r="FO46" s="313">
        <f t="shared" si="252"/>
        <v>6.7063297423467096</v>
      </c>
      <c r="FP46" s="313">
        <f t="shared" si="253"/>
        <v>6.6176180394197379</v>
      </c>
      <c r="FQ46" s="313">
        <f t="shared" si="254"/>
        <v>6.5188954778655299</v>
      </c>
      <c r="FR46" s="313">
        <f t="shared" si="255"/>
        <v>24.557644501647076</v>
      </c>
      <c r="FS46" s="313">
        <f t="shared" si="256"/>
        <v>6.7136833903801119</v>
      </c>
      <c r="FT46" s="313">
        <f t="shared" si="257"/>
        <v>6.1067696290035327</v>
      </c>
      <c r="FU46" s="313">
        <f t="shared" si="258"/>
        <v>6.9713154384193841</v>
      </c>
      <c r="FV46" s="313">
        <f t="shared" si="259"/>
        <v>6.6372805346940247</v>
      </c>
      <c r="FW46" s="313">
        <f t="shared" si="260"/>
        <v>6.8673200541204089</v>
      </c>
      <c r="FX46" s="313">
        <f t="shared" si="260"/>
        <v>6.9872841438685134</v>
      </c>
      <c r="FY46" s="313">
        <f t="shared" si="384"/>
        <v>7.2044808227831201</v>
      </c>
      <c r="FZ46" s="313">
        <f t="shared" si="384"/>
        <v>6.2230960154808255</v>
      </c>
      <c r="GA46" s="313">
        <f t="shared" si="384"/>
        <v>6.7132748654214378</v>
      </c>
      <c r="GB46" s="313">
        <f t="shared" si="384"/>
        <v>9.6427381587152414</v>
      </c>
      <c r="GC46" s="313">
        <f t="shared" si="384"/>
        <v>7.9134498133837026</v>
      </c>
      <c r="GD46" s="313">
        <f t="shared" si="384"/>
        <v>8.5444342131628321</v>
      </c>
      <c r="GE46" s="313">
        <f t="shared" si="384"/>
        <v>18.912466576889379</v>
      </c>
      <c r="GF46" s="313">
        <f t="shared" si="384"/>
        <v>8.5624482380865441</v>
      </c>
      <c r="GG46" s="313">
        <f t="shared" si="384"/>
        <v>8.392220542017764</v>
      </c>
      <c r="GH46" s="313">
        <f t="shared" si="384"/>
        <v>7.234812095423476</v>
      </c>
      <c r="GI46" s="313">
        <f t="shared" si="384"/>
        <v>10.919642327700062</v>
      </c>
      <c r="GJ46" s="313">
        <f t="shared" si="384"/>
        <v>8.7339944054095717</v>
      </c>
      <c r="GK46" s="922">
        <f t="shared" si="385"/>
        <v>7.3309693940299026</v>
      </c>
      <c r="GL46" s="922">
        <f t="shared" si="386"/>
        <v>0</v>
      </c>
      <c r="GM46" s="922">
        <f t="shared" si="386"/>
        <v>0</v>
      </c>
      <c r="GN46" s="922">
        <f t="shared" si="386"/>
        <v>0</v>
      </c>
      <c r="GO46" s="922">
        <f t="shared" si="386"/>
        <v>0</v>
      </c>
      <c r="GP46" s="922">
        <f t="shared" si="386"/>
        <v>0</v>
      </c>
      <c r="GQ46" s="922">
        <f t="shared" si="386"/>
        <v>0</v>
      </c>
      <c r="GR46" s="922">
        <f t="shared" si="386"/>
        <v>0</v>
      </c>
      <c r="GS46" s="922">
        <f t="shared" si="386"/>
        <v>0</v>
      </c>
      <c r="GT46" s="922">
        <f t="shared" si="386"/>
        <v>0</v>
      </c>
      <c r="GU46" s="922">
        <f t="shared" si="386"/>
        <v>0</v>
      </c>
      <c r="GV46" s="922">
        <f t="shared" si="387"/>
        <v>0</v>
      </c>
    </row>
    <row r="47" spans="1:205" s="2" customFormat="1" x14ac:dyDescent="0.25">
      <c r="A47" s="880"/>
      <c r="B47" s="85">
        <v>7.3</v>
      </c>
      <c r="C47" s="30"/>
      <c r="D47" s="504"/>
      <c r="E47" s="1011" t="s">
        <v>1</v>
      </c>
      <c r="F47" s="1011"/>
      <c r="G47" s="1012"/>
      <c r="H47" s="417">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7">
        <f t="shared" ref="V47:Y47" si="394">V45/V8</f>
        <v>9.4654689268022438E-3</v>
      </c>
      <c r="W47" s="108">
        <f t="shared" si="394"/>
        <v>9.7105213694941572E-3</v>
      </c>
      <c r="X47" s="109">
        <f t="shared" si="394"/>
        <v>9.3139492618193424E-3</v>
      </c>
      <c r="Y47" s="108">
        <f t="shared" si="394"/>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7">
        <f t="shared" ref="AJ47:AP47" si="395">AJ45/AJ8</f>
        <v>8.8951244754300485E-3</v>
      </c>
      <c r="AK47" s="108">
        <f>AK45/AK8</f>
        <v>7.6896613159759203E-3</v>
      </c>
      <c r="AL47" s="109">
        <f t="shared" si="395"/>
        <v>7.8854844030897091E-3</v>
      </c>
      <c r="AM47" s="108">
        <f t="shared" si="395"/>
        <v>7.7865536299089036E-3</v>
      </c>
      <c r="AN47" s="109">
        <f t="shared" si="395"/>
        <v>7.6586944905147085E-3</v>
      </c>
      <c r="AO47" s="108">
        <f t="shared" si="395"/>
        <v>2.8801923365628271E-2</v>
      </c>
      <c r="AP47" s="710">
        <f t="shared" si="395"/>
        <v>7.8679093819097254E-3</v>
      </c>
      <c r="AQ47" s="711">
        <f t="shared" ref="AQ47:AW47" si="396">AQ45/AQ8</f>
        <v>8.5418296461158335E-3</v>
      </c>
      <c r="AR47" s="710">
        <f t="shared" si="396"/>
        <v>8.164241145411635E-3</v>
      </c>
      <c r="AS47" s="711">
        <f t="shared" si="396"/>
        <v>7.7991098252933495E-3</v>
      </c>
      <c r="AT47" s="710">
        <f t="shared" si="396"/>
        <v>8.0902217777370274E-3</v>
      </c>
      <c r="AU47" s="711">
        <f t="shared" si="396"/>
        <v>8.2929884623269921E-3</v>
      </c>
      <c r="AV47" s="153">
        <f t="shared" si="396"/>
        <v>0.1174737419193421</v>
      </c>
      <c r="AW47" s="172">
        <f t="shared" si="396"/>
        <v>9.7894784932785073E-3</v>
      </c>
      <c r="AX47" s="417">
        <f t="shared" ref="AX47:BC47" si="397">AX45/AX8</f>
        <v>8.5479585354735921E-3</v>
      </c>
      <c r="AY47" s="108">
        <f t="shared" si="397"/>
        <v>8.7922379660443431E-3</v>
      </c>
      <c r="AZ47" s="109">
        <f t="shared" si="397"/>
        <v>7.8458876673521624E-3</v>
      </c>
      <c r="BA47" s="108">
        <f t="shared" si="397"/>
        <v>1.1262971545574771E-2</v>
      </c>
      <c r="BB47" s="109">
        <f t="shared" si="397"/>
        <v>9.1986772467391974E-3</v>
      </c>
      <c r="BC47" s="108">
        <f t="shared" si="397"/>
        <v>9.9028268978323709E-3</v>
      </c>
      <c r="BD47" s="710">
        <f t="shared" ref="BD47:BK47" si="398">BD45/BD8</f>
        <v>2.4609103509247023E-2</v>
      </c>
      <c r="BE47" s="711">
        <f t="shared" si="398"/>
        <v>9.9007470592657621E-3</v>
      </c>
      <c r="BF47" s="710">
        <f t="shared" si="398"/>
        <v>9.724731154237885E-3</v>
      </c>
      <c r="BG47" s="711">
        <f t="shared" si="398"/>
        <v>8.4354820522799401E-3</v>
      </c>
      <c r="BH47" s="710">
        <f t="shared" si="398"/>
        <v>1.2829583371273172E-2</v>
      </c>
      <c r="BI47" s="711">
        <f t="shared" si="398"/>
        <v>1.2557316848432009E-2</v>
      </c>
      <c r="BJ47" s="153">
        <f t="shared" si="398"/>
        <v>0.13360752385375221</v>
      </c>
      <c r="BK47" s="172">
        <f t="shared" si="398"/>
        <v>1.113396032114602E-2</v>
      </c>
      <c r="BL47" s="417">
        <f t="shared" ref="BL47" si="399">BL45/BL8</f>
        <v>8.8090824100168184E-3</v>
      </c>
      <c r="BM47" s="108"/>
      <c r="BN47" s="109"/>
      <c r="BO47" s="108"/>
      <c r="BP47" s="109"/>
      <c r="BQ47" s="108"/>
      <c r="BR47" s="710"/>
      <c r="BS47" s="711"/>
      <c r="BT47" s="710"/>
      <c r="BU47" s="710"/>
      <c r="BV47" s="710"/>
      <c r="BW47" s="710"/>
      <c r="BX47" s="153">
        <f>BX45/BX8</f>
        <v>8.8090824100168184E-3</v>
      </c>
      <c r="BY47" s="172">
        <f t="shared" si="332"/>
        <v>8.8090824100168184E-3</v>
      </c>
      <c r="BZ47" s="483">
        <f>(AJ47-AG47)*100</f>
        <v>-0.33474775304493198</v>
      </c>
      <c r="CA47" s="433">
        <f>(BZ47/AG47)/100</f>
        <v>-0.27342860029605898</v>
      </c>
      <c r="CB47" s="424">
        <f>(AK47-AJ47)*100</f>
        <v>-0.12054631594541282</v>
      </c>
      <c r="CC47" s="433">
        <f>(CB47/AJ47)/100</f>
        <v>-0.13551953801027031</v>
      </c>
      <c r="CD47" s="424">
        <f>(AM47-AL47)*100</f>
        <v>-9.8930773180805516E-3</v>
      </c>
      <c r="CE47" s="433">
        <f>(CD47/AL47)/100</f>
        <v>-1.254593479914084E-2</v>
      </c>
      <c r="CF47" s="424">
        <f>(AM47-AL47)*100</f>
        <v>-9.8930773180805516E-3</v>
      </c>
      <c r="CG47" s="433">
        <f>(CF47/AL47)/100</f>
        <v>-1.254593479914084E-2</v>
      </c>
      <c r="CH47" s="424">
        <f>(AN47-AM47)*100</f>
        <v>-1.278591393941951E-2</v>
      </c>
      <c r="CI47" s="433">
        <f>(CH47/AM47)/100</f>
        <v>-1.6420504560974939E-2</v>
      </c>
      <c r="CJ47" s="424">
        <f>(AO47-AN47)*100</f>
        <v>2.114322887511356</v>
      </c>
      <c r="CK47" s="433">
        <f>(CJ47/AN47)/100</f>
        <v>2.7606831557649212</v>
      </c>
      <c r="CL47" s="424">
        <f>(AP47-AO47)*100</f>
        <v>-2.0934013983718547</v>
      </c>
      <c r="CM47" s="433">
        <f>(CL47/AO47)/100</f>
        <v>-0.72682694547756643</v>
      </c>
      <c r="CN47" s="424">
        <f>(AQ47-AP47)*100</f>
        <v>6.7392026420610818E-2</v>
      </c>
      <c r="CO47" s="433">
        <f>(CN47/AP47)/100</f>
        <v>8.5654299191042782E-2</v>
      </c>
      <c r="CP47" s="424">
        <f>(AS47-AR47)*100</f>
        <v>-3.6513132011828549E-2</v>
      </c>
      <c r="CQ47" s="433">
        <f>(CP47/AR47)/100</f>
        <v>-4.4723240484327444E-2</v>
      </c>
      <c r="CR47" s="424">
        <f>(AS47-AR47)*100</f>
        <v>-3.6513132011828549E-2</v>
      </c>
      <c r="CS47" s="433">
        <f>(CR47/AR47)/100</f>
        <v>-4.4723240484327444E-2</v>
      </c>
      <c r="CT47" s="424">
        <f>(AT47-AS47)*100</f>
        <v>2.9111195244367789E-2</v>
      </c>
      <c r="CU47" s="433">
        <f>(CT47/AS47)/100</f>
        <v>3.7326305048246737E-2</v>
      </c>
      <c r="CV47" s="424">
        <f>(AU47-AT47)*100</f>
        <v>2.0276668458996464E-2</v>
      </c>
      <c r="CW47" s="433">
        <f>(CV47/AT47)/100</f>
        <v>2.5063179991918826E-2</v>
      </c>
      <c r="CX47" s="753">
        <f t="shared" si="333"/>
        <v>2.5497007314660008E-4</v>
      </c>
      <c r="CY47" s="740">
        <f t="shared" si="334"/>
        <v>3.0745258395675629E-2</v>
      </c>
      <c r="CZ47" s="753">
        <f t="shared" si="335"/>
        <v>2.4427943057075095E-4</v>
      </c>
      <c r="DA47" s="740">
        <f t="shared" si="336"/>
        <v>2.8577517024328529E-2</v>
      </c>
      <c r="DB47" s="753">
        <f t="shared" si="337"/>
        <v>-9.4635029869218068E-4</v>
      </c>
      <c r="DC47" s="740">
        <f t="shared" si="338"/>
        <v>-0.10763474582318963</v>
      </c>
      <c r="DD47" s="753">
        <f t="shared" si="339"/>
        <v>3.4170838782226088E-3</v>
      </c>
      <c r="DE47" s="740">
        <f t="shared" si="340"/>
        <v>0.43552546545390569</v>
      </c>
      <c r="DF47" s="753">
        <f t="shared" si="341"/>
        <v>-2.0642942988355738E-3</v>
      </c>
      <c r="DG47" s="740">
        <f t="shared" si="342"/>
        <v>-0.183281498180348</v>
      </c>
      <c r="DH47" s="753">
        <f t="shared" si="343"/>
        <v>7.0414965109317357E-4</v>
      </c>
      <c r="DI47" s="740">
        <f t="shared" si="344"/>
        <v>7.6549011581288476E-2</v>
      </c>
      <c r="DJ47" s="753">
        <f t="shared" si="345"/>
        <v>1.4706276611414652E-2</v>
      </c>
      <c r="DK47" s="740">
        <f t="shared" si="346"/>
        <v>1.485058434640891</v>
      </c>
      <c r="DL47" s="753">
        <f t="shared" si="347"/>
        <v>-1.4708356449981261E-2</v>
      </c>
      <c r="DM47" s="740">
        <f t="shared" si="348"/>
        <v>-0.59767949061836023</v>
      </c>
      <c r="DN47" s="753">
        <f t="shared" si="349"/>
        <v>-1.7601590502787715E-4</v>
      </c>
      <c r="DO47" s="740">
        <f t="shared" si="350"/>
        <v>-1.7778042805684045E-2</v>
      </c>
      <c r="DP47" s="753">
        <f t="shared" si="351"/>
        <v>-1.2892491019579448E-3</v>
      </c>
      <c r="DQ47" s="128">
        <f t="shared" si="352"/>
        <v>-0.13257426673395598</v>
      </c>
      <c r="DR47" s="753">
        <f t="shared" si="353"/>
        <v>4.3941013189932321E-3</v>
      </c>
      <c r="DS47" s="740">
        <f t="shared" si="354"/>
        <v>0.52090696083048338</v>
      </c>
      <c r="DT47" s="753">
        <f t="shared" si="355"/>
        <v>-2.722665228411629E-4</v>
      </c>
      <c r="DU47" s="740">
        <f t="shared" si="356"/>
        <v>-2.1221774313482163E-2</v>
      </c>
      <c r="DV47" s="753">
        <f t="shared" si="357"/>
        <v>-3.7482344384151909E-3</v>
      </c>
      <c r="DW47" s="740">
        <f t="shared" si="358"/>
        <v>-0.29849007424569529</v>
      </c>
      <c r="DX47" s="424">
        <f t="shared" si="359"/>
        <v>-8.8090824100168184E-3</v>
      </c>
      <c r="DY47" s="433">
        <f t="shared" si="360"/>
        <v>-1</v>
      </c>
      <c r="DZ47" s="424">
        <f t="shared" si="361"/>
        <v>0</v>
      </c>
      <c r="EA47" s="433" t="e">
        <f t="shared" si="362"/>
        <v>#DIV/0!</v>
      </c>
      <c r="EB47" s="424">
        <f t="shared" si="363"/>
        <v>0</v>
      </c>
      <c r="EC47" s="433" t="e">
        <f t="shared" si="364"/>
        <v>#DIV/0!</v>
      </c>
      <c r="ED47" s="424">
        <f t="shared" si="365"/>
        <v>0</v>
      </c>
      <c r="EE47" s="433" t="e">
        <f t="shared" si="366"/>
        <v>#DIV/0!</v>
      </c>
      <c r="EF47" s="424">
        <f t="shared" si="367"/>
        <v>0</v>
      </c>
      <c r="EG47" s="433" t="e">
        <f t="shared" si="368"/>
        <v>#DIV/0!</v>
      </c>
      <c r="EH47" s="424">
        <f t="shared" si="369"/>
        <v>0</v>
      </c>
      <c r="EI47" s="433" t="e">
        <f t="shared" si="370"/>
        <v>#DIV/0!</v>
      </c>
      <c r="EJ47" s="424">
        <f t="shared" si="371"/>
        <v>0</v>
      </c>
      <c r="EK47" s="433" t="e">
        <f t="shared" si="372"/>
        <v>#DIV/0!</v>
      </c>
      <c r="EL47" s="424">
        <f t="shared" si="373"/>
        <v>0</v>
      </c>
      <c r="EM47" s="433" t="e">
        <f t="shared" si="374"/>
        <v>#DIV/0!</v>
      </c>
      <c r="EN47" s="424">
        <f t="shared" si="375"/>
        <v>0</v>
      </c>
      <c r="EO47" s="433" t="e">
        <f t="shared" si="376"/>
        <v>#DIV/0!</v>
      </c>
      <c r="EP47" s="424">
        <f t="shared" si="377"/>
        <v>0</v>
      </c>
      <c r="EQ47" s="433" t="e">
        <f t="shared" si="378"/>
        <v>#DIV/0!</v>
      </c>
      <c r="ER47" s="424">
        <f t="shared" si="379"/>
        <v>0</v>
      </c>
      <c r="ES47" s="433" t="e">
        <f t="shared" si="380"/>
        <v>#DIV/0!</v>
      </c>
      <c r="ET47" s="236">
        <f t="shared" si="381"/>
        <v>8.5479585354735921E-3</v>
      </c>
      <c r="EU47" s="800">
        <f t="shared" si="382"/>
        <v>8.8090824100168184E-3</v>
      </c>
      <c r="EV47" s="753">
        <f>(EU47-ET47)*100</f>
        <v>2.6112387454322629E-2</v>
      </c>
      <c r="EW47" s="128">
        <f>(EV47/ET47)/100</f>
        <v>3.0548097941698656E-2</v>
      </c>
      <c r="EX47" s="769"/>
      <c r="EY47" s="769"/>
      <c r="EZ47" s="769"/>
      <c r="FA47" s="2" t="str">
        <f t="shared" si="383"/>
        <v>Cost as % of System Implementation</v>
      </c>
      <c r="FB47" s="314" t="e">
        <f>#REF!</f>
        <v>#REF!</v>
      </c>
      <c r="FC47" s="314" t="e">
        <f>#REF!</f>
        <v>#REF!</v>
      </c>
      <c r="FD47" s="314" t="e">
        <f>#REF!</f>
        <v>#REF!</v>
      </c>
      <c r="FE47" s="314" t="e">
        <f>#REF!</f>
        <v>#REF!</v>
      </c>
      <c r="FF47" s="314" t="e">
        <f>#REF!</f>
        <v>#REF!</v>
      </c>
      <c r="FG47" s="314" t="e">
        <f>#REF!</f>
        <v>#REF!</v>
      </c>
      <c r="FH47" s="314" t="e">
        <f>#REF!</f>
        <v>#REF!</v>
      </c>
      <c r="FI47" s="314" t="e">
        <f>#REF!</f>
        <v>#REF!</v>
      </c>
      <c r="FJ47" s="314" t="e">
        <f>#REF!</f>
        <v>#REF!</v>
      </c>
      <c r="FK47" s="314" t="e">
        <f>#REF!</f>
        <v>#REF!</v>
      </c>
      <c r="FL47" s="314" t="e">
        <f>#REF!</f>
        <v>#REF!</v>
      </c>
      <c r="FM47" s="315">
        <f t="shared" si="53"/>
        <v>8.8951244754300485E-3</v>
      </c>
      <c r="FN47" s="315">
        <f t="shared" si="251"/>
        <v>7.6896613159759203E-3</v>
      </c>
      <c r="FO47" s="315">
        <f t="shared" si="252"/>
        <v>7.8854844030897091E-3</v>
      </c>
      <c r="FP47" s="315">
        <f t="shared" si="253"/>
        <v>7.7865536299089036E-3</v>
      </c>
      <c r="FQ47" s="315">
        <f t="shared" si="254"/>
        <v>7.6586944905147085E-3</v>
      </c>
      <c r="FR47" s="315">
        <f t="shared" si="255"/>
        <v>2.8801923365628271E-2</v>
      </c>
      <c r="FS47" s="315">
        <f t="shared" si="256"/>
        <v>7.8679093819097254E-3</v>
      </c>
      <c r="FT47" s="315">
        <f t="shared" si="257"/>
        <v>8.5418296461158335E-3</v>
      </c>
      <c r="FU47" s="315">
        <f t="shared" si="258"/>
        <v>8.164241145411635E-3</v>
      </c>
      <c r="FV47" s="315">
        <f t="shared" si="259"/>
        <v>7.7991098252933495E-3</v>
      </c>
      <c r="FW47" s="315">
        <f t="shared" si="260"/>
        <v>8.0902217777370274E-3</v>
      </c>
      <c r="FX47" s="315">
        <f t="shared" si="260"/>
        <v>8.2929884623269921E-3</v>
      </c>
      <c r="FY47" s="315">
        <f t="shared" si="384"/>
        <v>8.5479585354735921E-3</v>
      </c>
      <c r="FZ47" s="315">
        <f t="shared" si="384"/>
        <v>8.7922379660443431E-3</v>
      </c>
      <c r="GA47" s="315">
        <f t="shared" si="384"/>
        <v>7.8458876673521624E-3</v>
      </c>
      <c r="GB47" s="315">
        <f t="shared" si="384"/>
        <v>1.1262971545574771E-2</v>
      </c>
      <c r="GC47" s="315">
        <f t="shared" si="384"/>
        <v>9.1986772467391974E-3</v>
      </c>
      <c r="GD47" s="315">
        <f t="shared" si="384"/>
        <v>9.9028268978323709E-3</v>
      </c>
      <c r="GE47" s="315">
        <f t="shared" si="384"/>
        <v>2.4609103509247023E-2</v>
      </c>
      <c r="GF47" s="315">
        <f t="shared" si="384"/>
        <v>9.9007470592657621E-3</v>
      </c>
      <c r="GG47" s="315">
        <f t="shared" si="384"/>
        <v>9.724731154237885E-3</v>
      </c>
      <c r="GH47" s="315">
        <f t="shared" si="384"/>
        <v>8.4354820522799401E-3</v>
      </c>
      <c r="GI47" s="315">
        <f t="shared" si="384"/>
        <v>1.2829583371273172E-2</v>
      </c>
      <c r="GJ47" s="315">
        <f t="shared" si="384"/>
        <v>1.2557316848432009E-2</v>
      </c>
      <c r="GK47" s="923">
        <f t="shared" si="385"/>
        <v>8.8090824100168184E-3</v>
      </c>
      <c r="GL47" s="923">
        <f t="shared" si="386"/>
        <v>0</v>
      </c>
      <c r="GM47" s="923">
        <f t="shared" si="386"/>
        <v>0</v>
      </c>
      <c r="GN47" s="923">
        <f t="shared" si="386"/>
        <v>0</v>
      </c>
      <c r="GO47" s="923">
        <f t="shared" si="386"/>
        <v>0</v>
      </c>
      <c r="GP47" s="923">
        <f t="shared" si="386"/>
        <v>0</v>
      </c>
      <c r="GQ47" s="923">
        <f t="shared" si="386"/>
        <v>0</v>
      </c>
      <c r="GR47" s="923">
        <f t="shared" si="386"/>
        <v>0</v>
      </c>
      <c r="GS47" s="923">
        <f t="shared" si="386"/>
        <v>0</v>
      </c>
      <c r="GT47" s="923">
        <f t="shared" si="386"/>
        <v>0</v>
      </c>
      <c r="GU47" s="923">
        <f t="shared" si="386"/>
        <v>0</v>
      </c>
      <c r="GV47" s="923">
        <f t="shared" si="387"/>
        <v>0</v>
      </c>
    </row>
    <row r="48" spans="1:205" s="2" customFormat="1" x14ac:dyDescent="0.25">
      <c r="A48" s="880"/>
      <c r="B48" s="56">
        <v>7.4</v>
      </c>
      <c r="C48" s="7"/>
      <c r="D48" s="130"/>
      <c r="E48" s="1007" t="s">
        <v>93</v>
      </c>
      <c r="F48" s="1007"/>
      <c r="G48" s="1008"/>
      <c r="H48" s="415">
        <v>347642.16</v>
      </c>
      <c r="I48" s="78">
        <v>359007.76999999996</v>
      </c>
      <c r="J48" s="24">
        <v>360100.57</v>
      </c>
      <c r="K48" s="337">
        <v>354852.94</v>
      </c>
      <c r="L48" s="24">
        <v>355564.33</v>
      </c>
      <c r="M48" s="78">
        <v>355679.54</v>
      </c>
      <c r="N48" s="24">
        <v>362653.63999999996</v>
      </c>
      <c r="O48" s="78">
        <v>390465.75</v>
      </c>
      <c r="P48" s="234">
        <v>349186.38999999996</v>
      </c>
      <c r="Q48" s="78">
        <v>344863.45</v>
      </c>
      <c r="R48" s="234">
        <v>350159.59</v>
      </c>
      <c r="S48" s="444">
        <v>335428.02</v>
      </c>
      <c r="T48" s="151">
        <v>4265604.1500000004</v>
      </c>
      <c r="U48" s="171">
        <v>355467.01250000001</v>
      </c>
      <c r="V48" s="493">
        <f>320072.97+6333.54</f>
        <v>326406.50999999995</v>
      </c>
      <c r="W48" s="444">
        <f>347757.24+1947.06</f>
        <v>349704.3</v>
      </c>
      <c r="X48" s="493">
        <f>292593.25+5979.19</f>
        <v>298572.44</v>
      </c>
      <c r="Y48" s="444">
        <f>297626.76+7918.79</f>
        <v>305545.55</v>
      </c>
      <c r="Z48" s="493">
        <v>303619.43</v>
      </c>
      <c r="AA48" s="262">
        <v>283940.93</v>
      </c>
      <c r="AB48" s="493">
        <v>327578.63999999996</v>
      </c>
      <c r="AC48" s="78">
        <v>326744.15999999997</v>
      </c>
      <c r="AD48" s="493">
        <v>300482.21999999997</v>
      </c>
      <c r="AE48" s="78">
        <v>285921.49</v>
      </c>
      <c r="AF48" s="234">
        <v>288667.86</v>
      </c>
      <c r="AG48" s="78">
        <v>604781.77</v>
      </c>
      <c r="AH48" s="151">
        <v>4001965.3</v>
      </c>
      <c r="AI48" s="171">
        <v>333497.10833333334</v>
      </c>
      <c r="AJ48" s="717">
        <v>292824.03999999998</v>
      </c>
      <c r="AK48" s="718">
        <v>278002.14999999997</v>
      </c>
      <c r="AL48" s="717">
        <v>284766.60000000003</v>
      </c>
      <c r="AM48" s="718">
        <v>305211.06</v>
      </c>
      <c r="AN48" s="717">
        <v>297521.93</v>
      </c>
      <c r="AO48" s="719">
        <f>295385.19+2029.12</f>
        <v>297414.31</v>
      </c>
      <c r="AP48" s="717">
        <f>331495.19+2830.23</f>
        <v>334325.42</v>
      </c>
      <c r="AQ48" s="262">
        <f>357048.87+2350.53</f>
        <v>359399.4</v>
      </c>
      <c r="AR48" s="717">
        <f>302604.24+1279.2</f>
        <v>303883.44</v>
      </c>
      <c r="AS48" s="78">
        <v>298736.75</v>
      </c>
      <c r="AT48" s="234">
        <v>304236.69</v>
      </c>
      <c r="AU48" s="707">
        <v>343177.36</v>
      </c>
      <c r="AV48" s="151">
        <f>SUM(AJ48:AU48)</f>
        <v>3699499.15</v>
      </c>
      <c r="AW48" s="171">
        <f t="shared" si="330"/>
        <v>308291.59583333333</v>
      </c>
      <c r="AX48" s="717">
        <v>303418.21999999997</v>
      </c>
      <c r="AY48" s="718">
        <v>303223.7</v>
      </c>
      <c r="AZ48" s="717">
        <v>295959.09999999998</v>
      </c>
      <c r="BA48" s="718">
        <v>314548.46000000002</v>
      </c>
      <c r="BB48" s="717">
        <v>303876.49</v>
      </c>
      <c r="BC48" s="719">
        <v>348685.31</v>
      </c>
      <c r="BD48" s="717">
        <v>299324.71000000002</v>
      </c>
      <c r="BE48" s="262">
        <v>355846.17</v>
      </c>
      <c r="BF48" s="717">
        <v>323569.21000000002</v>
      </c>
      <c r="BG48" s="78">
        <v>343378.77</v>
      </c>
      <c r="BH48" s="717">
        <v>286742.75</v>
      </c>
      <c r="BI48" s="958">
        <v>350686.54</v>
      </c>
      <c r="BJ48" s="151">
        <f>SUM(AX48:BI48)</f>
        <v>3829259.43</v>
      </c>
      <c r="BK48" s="171">
        <f t="shared" si="331"/>
        <v>319104.95250000001</v>
      </c>
      <c r="BL48" s="717">
        <v>293558.21999999997</v>
      </c>
      <c r="BM48" s="718"/>
      <c r="BN48" s="717"/>
      <c r="BO48" s="718"/>
      <c r="BP48" s="717"/>
      <c r="BQ48" s="719"/>
      <c r="BR48" s="717"/>
      <c r="BS48" s="262"/>
      <c r="BT48" s="717"/>
      <c r="BU48" s="717"/>
      <c r="BV48" s="717"/>
      <c r="BW48" s="717"/>
      <c r="BX48" s="151">
        <f>SUM(BL48:BW48)</f>
        <v>293558.21999999997</v>
      </c>
      <c r="BY48" s="171">
        <f t="shared" si="332"/>
        <v>293558.21999999997</v>
      </c>
      <c r="BZ48" s="482">
        <f>AJ48-AG48</f>
        <v>-311957.73000000004</v>
      </c>
      <c r="CA48" s="431">
        <f>BZ48/AG48</f>
        <v>-0.51581867290741923</v>
      </c>
      <c r="CB48" s="352">
        <f>AK48-AJ48</f>
        <v>-14821.890000000014</v>
      </c>
      <c r="CC48" s="431">
        <f>CB48/AJ48</f>
        <v>-5.0617053162711693E-2</v>
      </c>
      <c r="CD48" s="352">
        <f>AM48-AL48</f>
        <v>20444.459999999963</v>
      </c>
      <c r="CE48" s="431">
        <f>CD48/AL48</f>
        <v>7.1793742665045554E-2</v>
      </c>
      <c r="CF48" s="352">
        <f>AM48-AL48</f>
        <v>20444.459999999963</v>
      </c>
      <c r="CG48" s="431">
        <f>CF48/AL48</f>
        <v>7.1793742665045554E-2</v>
      </c>
      <c r="CH48" s="352">
        <f>AN48-AM48</f>
        <v>-7689.1300000000047</v>
      </c>
      <c r="CI48" s="431">
        <f>CH48/AM48</f>
        <v>-2.5192828857512586E-2</v>
      </c>
      <c r="CJ48" s="352">
        <f>AO48-AN48</f>
        <v>-107.61999999999534</v>
      </c>
      <c r="CK48" s="431">
        <f>CJ48/AN48</f>
        <v>-3.6172123513717239E-4</v>
      </c>
      <c r="CL48" s="352">
        <f>AP48-AO48</f>
        <v>36911.109999999986</v>
      </c>
      <c r="CM48" s="431">
        <f>CL48/AO48</f>
        <v>0.1241067048858543</v>
      </c>
      <c r="CN48" s="352">
        <f>AQ48-AP48</f>
        <v>25073.98000000004</v>
      </c>
      <c r="CO48" s="431">
        <f>CN48/AP48</f>
        <v>7.4998724296824457E-2</v>
      </c>
      <c r="CP48" s="352">
        <f>AS48-AR48</f>
        <v>-5146.6900000000023</v>
      </c>
      <c r="CQ48" s="431">
        <f>CP48/AR48</f>
        <v>-1.6936395086221225E-2</v>
      </c>
      <c r="CR48" s="548">
        <f>AS48-AR48</f>
        <v>-5146.6900000000023</v>
      </c>
      <c r="CS48" s="431">
        <f>CR48/AR48</f>
        <v>-1.6936395086221225E-2</v>
      </c>
      <c r="CT48" s="352">
        <f>AT48-AS48</f>
        <v>5499.9400000000023</v>
      </c>
      <c r="CU48" s="431">
        <f>CT48/AS48</f>
        <v>1.8410657543807388E-2</v>
      </c>
      <c r="CV48" s="352">
        <f>AU48-AT48</f>
        <v>38940.669999999984</v>
      </c>
      <c r="CW48" s="431">
        <f>CV48/AT48</f>
        <v>0.12799465442514504</v>
      </c>
      <c r="CX48" s="751">
        <f t="shared" si="333"/>
        <v>-39759.140000000014</v>
      </c>
      <c r="CY48" s="734">
        <f t="shared" si="334"/>
        <v>-0.11585595273534366</v>
      </c>
      <c r="CZ48" s="751">
        <f t="shared" si="335"/>
        <v>-194.51999999996042</v>
      </c>
      <c r="DA48" s="734">
        <f t="shared" si="336"/>
        <v>-6.4109531721582322E-4</v>
      </c>
      <c r="DB48" s="751">
        <f t="shared" si="337"/>
        <v>-7264.6000000000349</v>
      </c>
      <c r="DC48" s="734">
        <f t="shared" si="338"/>
        <v>-2.3957889835128438E-2</v>
      </c>
      <c r="DD48" s="751">
        <f t="shared" si="339"/>
        <v>18589.360000000044</v>
      </c>
      <c r="DE48" s="734">
        <f t="shared" si="340"/>
        <v>6.2810570784949837E-2</v>
      </c>
      <c r="DF48" s="751">
        <f t="shared" si="341"/>
        <v>-10671.97000000003</v>
      </c>
      <c r="DG48" s="734">
        <f t="shared" si="342"/>
        <v>-3.3927904145517128E-2</v>
      </c>
      <c r="DH48" s="751">
        <f t="shared" si="343"/>
        <v>44808.820000000007</v>
      </c>
      <c r="DI48" s="734">
        <f t="shared" si="344"/>
        <v>0.14745734360693719</v>
      </c>
      <c r="DJ48" s="751">
        <f t="shared" si="345"/>
        <v>-49360.599999999977</v>
      </c>
      <c r="DK48" s="734">
        <f t="shared" si="346"/>
        <v>-0.1415620290972395</v>
      </c>
      <c r="DL48" s="751">
        <f t="shared" si="347"/>
        <v>56521.459999999963</v>
      </c>
      <c r="DM48" s="734">
        <f t="shared" si="348"/>
        <v>0.18882991651440992</v>
      </c>
      <c r="DN48" s="751">
        <f t="shared" si="349"/>
        <v>-32276.959999999963</v>
      </c>
      <c r="DO48" s="734">
        <f t="shared" si="350"/>
        <v>-9.070481213834608E-2</v>
      </c>
      <c r="DP48" s="751">
        <f t="shared" si="351"/>
        <v>19809.559999999998</v>
      </c>
      <c r="DQ48" s="120">
        <f t="shared" si="352"/>
        <v>6.1222018003505331E-2</v>
      </c>
      <c r="DR48" s="751">
        <f t="shared" si="353"/>
        <v>-56636.020000000019</v>
      </c>
      <c r="DS48" s="734">
        <f t="shared" si="354"/>
        <v>-0.16493745376279381</v>
      </c>
      <c r="DT48" s="751">
        <f t="shared" si="355"/>
        <v>63943.789999999979</v>
      </c>
      <c r="DU48" s="734">
        <f t="shared" si="356"/>
        <v>0.22300054665723887</v>
      </c>
      <c r="DV48" s="751">
        <f t="shared" si="357"/>
        <v>-57128.320000000007</v>
      </c>
      <c r="DW48" s="734">
        <f t="shared" si="358"/>
        <v>-0.16290422780412392</v>
      </c>
      <c r="DX48" s="352">
        <f t="shared" si="359"/>
        <v>-293558.21999999997</v>
      </c>
      <c r="DY48" s="431">
        <f t="shared" si="360"/>
        <v>-1</v>
      </c>
      <c r="DZ48" s="352">
        <f t="shared" si="361"/>
        <v>0</v>
      </c>
      <c r="EA48" s="431" t="e">
        <f t="shared" si="362"/>
        <v>#DIV/0!</v>
      </c>
      <c r="EB48" s="352">
        <f t="shared" si="363"/>
        <v>0</v>
      </c>
      <c r="EC48" s="431" t="e">
        <f t="shared" si="364"/>
        <v>#DIV/0!</v>
      </c>
      <c r="ED48" s="352">
        <f t="shared" si="365"/>
        <v>0</v>
      </c>
      <c r="EE48" s="431" t="e">
        <f t="shared" si="366"/>
        <v>#DIV/0!</v>
      </c>
      <c r="EF48" s="352">
        <f t="shared" si="367"/>
        <v>0</v>
      </c>
      <c r="EG48" s="431" t="e">
        <f t="shared" si="368"/>
        <v>#DIV/0!</v>
      </c>
      <c r="EH48" s="352">
        <f t="shared" si="369"/>
        <v>0</v>
      </c>
      <c r="EI48" s="431" t="e">
        <f t="shared" si="370"/>
        <v>#DIV/0!</v>
      </c>
      <c r="EJ48" s="352">
        <f t="shared" si="371"/>
        <v>0</v>
      </c>
      <c r="EK48" s="431" t="e">
        <f t="shared" si="372"/>
        <v>#DIV/0!</v>
      </c>
      <c r="EL48" s="352">
        <f t="shared" si="373"/>
        <v>0</v>
      </c>
      <c r="EM48" s="431" t="e">
        <f t="shared" si="374"/>
        <v>#DIV/0!</v>
      </c>
      <c r="EN48" s="352">
        <f t="shared" si="375"/>
        <v>0</v>
      </c>
      <c r="EO48" s="431" t="e">
        <f t="shared" si="376"/>
        <v>#DIV/0!</v>
      </c>
      <c r="EP48" s="352">
        <f t="shared" si="377"/>
        <v>0</v>
      </c>
      <c r="EQ48" s="431" t="e">
        <f t="shared" si="378"/>
        <v>#DIV/0!</v>
      </c>
      <c r="ER48" s="352">
        <f t="shared" si="379"/>
        <v>0</v>
      </c>
      <c r="ES48" s="431" t="e">
        <f t="shared" si="380"/>
        <v>#DIV/0!</v>
      </c>
      <c r="ET48" s="234">
        <f t="shared" si="381"/>
        <v>303418.21999999997</v>
      </c>
      <c r="EU48" s="801">
        <f t="shared" si="382"/>
        <v>293558.21999999997</v>
      </c>
      <c r="EV48" s="733">
        <f>EU48-ET48</f>
        <v>-9860</v>
      </c>
      <c r="EW48" s="120">
        <f>EV48/ET48</f>
        <v>-3.2496400512797161E-2</v>
      </c>
      <c r="EX48" s="769"/>
      <c r="EY48" s="769"/>
      <c r="EZ48" s="769"/>
      <c r="FA48" s="2" t="str">
        <f t="shared" si="383"/>
        <v>Service Center Costs</v>
      </c>
      <c r="FB48" s="310" t="e">
        <f>#REF!</f>
        <v>#REF!</v>
      </c>
      <c r="FC48" s="310" t="e">
        <f>#REF!</f>
        <v>#REF!</v>
      </c>
      <c r="FD48" s="310" t="e">
        <f>#REF!</f>
        <v>#REF!</v>
      </c>
      <c r="FE48" s="310" t="e">
        <f>#REF!</f>
        <v>#REF!</v>
      </c>
      <c r="FF48" s="310" t="e">
        <f>#REF!</f>
        <v>#REF!</v>
      </c>
      <c r="FG48" s="310" t="e">
        <f>#REF!</f>
        <v>#REF!</v>
      </c>
      <c r="FH48" s="310" t="e">
        <f>#REF!</f>
        <v>#REF!</v>
      </c>
      <c r="FI48" s="310" t="e">
        <f>#REF!</f>
        <v>#REF!</v>
      </c>
      <c r="FJ48" s="310" t="e">
        <f>#REF!</f>
        <v>#REF!</v>
      </c>
      <c r="FK48" s="310" t="e">
        <f>#REF!</f>
        <v>#REF!</v>
      </c>
      <c r="FL48" s="310" t="e">
        <f>#REF!</f>
        <v>#REF!</v>
      </c>
      <c r="FM48" s="311">
        <f t="shared" si="53"/>
        <v>292824.03999999998</v>
      </c>
      <c r="FN48" s="311">
        <f t="shared" si="251"/>
        <v>278002.14999999997</v>
      </c>
      <c r="FO48" s="311">
        <f t="shared" si="252"/>
        <v>284766.60000000003</v>
      </c>
      <c r="FP48" s="311">
        <f t="shared" si="253"/>
        <v>305211.06</v>
      </c>
      <c r="FQ48" s="311">
        <f t="shared" si="254"/>
        <v>297521.93</v>
      </c>
      <c r="FR48" s="311">
        <f t="shared" si="255"/>
        <v>297414.31</v>
      </c>
      <c r="FS48" s="311">
        <f t="shared" si="256"/>
        <v>334325.42</v>
      </c>
      <c r="FT48" s="311">
        <f t="shared" si="257"/>
        <v>359399.4</v>
      </c>
      <c r="FU48" s="311">
        <f t="shared" si="258"/>
        <v>303883.44</v>
      </c>
      <c r="FV48" s="311">
        <f t="shared" si="259"/>
        <v>298736.75</v>
      </c>
      <c r="FW48" s="311">
        <f t="shared" si="260"/>
        <v>304236.69</v>
      </c>
      <c r="FX48" s="311">
        <f t="shared" si="260"/>
        <v>343177.36</v>
      </c>
      <c r="FY48" s="311">
        <f t="shared" si="384"/>
        <v>303418.21999999997</v>
      </c>
      <c r="FZ48" s="311">
        <f t="shared" si="384"/>
        <v>303223.7</v>
      </c>
      <c r="GA48" s="311">
        <f t="shared" si="384"/>
        <v>295959.09999999998</v>
      </c>
      <c r="GB48" s="311">
        <f t="shared" si="384"/>
        <v>314548.46000000002</v>
      </c>
      <c r="GC48" s="311">
        <f t="shared" si="384"/>
        <v>303876.49</v>
      </c>
      <c r="GD48" s="311">
        <f t="shared" si="384"/>
        <v>348685.31</v>
      </c>
      <c r="GE48" s="311">
        <f t="shared" si="384"/>
        <v>299324.71000000002</v>
      </c>
      <c r="GF48" s="311">
        <f t="shared" si="384"/>
        <v>355846.17</v>
      </c>
      <c r="GG48" s="311">
        <f t="shared" si="384"/>
        <v>323569.21000000002</v>
      </c>
      <c r="GH48" s="311">
        <f t="shared" si="384"/>
        <v>343378.77</v>
      </c>
      <c r="GI48" s="311">
        <f t="shared" si="384"/>
        <v>286742.75</v>
      </c>
      <c r="GJ48" s="311">
        <f t="shared" si="384"/>
        <v>350686.54</v>
      </c>
      <c r="GK48" s="921">
        <f t="shared" si="385"/>
        <v>293558.21999999997</v>
      </c>
      <c r="GL48" s="921">
        <f t="shared" si="386"/>
        <v>0</v>
      </c>
      <c r="GM48" s="921">
        <f t="shared" si="386"/>
        <v>0</v>
      </c>
      <c r="GN48" s="921">
        <f t="shared" si="386"/>
        <v>0</v>
      </c>
      <c r="GO48" s="921">
        <f t="shared" si="386"/>
        <v>0</v>
      </c>
      <c r="GP48" s="921">
        <f t="shared" si="386"/>
        <v>0</v>
      </c>
      <c r="GQ48" s="921">
        <f t="shared" si="386"/>
        <v>0</v>
      </c>
      <c r="GR48" s="921">
        <f t="shared" si="386"/>
        <v>0</v>
      </c>
      <c r="GS48" s="921">
        <f t="shared" si="386"/>
        <v>0</v>
      </c>
      <c r="GT48" s="921">
        <f t="shared" si="386"/>
        <v>0</v>
      </c>
      <c r="GU48" s="921">
        <f t="shared" si="386"/>
        <v>0</v>
      </c>
      <c r="GV48" s="921">
        <f t="shared" si="387"/>
        <v>0</v>
      </c>
    </row>
    <row r="49" spans="1:204" s="96" customFormat="1" x14ac:dyDescent="0.25">
      <c r="A49" s="884"/>
      <c r="B49" s="94">
        <v>7.5</v>
      </c>
      <c r="C49" s="95"/>
      <c r="D49" s="512"/>
      <c r="E49" s="1017" t="s">
        <v>228</v>
      </c>
      <c r="F49" s="1017"/>
      <c r="G49" s="1018"/>
      <c r="H49" s="418">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8">
        <f t="shared" ref="V49:AG49" si="400">V48/V22</f>
        <v>47.776128512880554</v>
      </c>
      <c r="W49" s="98">
        <f t="shared" si="400"/>
        <v>51.34404639553663</v>
      </c>
      <c r="X49" s="97">
        <f t="shared" si="400"/>
        <v>51.665070081328949</v>
      </c>
      <c r="Y49" s="98">
        <f t="shared" si="400"/>
        <v>41.976308558867977</v>
      </c>
      <c r="Z49" s="97">
        <f t="shared" si="400"/>
        <v>50.301429754804502</v>
      </c>
      <c r="AA49" s="98">
        <f t="shared" si="400"/>
        <v>49.553390924956368</v>
      </c>
      <c r="AB49" s="97">
        <f t="shared" si="400"/>
        <v>47.578596949891065</v>
      </c>
      <c r="AC49" s="98">
        <f t="shared" si="400"/>
        <v>47.769614035087713</v>
      </c>
      <c r="AD49" s="97">
        <f t="shared" si="400"/>
        <v>43.334614940871063</v>
      </c>
      <c r="AE49" s="98">
        <f t="shared" si="400"/>
        <v>45.63790742218675</v>
      </c>
      <c r="AF49" s="97">
        <f t="shared" si="400"/>
        <v>46.991349503499919</v>
      </c>
      <c r="AG49" s="98">
        <f t="shared" si="400"/>
        <v>100.88102919099249</v>
      </c>
      <c r="AH49" s="154">
        <f t="shared" ref="AH49" si="401">AH48/AH22</f>
        <v>51.618946458744468</v>
      </c>
      <c r="AI49" s="173">
        <v>51.62</v>
      </c>
      <c r="AJ49" s="418">
        <f>AJ48/AJ22</f>
        <v>43.265963356973991</v>
      </c>
      <c r="AK49" s="98">
        <f t="shared" ref="AK49:AU49" si="402">AK48/AK22</f>
        <v>40.006065620952647</v>
      </c>
      <c r="AL49" s="97">
        <f t="shared" si="402"/>
        <v>53.277193638914881</v>
      </c>
      <c r="AM49" s="98">
        <f t="shared" si="402"/>
        <v>33.583963468309861</v>
      </c>
      <c r="AN49" s="97">
        <f t="shared" si="402"/>
        <v>47.840799163852708</v>
      </c>
      <c r="AO49" s="98">
        <f t="shared" si="402"/>
        <v>53.898932584269666</v>
      </c>
      <c r="AP49" s="712">
        <f t="shared" si="402"/>
        <v>45.301547425474254</v>
      </c>
      <c r="AQ49" s="98">
        <f t="shared" si="402"/>
        <v>51.637844827586207</v>
      </c>
      <c r="AR49" s="712">
        <f t="shared" si="402"/>
        <v>49.989050830728736</v>
      </c>
      <c r="AS49" s="98">
        <f t="shared" si="402"/>
        <v>45.174164524421592</v>
      </c>
      <c r="AT49" s="712">
        <f t="shared" si="402"/>
        <v>36.597701190905809</v>
      </c>
      <c r="AU49" s="98">
        <f t="shared" si="402"/>
        <v>54.386269413629158</v>
      </c>
      <c r="AV49" s="154">
        <f>AV48/AV22</f>
        <v>45.369247136445018</v>
      </c>
      <c r="AW49" s="173">
        <f t="shared" ref="AW49:BH49" si="403">AW48/AW22</f>
        <v>45.369247136445018</v>
      </c>
      <c r="AX49" s="418">
        <f t="shared" si="403"/>
        <v>42.018864423210076</v>
      </c>
      <c r="AY49" s="98">
        <f t="shared" si="403"/>
        <v>43.604213402358354</v>
      </c>
      <c r="AZ49" s="97">
        <f t="shared" si="403"/>
        <v>39.503350240256268</v>
      </c>
      <c r="BA49" s="98">
        <f t="shared" si="403"/>
        <v>22.783460814138781</v>
      </c>
      <c r="BB49" s="97">
        <f t="shared" si="403"/>
        <v>34.856215875200732</v>
      </c>
      <c r="BC49" s="98">
        <f t="shared" si="403"/>
        <v>45.976438554852322</v>
      </c>
      <c r="BD49" s="712">
        <f t="shared" si="403"/>
        <v>35.633894047619052</v>
      </c>
      <c r="BE49" s="98">
        <f t="shared" si="403"/>
        <v>53.032216095380029</v>
      </c>
      <c r="BF49" s="712">
        <f t="shared" si="403"/>
        <v>48.064350861556747</v>
      </c>
      <c r="BG49" s="98">
        <f t="shared" si="403"/>
        <v>51.250562686567164</v>
      </c>
      <c r="BH49" s="712">
        <f t="shared" si="403"/>
        <v>43.035081794987242</v>
      </c>
      <c r="BI49" s="98">
        <f t="shared" ref="BI49" si="404">BI48/BI22</f>
        <v>49.323001406469757</v>
      </c>
      <c r="BJ49" s="154">
        <f>BJ48/BJ22</f>
        <v>40.697836433202255</v>
      </c>
      <c r="BK49" s="173">
        <f>BK48/BK22</f>
        <v>40.697836433202255</v>
      </c>
      <c r="BL49" s="418">
        <f>BL48/BL22</f>
        <v>38.964457127687808</v>
      </c>
      <c r="BM49" s="98"/>
      <c r="BN49" s="97"/>
      <c r="BO49" s="98"/>
      <c r="BP49" s="97"/>
      <c r="BQ49" s="98"/>
      <c r="BR49" s="712"/>
      <c r="BS49" s="98"/>
      <c r="BT49" s="712"/>
      <c r="BU49" s="712"/>
      <c r="BV49" s="712"/>
      <c r="BW49" s="712"/>
      <c r="BX49" s="154">
        <f>BX48/BX13</f>
        <v>73.371212196950751</v>
      </c>
      <c r="BY49" s="173">
        <f t="shared" si="332"/>
        <v>38.964457127687808</v>
      </c>
      <c r="BZ49" s="482">
        <f>AJ49-AG49</f>
        <v>-57.615065834018502</v>
      </c>
      <c r="CA49" s="431">
        <f>BZ49/AG49</f>
        <v>-0.57111893381796364</v>
      </c>
      <c r="CB49" s="352">
        <f>AK49-AJ49</f>
        <v>-3.2598977360213439</v>
      </c>
      <c r="CC49" s="431">
        <f>CB49/AJ49</f>
        <v>-7.534554839620565E-2</v>
      </c>
      <c r="CD49" s="352">
        <f>AM49-AL49</f>
        <v>-19.69323017060502</v>
      </c>
      <c r="CE49" s="431">
        <f>CD49/AL49</f>
        <v>-0.36963715288901094</v>
      </c>
      <c r="CF49" s="352">
        <f>AM49-AL49</f>
        <v>-19.69323017060502</v>
      </c>
      <c r="CG49" s="431">
        <f>CF49/AL49</f>
        <v>-0.36963715288901094</v>
      </c>
      <c r="CH49" s="352">
        <f>AN49-AM49</f>
        <v>14.256835695542847</v>
      </c>
      <c r="CI49" s="431">
        <f>CH49/AM49</f>
        <v>0.42451319687134992</v>
      </c>
      <c r="CJ49" s="352">
        <f>AO49-AN49</f>
        <v>6.0581334204169579</v>
      </c>
      <c r="CK49" s="431">
        <f>CJ49/AN49</f>
        <v>0.12663110830711896</v>
      </c>
      <c r="CL49" s="352">
        <f>AP49-AO49</f>
        <v>-8.5973851587954115</v>
      </c>
      <c r="CM49" s="431">
        <f>CL49/AO49</f>
        <v>-0.15950937702437074</v>
      </c>
      <c r="CN49" s="352">
        <f>AQ49-AP49</f>
        <v>6.3362974021119527</v>
      </c>
      <c r="CO49" s="431">
        <f>CN49/AP49</f>
        <v>0.13986933696990858</v>
      </c>
      <c r="CP49" s="352">
        <f>AS49-AR49</f>
        <v>-4.8148863063071445</v>
      </c>
      <c r="CQ49" s="431">
        <f>CP49/AR49</f>
        <v>-9.6318818347064697E-2</v>
      </c>
      <c r="CR49" s="549">
        <f>AS49-AR49</f>
        <v>-4.8148863063071445</v>
      </c>
      <c r="CS49" s="431">
        <f>CR49/AR49</f>
        <v>-9.6318818347064697E-2</v>
      </c>
      <c r="CT49" s="352">
        <f>AT49-AS49</f>
        <v>-8.5764633335157825</v>
      </c>
      <c r="CU49" s="431">
        <f>CT49/AS49</f>
        <v>-0.18985328060421047</v>
      </c>
      <c r="CV49" s="352">
        <f>AU49-AT49</f>
        <v>17.788568222723349</v>
      </c>
      <c r="CW49" s="431">
        <f>CV49/AT49</f>
        <v>0.4860569829217482</v>
      </c>
      <c r="CX49" s="751">
        <f t="shared" si="333"/>
        <v>-12.367404990419082</v>
      </c>
      <c r="CY49" s="734">
        <f t="shared" si="334"/>
        <v>-0.22739939921894733</v>
      </c>
      <c r="CZ49" s="751">
        <f t="shared" si="335"/>
        <v>1.5853489791482787</v>
      </c>
      <c r="DA49" s="734">
        <f t="shared" si="336"/>
        <v>3.7729457968706435E-2</v>
      </c>
      <c r="DB49" s="751">
        <f t="shared" si="337"/>
        <v>-4.1008631621020868</v>
      </c>
      <c r="DC49" s="734">
        <f t="shared" si="338"/>
        <v>-9.4047406021554092E-2</v>
      </c>
      <c r="DD49" s="751">
        <f t="shared" si="339"/>
        <v>-16.719889426117486</v>
      </c>
      <c r="DE49" s="734">
        <f t="shared" si="340"/>
        <v>-0.42325244123418482</v>
      </c>
      <c r="DF49" s="751">
        <f t="shared" si="341"/>
        <v>12.072755061061951</v>
      </c>
      <c r="DG49" s="734">
        <f t="shared" si="342"/>
        <v>0.52989118552041647</v>
      </c>
      <c r="DH49" s="751">
        <f t="shared" si="343"/>
        <v>11.12022267965159</v>
      </c>
      <c r="DI49" s="734">
        <f t="shared" si="344"/>
        <v>0.31903126602917709</v>
      </c>
      <c r="DJ49" s="751">
        <f t="shared" si="345"/>
        <v>-10.342544507233271</v>
      </c>
      <c r="DK49" s="734">
        <f t="shared" si="346"/>
        <v>-0.22495314627065052</v>
      </c>
      <c r="DL49" s="751">
        <f t="shared" si="347"/>
        <v>17.398322047760978</v>
      </c>
      <c r="DM49" s="734">
        <f t="shared" si="348"/>
        <v>0.48825205644128811</v>
      </c>
      <c r="DN49" s="751">
        <f t="shared" si="349"/>
        <v>-4.9678652338232823</v>
      </c>
      <c r="DO49" s="734">
        <f t="shared" si="350"/>
        <v>-9.3676365039854784E-2</v>
      </c>
      <c r="DP49" s="751">
        <f t="shared" si="351"/>
        <v>3.1862118250104174</v>
      </c>
      <c r="DQ49" s="120">
        <f t="shared" si="352"/>
        <v>6.6290541074566792E-2</v>
      </c>
      <c r="DR49" s="751">
        <f t="shared" si="353"/>
        <v>-8.2154808915799222</v>
      </c>
      <c r="DS49" s="734">
        <f t="shared" si="354"/>
        <v>-0.16030030620001778</v>
      </c>
      <c r="DT49" s="751">
        <f t="shared" si="355"/>
        <v>6.2879196114825149</v>
      </c>
      <c r="DU49" s="734">
        <f t="shared" si="356"/>
        <v>0.14611148275347152</v>
      </c>
      <c r="DV49" s="751">
        <f t="shared" si="357"/>
        <v>-10.358544278781949</v>
      </c>
      <c r="DW49" s="734">
        <f t="shared" si="358"/>
        <v>-0.21001447566861181</v>
      </c>
      <c r="DX49" s="352">
        <f t="shared" si="359"/>
        <v>-38.964457127687808</v>
      </c>
      <c r="DY49" s="431">
        <f t="shared" si="360"/>
        <v>-1</v>
      </c>
      <c r="DZ49" s="352">
        <f t="shared" si="361"/>
        <v>0</v>
      </c>
      <c r="EA49" s="431" t="e">
        <f t="shared" si="362"/>
        <v>#DIV/0!</v>
      </c>
      <c r="EB49" s="352">
        <f t="shared" si="363"/>
        <v>0</v>
      </c>
      <c r="EC49" s="431" t="e">
        <f t="shared" si="364"/>
        <v>#DIV/0!</v>
      </c>
      <c r="ED49" s="352">
        <f t="shared" si="365"/>
        <v>0</v>
      </c>
      <c r="EE49" s="431" t="e">
        <f t="shared" si="366"/>
        <v>#DIV/0!</v>
      </c>
      <c r="EF49" s="352">
        <f t="shared" si="367"/>
        <v>0</v>
      </c>
      <c r="EG49" s="431" t="e">
        <f t="shared" si="368"/>
        <v>#DIV/0!</v>
      </c>
      <c r="EH49" s="352">
        <f t="shared" si="369"/>
        <v>0</v>
      </c>
      <c r="EI49" s="431" t="e">
        <f t="shared" si="370"/>
        <v>#DIV/0!</v>
      </c>
      <c r="EJ49" s="352">
        <f t="shared" si="371"/>
        <v>0</v>
      </c>
      <c r="EK49" s="431" t="e">
        <f t="shared" si="372"/>
        <v>#DIV/0!</v>
      </c>
      <c r="EL49" s="352">
        <f t="shared" si="373"/>
        <v>0</v>
      </c>
      <c r="EM49" s="431" t="e">
        <f t="shared" si="374"/>
        <v>#DIV/0!</v>
      </c>
      <c r="EN49" s="352">
        <f t="shared" si="375"/>
        <v>0</v>
      </c>
      <c r="EO49" s="431" t="e">
        <f t="shared" si="376"/>
        <v>#DIV/0!</v>
      </c>
      <c r="EP49" s="352">
        <f t="shared" si="377"/>
        <v>0</v>
      </c>
      <c r="EQ49" s="431" t="e">
        <f t="shared" si="378"/>
        <v>#DIV/0!</v>
      </c>
      <c r="ER49" s="352">
        <f t="shared" si="379"/>
        <v>0</v>
      </c>
      <c r="ES49" s="431" t="e">
        <f t="shared" si="380"/>
        <v>#DIV/0!</v>
      </c>
      <c r="ET49" s="237">
        <f t="shared" si="381"/>
        <v>42.018864423210076</v>
      </c>
      <c r="EU49" s="802">
        <f t="shared" si="382"/>
        <v>38.964457127687808</v>
      </c>
      <c r="EV49" s="803">
        <f>EU49-ET49</f>
        <v>-3.0544072955222674</v>
      </c>
      <c r="EW49" s="125">
        <f>EV49/ET49</f>
        <v>-7.2691333700943522E-2</v>
      </c>
      <c r="EX49" s="769"/>
      <c r="EY49" s="769"/>
      <c r="EZ49" s="769"/>
      <c r="FA49" s="96" t="str">
        <f t="shared" si="383"/>
        <v>Service Center Costs Per Ticket</v>
      </c>
      <c r="FB49" s="316" t="e">
        <f>#REF!</f>
        <v>#REF!</v>
      </c>
      <c r="FC49" s="316" t="e">
        <f>#REF!</f>
        <v>#REF!</v>
      </c>
      <c r="FD49" s="316" t="e">
        <f>#REF!</f>
        <v>#REF!</v>
      </c>
      <c r="FE49" s="316" t="e">
        <f>#REF!</f>
        <v>#REF!</v>
      </c>
      <c r="FF49" s="316" t="e">
        <f>#REF!</f>
        <v>#REF!</v>
      </c>
      <c r="FG49" s="316" t="e">
        <f>#REF!</f>
        <v>#REF!</v>
      </c>
      <c r="FH49" s="316" t="e">
        <f>#REF!</f>
        <v>#REF!</v>
      </c>
      <c r="FI49" s="316" t="e">
        <f>#REF!</f>
        <v>#REF!</v>
      </c>
      <c r="FJ49" s="316" t="e">
        <f>#REF!</f>
        <v>#REF!</v>
      </c>
      <c r="FK49" s="316" t="e">
        <f>#REF!</f>
        <v>#REF!</v>
      </c>
      <c r="FL49" s="316" t="e">
        <f>#REF!</f>
        <v>#REF!</v>
      </c>
      <c r="FM49" s="317">
        <f t="shared" si="53"/>
        <v>43.265963356973991</v>
      </c>
      <c r="FN49" s="317">
        <f t="shared" si="251"/>
        <v>40.006065620952647</v>
      </c>
      <c r="FO49" s="317">
        <f t="shared" si="252"/>
        <v>53.277193638914881</v>
      </c>
      <c r="FP49" s="317">
        <f t="shared" si="253"/>
        <v>33.583963468309861</v>
      </c>
      <c r="FQ49" s="317">
        <f t="shared" si="254"/>
        <v>47.840799163852708</v>
      </c>
      <c r="FR49" s="317">
        <f t="shared" si="255"/>
        <v>53.898932584269666</v>
      </c>
      <c r="FS49" s="317">
        <f t="shared" si="256"/>
        <v>45.301547425474254</v>
      </c>
      <c r="FT49" s="317">
        <f t="shared" si="257"/>
        <v>51.637844827586207</v>
      </c>
      <c r="FU49" s="317">
        <f t="shared" si="258"/>
        <v>49.989050830728736</v>
      </c>
      <c r="FV49" s="317">
        <f t="shared" si="259"/>
        <v>45.174164524421592</v>
      </c>
      <c r="FW49" s="317">
        <f t="shared" si="260"/>
        <v>36.597701190905809</v>
      </c>
      <c r="FX49" s="317">
        <f t="shared" si="260"/>
        <v>54.386269413629158</v>
      </c>
      <c r="FY49" s="317">
        <f t="shared" si="384"/>
        <v>42.018864423210076</v>
      </c>
      <c r="FZ49" s="317">
        <f t="shared" si="384"/>
        <v>43.604213402358354</v>
      </c>
      <c r="GA49" s="317">
        <f t="shared" si="384"/>
        <v>39.503350240256268</v>
      </c>
      <c r="GB49" s="317">
        <f t="shared" si="384"/>
        <v>22.783460814138781</v>
      </c>
      <c r="GC49" s="317">
        <f t="shared" si="384"/>
        <v>34.856215875200732</v>
      </c>
      <c r="GD49" s="317">
        <f t="shared" si="384"/>
        <v>45.976438554852322</v>
      </c>
      <c r="GE49" s="317">
        <f t="shared" si="384"/>
        <v>35.633894047619052</v>
      </c>
      <c r="GF49" s="317">
        <f t="shared" si="384"/>
        <v>53.032216095380029</v>
      </c>
      <c r="GG49" s="317">
        <f t="shared" si="384"/>
        <v>48.064350861556747</v>
      </c>
      <c r="GH49" s="317">
        <f t="shared" si="384"/>
        <v>51.250562686567164</v>
      </c>
      <c r="GI49" s="317">
        <f t="shared" si="384"/>
        <v>43.035081794987242</v>
      </c>
      <c r="GJ49" s="317">
        <f t="shared" si="384"/>
        <v>49.323001406469757</v>
      </c>
      <c r="GK49" s="924">
        <f t="shared" si="385"/>
        <v>38.964457127687808</v>
      </c>
      <c r="GL49" s="924">
        <f t="shared" si="386"/>
        <v>0</v>
      </c>
      <c r="GM49" s="924">
        <f t="shared" si="386"/>
        <v>0</v>
      </c>
      <c r="GN49" s="924">
        <f t="shared" si="386"/>
        <v>0</v>
      </c>
      <c r="GO49" s="924">
        <f t="shared" si="386"/>
        <v>0</v>
      </c>
      <c r="GP49" s="924">
        <f t="shared" si="386"/>
        <v>0</v>
      </c>
      <c r="GQ49" s="924">
        <f t="shared" si="386"/>
        <v>0</v>
      </c>
      <c r="GR49" s="924">
        <f t="shared" si="386"/>
        <v>0</v>
      </c>
      <c r="GS49" s="924">
        <f t="shared" si="386"/>
        <v>0</v>
      </c>
      <c r="GT49" s="924">
        <f t="shared" si="386"/>
        <v>0</v>
      </c>
      <c r="GU49" s="924">
        <f t="shared" si="386"/>
        <v>0</v>
      </c>
      <c r="GV49" s="924">
        <f t="shared" si="387"/>
        <v>0</v>
      </c>
    </row>
    <row r="50" spans="1:204" s="1" customFormat="1" ht="15.75" thickBot="1" x14ac:dyDescent="0.3">
      <c r="A50" s="881"/>
      <c r="B50" s="57">
        <v>7.6</v>
      </c>
      <c r="C50" s="4"/>
      <c r="D50" s="505"/>
      <c r="E50" s="996" t="s">
        <v>94</v>
      </c>
      <c r="F50" s="996"/>
      <c r="G50" s="997"/>
      <c r="H50" s="412">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12">
        <f t="shared" ref="V50:Y50" si="405">V48/V45</f>
        <v>0.36401053048971238</v>
      </c>
      <c r="W50" s="200">
        <f t="shared" si="405"/>
        <v>0.38015061192897082</v>
      </c>
      <c r="X50" s="201">
        <f t="shared" si="405"/>
        <v>0.33838657078358619</v>
      </c>
      <c r="Y50" s="200">
        <f t="shared" si="405"/>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12">
        <f t="shared" ref="AJ50" si="406">AJ48/AJ45</f>
        <v>0.34749772691299174</v>
      </c>
      <c r="AK50" s="200">
        <f t="shared" ref="AK50:AP50" si="407">AK48/AK45</f>
        <v>0.38162622581033506</v>
      </c>
      <c r="AL50" s="201">
        <f t="shared" si="407"/>
        <v>0.38120443324751174</v>
      </c>
      <c r="AM50" s="200">
        <f t="shared" si="407"/>
        <v>0.41376357709130496</v>
      </c>
      <c r="AN50" s="201">
        <f t="shared" si="407"/>
        <v>0.41007331280949383</v>
      </c>
      <c r="AO50" s="688">
        <f t="shared" si="407"/>
        <v>0.1090027964615671</v>
      </c>
      <c r="AP50" s="703">
        <f t="shared" si="407"/>
        <v>0.44854634205400062</v>
      </c>
      <c r="AQ50" s="688">
        <f t="shared" ref="AQ50:AW50" si="408">AQ48/AQ45</f>
        <v>0.44414391013359522</v>
      </c>
      <c r="AR50" s="703">
        <f t="shared" si="408"/>
        <v>0.39290583624576592</v>
      </c>
      <c r="AS50" s="688">
        <f t="shared" si="408"/>
        <v>0.40433458044897463</v>
      </c>
      <c r="AT50" s="703">
        <f t="shared" si="408"/>
        <v>0.39696153846555315</v>
      </c>
      <c r="AU50" s="688">
        <f t="shared" si="408"/>
        <v>0.43682233655593361</v>
      </c>
      <c r="AV50" s="155">
        <f t="shared" si="408"/>
        <v>0.33242937951128659</v>
      </c>
      <c r="AW50" s="203">
        <f t="shared" si="408"/>
        <v>0.33242937951128659</v>
      </c>
      <c r="AX50" s="412">
        <f t="shared" ref="AX50:BC50" si="409">AX48/AX45</f>
        <v>0.37469381055344114</v>
      </c>
      <c r="AY50" s="200">
        <f t="shared" si="409"/>
        <v>0.36404995239386395</v>
      </c>
      <c r="AZ50" s="201">
        <f t="shared" si="409"/>
        <v>0.39818682100942093</v>
      </c>
      <c r="BA50" s="200">
        <f t="shared" si="409"/>
        <v>0.29480296428057762</v>
      </c>
      <c r="BB50" s="201">
        <f t="shared" si="409"/>
        <v>0.34871368400754271</v>
      </c>
      <c r="BC50" s="688">
        <f t="shared" si="409"/>
        <v>0.37168217445385709</v>
      </c>
      <c r="BD50" s="703">
        <f t="shared" ref="BD50:BK50" si="410">BD48/BD45</f>
        <v>0.12839379839573162</v>
      </c>
      <c r="BE50" s="688">
        <f t="shared" si="410"/>
        <v>0.37939499744213473</v>
      </c>
      <c r="BF50" s="703">
        <f t="shared" si="410"/>
        <v>0.35122615916502953</v>
      </c>
      <c r="BG50" s="688">
        <f t="shared" si="410"/>
        <v>0.42969549911936383</v>
      </c>
      <c r="BH50" s="703">
        <f t="shared" si="410"/>
        <v>0.23592673769166653</v>
      </c>
      <c r="BI50" s="688">
        <f t="shared" si="410"/>
        <v>0.29479459350006015</v>
      </c>
      <c r="BJ50" s="155">
        <f t="shared" si="410"/>
        <v>0.30253884530149555</v>
      </c>
      <c r="BK50" s="203">
        <f t="shared" si="410"/>
        <v>0.3025388453014955</v>
      </c>
      <c r="BL50" s="412">
        <f t="shared" ref="BL50" si="411">BL48/BL45</f>
        <v>0.35177165543275707</v>
      </c>
      <c r="BM50" s="200"/>
      <c r="BN50" s="201"/>
      <c r="BO50" s="200"/>
      <c r="BP50" s="201"/>
      <c r="BQ50" s="688"/>
      <c r="BR50" s="703"/>
      <c r="BS50" s="688"/>
      <c r="BT50" s="703"/>
      <c r="BU50" s="703"/>
      <c r="BV50" s="703"/>
      <c r="BW50" s="703"/>
      <c r="BX50" s="155">
        <f>BX48/BX45</f>
        <v>0.35177165543275707</v>
      </c>
      <c r="BY50" s="203">
        <f t="shared" si="332"/>
        <v>0.35177165543275707</v>
      </c>
      <c r="BZ50" s="500">
        <f>(AJ50-AG50)*100</f>
        <v>-17.396374983006524</v>
      </c>
      <c r="CA50" s="434">
        <f>(BZ50/AG50)/100</f>
        <v>-0.33360805656557346</v>
      </c>
      <c r="CB50" s="427">
        <f>(AK50-AJ50)*100</f>
        <v>3.412849889734332</v>
      </c>
      <c r="CC50" s="434">
        <f>(CB50/AJ50)/100</f>
        <v>9.82121500492249E-2</v>
      </c>
      <c r="CD50" s="427">
        <f>(AM50-AL50)*100</f>
        <v>3.2559143843793215</v>
      </c>
      <c r="CE50" s="434">
        <f>(CD50/AL50)/100</f>
        <v>8.5411241329013954E-2</v>
      </c>
      <c r="CF50" s="427">
        <f>(AM50-AL50)*100</f>
        <v>3.2559143843793215</v>
      </c>
      <c r="CG50" s="434">
        <f>(CF50/AL50)/100</f>
        <v>8.5411241329013954E-2</v>
      </c>
      <c r="CH50" s="427">
        <f>(AN50-AM50)*100</f>
        <v>-0.36902642818111286</v>
      </c>
      <c r="CI50" s="434">
        <f>(CH50/AM50)/100</f>
        <v>-8.9187750834743007E-3</v>
      </c>
      <c r="CJ50" s="427">
        <f>(AO50-AN50)*100</f>
        <v>-30.107051634792668</v>
      </c>
      <c r="CK50" s="434">
        <f>(CJ50/AN50)/100</f>
        <v>-0.73418705129878536</v>
      </c>
      <c r="CL50" s="427">
        <f>(AP50-AO50)*100</f>
        <v>33.954354559243349</v>
      </c>
      <c r="CM50" s="434">
        <f>(CL50/AO50)/100</f>
        <v>3.1149984827421555</v>
      </c>
      <c r="CN50" s="427">
        <f>(AQ50-AP50)*100</f>
        <v>-0.4402431920405403</v>
      </c>
      <c r="CO50" s="434">
        <f>(CN50/AP50)/100</f>
        <v>-9.8148875771578419E-3</v>
      </c>
      <c r="CP50" s="427">
        <f>(AS50-AR50)*100</f>
        <v>1.1428744203208718</v>
      </c>
      <c r="CQ50" s="434">
        <f>(CP50/AR50)/100</f>
        <v>2.9087743547947562E-2</v>
      </c>
      <c r="CR50" s="427">
        <f>(AS50-AR50)*100</f>
        <v>1.1428744203208718</v>
      </c>
      <c r="CS50" s="434">
        <f>(CR50/AR50)/100</f>
        <v>2.9087743547947562E-2</v>
      </c>
      <c r="CT50" s="427">
        <f>(AT50-AS50)*100</f>
        <v>-0.737304198342148</v>
      </c>
      <c r="CU50" s="434">
        <f>(CT50/AS50)/100</f>
        <v>-1.8235002247975987E-2</v>
      </c>
      <c r="CV50" s="427">
        <f>(AU50-AT50)*100</f>
        <v>3.9860798090380456</v>
      </c>
      <c r="CW50" s="434">
        <f>(CV50/AT50)/100</f>
        <v>0.10041476119943905</v>
      </c>
      <c r="CX50" s="754">
        <f t="shared" si="333"/>
        <v>-6.2128526002492468E-2</v>
      </c>
      <c r="CY50" s="743">
        <f t="shared" si="334"/>
        <v>-0.14222836334867028</v>
      </c>
      <c r="CZ50" s="754">
        <f t="shared" si="335"/>
        <v>-1.0643858159577191E-2</v>
      </c>
      <c r="DA50" s="743">
        <f t="shared" si="336"/>
        <v>-2.8406816071649781E-2</v>
      </c>
      <c r="DB50" s="754">
        <f t="shared" si="337"/>
        <v>3.4136868615556981E-2</v>
      </c>
      <c r="DC50" s="743">
        <f t="shared" si="338"/>
        <v>9.3769737891970559E-2</v>
      </c>
      <c r="DD50" s="754">
        <f t="shared" si="339"/>
        <v>-0.10338385672884332</v>
      </c>
      <c r="DE50" s="743">
        <f t="shared" si="340"/>
        <v>-0.25963656071479396</v>
      </c>
      <c r="DF50" s="754">
        <f t="shared" si="341"/>
        <v>5.3910719726965095E-2</v>
      </c>
      <c r="DG50" s="743">
        <f t="shared" si="342"/>
        <v>0.18287034480309963</v>
      </c>
      <c r="DH50" s="754">
        <f t="shared" si="343"/>
        <v>2.2968490446314382E-2</v>
      </c>
      <c r="DI50" s="743">
        <f t="shared" si="344"/>
        <v>6.5866329598403633E-2</v>
      </c>
      <c r="DJ50" s="754">
        <f t="shared" si="345"/>
        <v>-0.24328837605812548</v>
      </c>
      <c r="DK50" s="743">
        <f t="shared" si="346"/>
        <v>-0.6545602473823473</v>
      </c>
      <c r="DL50" s="754">
        <f t="shared" si="347"/>
        <v>0.25100119904640311</v>
      </c>
      <c r="DM50" s="743">
        <f t="shared" si="348"/>
        <v>1.9549324202776099</v>
      </c>
      <c r="DN50" s="754">
        <f t="shared" si="349"/>
        <v>-2.8168838277105201E-2</v>
      </c>
      <c r="DO50" s="743">
        <f t="shared" si="350"/>
        <v>-7.4246730892653656E-2</v>
      </c>
      <c r="DP50" s="754">
        <f t="shared" si="351"/>
        <v>7.8469339954334305E-2</v>
      </c>
      <c r="DQ50" s="205">
        <f t="shared" si="352"/>
        <v>0.22341542025479988</v>
      </c>
      <c r="DR50" s="754">
        <f t="shared" si="353"/>
        <v>-0.19376876142769731</v>
      </c>
      <c r="DS50" s="743">
        <f t="shared" si="354"/>
        <v>-0.45094435902823099</v>
      </c>
      <c r="DT50" s="754">
        <f t="shared" si="355"/>
        <v>5.8867855808393627E-2</v>
      </c>
      <c r="DU50" s="743">
        <f t="shared" si="356"/>
        <v>0.24951752558596488</v>
      </c>
      <c r="DV50" s="754">
        <f t="shared" si="357"/>
        <v>5.6977061932696915E-2</v>
      </c>
      <c r="DW50" s="743">
        <f t="shared" si="358"/>
        <v>0.19327716039909426</v>
      </c>
      <c r="DX50" s="427">
        <f t="shared" si="359"/>
        <v>-0.35177165543275707</v>
      </c>
      <c r="DY50" s="434">
        <f t="shared" si="360"/>
        <v>-1</v>
      </c>
      <c r="DZ50" s="427">
        <f t="shared" si="361"/>
        <v>0</v>
      </c>
      <c r="EA50" s="434" t="e">
        <f t="shared" si="362"/>
        <v>#DIV/0!</v>
      </c>
      <c r="EB50" s="427">
        <f t="shared" si="363"/>
        <v>0</v>
      </c>
      <c r="EC50" s="434" t="e">
        <f t="shared" si="364"/>
        <v>#DIV/0!</v>
      </c>
      <c r="ED50" s="427">
        <f t="shared" si="365"/>
        <v>0</v>
      </c>
      <c r="EE50" s="434" t="e">
        <f t="shared" si="366"/>
        <v>#DIV/0!</v>
      </c>
      <c r="EF50" s="427">
        <f t="shared" si="367"/>
        <v>0</v>
      </c>
      <c r="EG50" s="434" t="e">
        <f t="shared" si="368"/>
        <v>#DIV/0!</v>
      </c>
      <c r="EH50" s="427">
        <f t="shared" si="369"/>
        <v>0</v>
      </c>
      <c r="EI50" s="434" t="e">
        <f t="shared" si="370"/>
        <v>#DIV/0!</v>
      </c>
      <c r="EJ50" s="427">
        <f t="shared" si="371"/>
        <v>0</v>
      </c>
      <c r="EK50" s="434" t="e">
        <f t="shared" si="372"/>
        <v>#DIV/0!</v>
      </c>
      <c r="EL50" s="427">
        <f t="shared" si="373"/>
        <v>0</v>
      </c>
      <c r="EM50" s="434" t="e">
        <f t="shared" si="374"/>
        <v>#DIV/0!</v>
      </c>
      <c r="EN50" s="427">
        <f t="shared" si="375"/>
        <v>0</v>
      </c>
      <c r="EO50" s="434" t="e">
        <f t="shared" si="376"/>
        <v>#DIV/0!</v>
      </c>
      <c r="EP50" s="427">
        <f t="shared" si="377"/>
        <v>0</v>
      </c>
      <c r="EQ50" s="434" t="e">
        <f t="shared" si="378"/>
        <v>#DIV/0!</v>
      </c>
      <c r="ER50" s="427">
        <f t="shared" si="379"/>
        <v>0</v>
      </c>
      <c r="ES50" s="434" t="e">
        <f t="shared" si="380"/>
        <v>#DIV/0!</v>
      </c>
      <c r="ET50" s="238">
        <f t="shared" si="381"/>
        <v>0.37469381055344114</v>
      </c>
      <c r="EU50" s="797">
        <f t="shared" si="382"/>
        <v>0.35177165543275707</v>
      </c>
      <c r="EV50" s="754">
        <f>(EU50-ET50)*100</f>
        <v>-2.2922155120684073</v>
      </c>
      <c r="EW50" s="205">
        <f>(EV50/ET50)/100</f>
        <v>-6.1175697262858236E-2</v>
      </c>
      <c r="EX50" s="767"/>
      <c r="EY50" s="767"/>
      <c r="EZ50" s="767"/>
      <c r="FA50" s="1" t="str">
        <f t="shared" si="383"/>
        <v>Service Center Costs % of Total Costs</v>
      </c>
      <c r="FB50" s="308" t="e">
        <f>#REF!</f>
        <v>#REF!</v>
      </c>
      <c r="FC50" s="308" t="e">
        <f>#REF!</f>
        <v>#REF!</v>
      </c>
      <c r="FD50" s="308" t="e">
        <f>#REF!</f>
        <v>#REF!</v>
      </c>
      <c r="FE50" s="308" t="e">
        <f>#REF!</f>
        <v>#REF!</v>
      </c>
      <c r="FF50" s="308" t="e">
        <f>#REF!</f>
        <v>#REF!</v>
      </c>
      <c r="FG50" s="308" t="e">
        <f>#REF!</f>
        <v>#REF!</v>
      </c>
      <c r="FH50" s="308" t="e">
        <f>#REF!</f>
        <v>#REF!</v>
      </c>
      <c r="FI50" s="308" t="e">
        <f>#REF!</f>
        <v>#REF!</v>
      </c>
      <c r="FJ50" s="308" t="e">
        <f>#REF!</f>
        <v>#REF!</v>
      </c>
      <c r="FK50" s="308" t="e">
        <f>#REF!</f>
        <v>#REF!</v>
      </c>
      <c r="FL50" s="308" t="e">
        <f>#REF!</f>
        <v>#REF!</v>
      </c>
      <c r="FM50" s="309">
        <f t="shared" si="53"/>
        <v>0.34749772691299174</v>
      </c>
      <c r="FN50" s="309">
        <f t="shared" si="251"/>
        <v>0.38162622581033506</v>
      </c>
      <c r="FO50" s="309">
        <f t="shared" si="252"/>
        <v>0.38120443324751174</v>
      </c>
      <c r="FP50" s="309">
        <f t="shared" si="253"/>
        <v>0.41376357709130496</v>
      </c>
      <c r="FQ50" s="309">
        <f t="shared" si="254"/>
        <v>0.41007331280949383</v>
      </c>
      <c r="FR50" s="309">
        <f t="shared" si="255"/>
        <v>0.1090027964615671</v>
      </c>
      <c r="FS50" s="309">
        <f t="shared" si="256"/>
        <v>0.44854634205400062</v>
      </c>
      <c r="FT50" s="309">
        <f t="shared" si="257"/>
        <v>0.44414391013359522</v>
      </c>
      <c r="FU50" s="309">
        <f t="shared" si="258"/>
        <v>0.39290583624576592</v>
      </c>
      <c r="FV50" s="309">
        <f t="shared" si="259"/>
        <v>0.40433458044897463</v>
      </c>
      <c r="FW50" s="309">
        <f t="shared" si="260"/>
        <v>0.39696153846555315</v>
      </c>
      <c r="FX50" s="309">
        <f t="shared" si="260"/>
        <v>0.43682233655593361</v>
      </c>
      <c r="FY50" s="309">
        <f t="shared" si="384"/>
        <v>0.37469381055344114</v>
      </c>
      <c r="FZ50" s="309">
        <f t="shared" si="384"/>
        <v>0.36404995239386395</v>
      </c>
      <c r="GA50" s="309">
        <f t="shared" si="384"/>
        <v>0.39818682100942093</v>
      </c>
      <c r="GB50" s="309">
        <f t="shared" si="384"/>
        <v>0.29480296428057762</v>
      </c>
      <c r="GC50" s="309">
        <f t="shared" si="384"/>
        <v>0.34871368400754271</v>
      </c>
      <c r="GD50" s="309">
        <f t="shared" si="384"/>
        <v>0.37168217445385709</v>
      </c>
      <c r="GE50" s="309">
        <f t="shared" si="384"/>
        <v>0.12839379839573162</v>
      </c>
      <c r="GF50" s="309">
        <f t="shared" si="384"/>
        <v>0.37939499744213473</v>
      </c>
      <c r="GG50" s="309">
        <f t="shared" si="384"/>
        <v>0.35122615916502953</v>
      </c>
      <c r="GH50" s="309">
        <f t="shared" si="384"/>
        <v>0.42969549911936383</v>
      </c>
      <c r="GI50" s="309">
        <f t="shared" si="384"/>
        <v>0.23592673769166653</v>
      </c>
      <c r="GJ50" s="309">
        <f t="shared" si="384"/>
        <v>0.29479459350006015</v>
      </c>
      <c r="GK50" s="920">
        <f t="shared" si="385"/>
        <v>0.35177165543275707</v>
      </c>
      <c r="GL50" s="920">
        <f t="shared" si="386"/>
        <v>0</v>
      </c>
      <c r="GM50" s="920">
        <f t="shared" si="386"/>
        <v>0</v>
      </c>
      <c r="GN50" s="920">
        <f t="shared" si="386"/>
        <v>0</v>
      </c>
      <c r="GO50" s="920">
        <f t="shared" si="386"/>
        <v>0</v>
      </c>
      <c r="GP50" s="920">
        <f t="shared" si="386"/>
        <v>0</v>
      </c>
      <c r="GQ50" s="920">
        <f t="shared" si="386"/>
        <v>0</v>
      </c>
      <c r="GR50" s="920">
        <f t="shared" si="386"/>
        <v>0</v>
      </c>
      <c r="GS50" s="920">
        <f t="shared" si="386"/>
        <v>0</v>
      </c>
      <c r="GT50" s="920">
        <f t="shared" si="386"/>
        <v>0</v>
      </c>
      <c r="GU50" s="920">
        <f t="shared" si="386"/>
        <v>0</v>
      </c>
      <c r="GV50" s="920">
        <f t="shared" si="387"/>
        <v>0</v>
      </c>
    </row>
    <row r="51" spans="1:204" ht="15.75" customHeight="1" x14ac:dyDescent="0.25">
      <c r="A51" s="880">
        <v>8</v>
      </c>
      <c r="B51" s="7" t="s">
        <v>5</v>
      </c>
      <c r="C51" s="9"/>
      <c r="D51" s="506"/>
      <c r="E51" s="507"/>
      <c r="F51" s="507"/>
      <c r="G51" s="507"/>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84"/>
      <c r="CA51" s="437"/>
      <c r="CB51" s="354"/>
      <c r="CC51" s="437"/>
      <c r="CD51" s="354"/>
      <c r="CE51" s="437"/>
      <c r="CF51" s="354"/>
      <c r="CG51" s="437"/>
      <c r="CH51" s="354"/>
      <c r="CI51" s="437"/>
      <c r="CJ51" s="354"/>
      <c r="CK51" s="437"/>
      <c r="CL51" s="354"/>
      <c r="CM51" s="437"/>
      <c r="CN51" s="354"/>
      <c r="CO51" s="437"/>
      <c r="CP51" s="354"/>
      <c r="CQ51" s="437"/>
      <c r="CR51" s="354"/>
      <c r="CS51" s="437"/>
      <c r="CT51" s="354"/>
      <c r="CU51" s="437"/>
      <c r="CV51" s="354"/>
      <c r="CW51" s="437"/>
      <c r="CX51" s="755"/>
      <c r="CY51" s="756"/>
      <c r="CZ51" s="755"/>
      <c r="DA51" s="756"/>
      <c r="DB51" s="755"/>
      <c r="DC51" s="756"/>
      <c r="DD51" s="755"/>
      <c r="DE51" s="756"/>
      <c r="DF51" s="755"/>
      <c r="DG51" s="756"/>
      <c r="DH51" s="755"/>
      <c r="DI51" s="756"/>
      <c r="DJ51" s="755"/>
      <c r="DK51" s="756"/>
      <c r="DL51" s="755"/>
      <c r="DM51" s="756"/>
      <c r="DN51" s="755"/>
      <c r="DO51" s="756"/>
      <c r="DP51" s="755"/>
      <c r="DQ51" s="127"/>
      <c r="DR51" s="755"/>
      <c r="DS51" s="756"/>
      <c r="DT51" s="755"/>
      <c r="DU51" s="756"/>
      <c r="DV51" s="755"/>
      <c r="DW51" s="756"/>
      <c r="DX51" s="354"/>
      <c r="DY51" s="437"/>
      <c r="DZ51" s="354"/>
      <c r="EA51" s="437"/>
      <c r="EB51" s="354"/>
      <c r="EC51" s="437"/>
      <c r="ED51" s="354"/>
      <c r="EE51" s="437"/>
      <c r="EF51" s="354"/>
      <c r="EG51" s="437"/>
      <c r="EH51" s="354"/>
      <c r="EI51" s="437"/>
      <c r="EJ51" s="354"/>
      <c r="EK51" s="437"/>
      <c r="EL51" s="354"/>
      <c r="EM51" s="437"/>
      <c r="EN51" s="354"/>
      <c r="EO51" s="437"/>
      <c r="EP51" s="354"/>
      <c r="EQ51" s="437"/>
      <c r="ER51" s="354"/>
      <c r="ES51" s="437"/>
      <c r="ET51" s="37"/>
      <c r="EU51" s="792"/>
      <c r="EV51" s="126"/>
      <c r="EW51" s="127"/>
      <c r="EX51" s="772"/>
      <c r="EY51" s="772"/>
      <c r="EZ51" s="772"/>
      <c r="FA51" s="8"/>
    </row>
    <row r="52" spans="1:204" x14ac:dyDescent="0.25">
      <c r="B52" s="56">
        <v>8.1</v>
      </c>
      <c r="C52" s="7"/>
      <c r="D52" s="130"/>
      <c r="E52" s="1007" t="s">
        <v>63</v>
      </c>
      <c r="F52" s="1007"/>
      <c r="G52" s="1008"/>
      <c r="H52" s="404">
        <v>127</v>
      </c>
      <c r="I52" s="86">
        <v>113</v>
      </c>
      <c r="J52" s="33">
        <v>146</v>
      </c>
      <c r="K52" s="86">
        <v>160</v>
      </c>
      <c r="L52" s="33">
        <v>127</v>
      </c>
      <c r="M52" s="86">
        <v>89</v>
      </c>
      <c r="N52" s="33">
        <v>92</v>
      </c>
      <c r="O52" s="86">
        <v>133</v>
      </c>
      <c r="P52" s="33">
        <v>149</v>
      </c>
      <c r="Q52" s="86">
        <v>134</v>
      </c>
      <c r="R52" s="33">
        <v>87</v>
      </c>
      <c r="S52" s="86">
        <v>82</v>
      </c>
      <c r="T52" s="141">
        <v>1439</v>
      </c>
      <c r="U52" s="174">
        <v>119.91666666666667</v>
      </c>
      <c r="V52" s="404">
        <f>SUM(V53:V60)</f>
        <v>79</v>
      </c>
      <c r="W52" s="86">
        <f>SUM(W53:W60)</f>
        <v>103</v>
      </c>
      <c r="X52" s="33">
        <f>SUM(X53:X60)</f>
        <v>116</v>
      </c>
      <c r="Y52" s="86">
        <f>SUM(Y53:Y60)</f>
        <v>96</v>
      </c>
      <c r="Z52" s="33">
        <v>70</v>
      </c>
      <c r="AA52" s="86">
        <v>70</v>
      </c>
      <c r="AB52" s="33">
        <v>71</v>
      </c>
      <c r="AC52" s="86">
        <v>78</v>
      </c>
      <c r="AD52" s="33">
        <v>107</v>
      </c>
      <c r="AE52" s="86">
        <v>103</v>
      </c>
      <c r="AF52" s="33">
        <v>97</v>
      </c>
      <c r="AG52" s="86">
        <v>102</v>
      </c>
      <c r="AH52" s="141">
        <v>1092</v>
      </c>
      <c r="AI52" s="174">
        <v>91</v>
      </c>
      <c r="AJ52" s="404">
        <f>SUM(AJ53:AJ60)</f>
        <v>90</v>
      </c>
      <c r="AK52" s="86">
        <f>SUM(AK53:AK60)</f>
        <v>111</v>
      </c>
      <c r="AL52" s="33">
        <f>SUM(AL53:AL60)</f>
        <v>94</v>
      </c>
      <c r="AM52" s="86">
        <f>SUM(AM53:AM60)</f>
        <v>118</v>
      </c>
      <c r="AN52" s="33">
        <f t="shared" ref="AN52:AU52" si="412">SUM(AN53:AN60)</f>
        <v>101</v>
      </c>
      <c r="AO52" s="86">
        <f t="shared" si="412"/>
        <v>99</v>
      </c>
      <c r="AP52" s="694">
        <f t="shared" si="412"/>
        <v>122</v>
      </c>
      <c r="AQ52" s="86">
        <f t="shared" si="412"/>
        <v>119</v>
      </c>
      <c r="AR52" s="694">
        <f t="shared" si="412"/>
        <v>116</v>
      </c>
      <c r="AS52" s="86">
        <f t="shared" si="412"/>
        <v>151</v>
      </c>
      <c r="AT52" s="694">
        <f t="shared" si="412"/>
        <v>117</v>
      </c>
      <c r="AU52" s="86">
        <f t="shared" si="412"/>
        <v>99</v>
      </c>
      <c r="AV52" s="141">
        <f t="shared" ref="AV52:AV62" si="413">SUM(AJ52:AU52)</f>
        <v>1337</v>
      </c>
      <c r="AW52" s="174">
        <f t="shared" ref="AW52:AW62" si="414">SUM(AJ52:AU52)/$AV$4</f>
        <v>111.41666666666667</v>
      </c>
      <c r="AX52" s="404">
        <f t="shared" ref="AX52:BC52" si="415">SUM(AX53:AX60)</f>
        <v>88</v>
      </c>
      <c r="AY52" s="86">
        <f t="shared" si="415"/>
        <v>121</v>
      </c>
      <c r="AZ52" s="33">
        <f t="shared" si="415"/>
        <v>93</v>
      </c>
      <c r="BA52" s="86">
        <f t="shared" si="415"/>
        <v>17</v>
      </c>
      <c r="BB52" s="33">
        <f t="shared" si="415"/>
        <v>9</v>
      </c>
      <c r="BC52" s="86">
        <f t="shared" si="415"/>
        <v>17</v>
      </c>
      <c r="BD52" s="694">
        <f t="shared" ref="BD52:BI52" si="416">SUM(BD53:BD60)</f>
        <v>10</v>
      </c>
      <c r="BE52" s="86">
        <f t="shared" si="416"/>
        <v>20</v>
      </c>
      <c r="BF52" s="694">
        <f t="shared" si="416"/>
        <v>23</v>
      </c>
      <c r="BG52" s="86">
        <f t="shared" si="416"/>
        <v>23</v>
      </c>
      <c r="BH52" s="694">
        <f t="shared" si="416"/>
        <v>15</v>
      </c>
      <c r="BI52" s="86">
        <f t="shared" si="416"/>
        <v>14</v>
      </c>
      <c r="BJ52" s="141">
        <f t="shared" ref="BJ52:BJ62" si="417">SUM(AX52:BI52)</f>
        <v>450</v>
      </c>
      <c r="BK52" s="174">
        <f t="shared" ref="BK52:BK62" si="418">SUM(AX52:BI52)/$BJ$4</f>
        <v>37.5</v>
      </c>
      <c r="BL52" s="404">
        <f t="shared" ref="BL52:BQ52" si="419">SUM(BL53:BL60)</f>
        <v>20</v>
      </c>
      <c r="BM52" s="86">
        <f t="shared" si="419"/>
        <v>0</v>
      </c>
      <c r="BN52" s="33">
        <f t="shared" si="419"/>
        <v>0</v>
      </c>
      <c r="BO52" s="86">
        <f t="shared" si="419"/>
        <v>0</v>
      </c>
      <c r="BP52" s="33">
        <f t="shared" si="419"/>
        <v>0</v>
      </c>
      <c r="BQ52" s="86">
        <f t="shared" si="419"/>
        <v>0</v>
      </c>
      <c r="BR52" s="694">
        <f>SUM(BR53:BR60)</f>
        <v>0</v>
      </c>
      <c r="BS52" s="86">
        <f>SUM(BS53:BS60)</f>
        <v>0</v>
      </c>
      <c r="BT52" s="694">
        <f>SUM(BT53:BT60)</f>
        <v>0</v>
      </c>
      <c r="BU52" s="694">
        <f t="shared" ref="BU52:BW52" si="420">SUM(BU53:BU60)</f>
        <v>0</v>
      </c>
      <c r="BV52" s="694">
        <f t="shared" si="420"/>
        <v>0</v>
      </c>
      <c r="BW52" s="694">
        <f t="shared" si="420"/>
        <v>0</v>
      </c>
      <c r="BX52" s="141">
        <f t="shared" ref="BX52:BX62" si="421">SUM(BL52:BW52)</f>
        <v>20</v>
      </c>
      <c r="BY52" s="174">
        <f t="shared" ref="BY52:BY62" si="422">SUM(BL52:BW52)/$BX$4</f>
        <v>20</v>
      </c>
      <c r="BZ52" s="478">
        <f t="shared" ref="BZ52:BZ62" si="423">AJ52-AG52</f>
        <v>-12</v>
      </c>
      <c r="CA52" s="431">
        <f t="shared" ref="CA52:CA58" si="424">BZ52/AG52</f>
        <v>-0.11764705882352941</v>
      </c>
      <c r="CB52" s="349">
        <f t="shared" ref="CB52:CB62" si="425">AK52-AJ52</f>
        <v>21</v>
      </c>
      <c r="CC52" s="431">
        <f t="shared" ref="CC52:CC62" si="426">CB52/AJ52</f>
        <v>0.23333333333333334</v>
      </c>
      <c r="CD52" s="349">
        <f t="shared" ref="CD52:CD62" si="427">AM52-AL52</f>
        <v>24</v>
      </c>
      <c r="CE52" s="431">
        <f t="shared" ref="CE52:CE62" si="428">CD52/AL52</f>
        <v>0.25531914893617019</v>
      </c>
      <c r="CF52" s="349">
        <f t="shared" ref="CF52:CF62" si="429">AM52-AL52</f>
        <v>24</v>
      </c>
      <c r="CG52" s="431">
        <f>CF52/AL52</f>
        <v>0.25531914893617019</v>
      </c>
      <c r="CH52" s="349">
        <f t="shared" ref="CH52:CH62" si="430">AN52-AM52</f>
        <v>-17</v>
      </c>
      <c r="CI52" s="431">
        <f t="shared" ref="CI52:CI62" si="431">CH52/AM52</f>
        <v>-0.1440677966101695</v>
      </c>
      <c r="CJ52" s="349">
        <f t="shared" ref="CJ52:CJ62" si="432">AO52-AN52</f>
        <v>-2</v>
      </c>
      <c r="CK52" s="431">
        <f t="shared" ref="CK52:CK58" si="433">CJ52/AN52</f>
        <v>-1.9801980198019802E-2</v>
      </c>
      <c r="CL52" s="349">
        <f t="shared" ref="CL52:CL62" si="434">AP52-AO52</f>
        <v>23</v>
      </c>
      <c r="CM52" s="431">
        <f>CL52/AO52</f>
        <v>0.23232323232323232</v>
      </c>
      <c r="CN52" s="349">
        <f t="shared" ref="CN52:CN62" si="435">AQ52-AP52</f>
        <v>-3</v>
      </c>
      <c r="CO52" s="431">
        <f t="shared" ref="CO52:CO62" si="436">CN52/AP52</f>
        <v>-2.4590163934426229E-2</v>
      </c>
      <c r="CP52" s="349">
        <f t="shared" ref="CP52:CP62" si="437">AS52-AR52</f>
        <v>35</v>
      </c>
      <c r="CQ52" s="431">
        <f t="shared" ref="CQ52:CQ62" si="438">CP52/AR52</f>
        <v>0.30172413793103448</v>
      </c>
      <c r="CR52" s="349">
        <f t="shared" ref="CR52:CR62" si="439">AS52-AR52</f>
        <v>35</v>
      </c>
      <c r="CS52" s="431">
        <f t="shared" ref="CS52:CS62" si="440">CR52/AR52</f>
        <v>0.30172413793103448</v>
      </c>
      <c r="CT52" s="349">
        <f t="shared" ref="CT52:CT62" si="441">AT52-AS52</f>
        <v>-34</v>
      </c>
      <c r="CU52" s="431">
        <f>CT52/AS52</f>
        <v>-0.2251655629139073</v>
      </c>
      <c r="CV52" s="349">
        <f t="shared" ref="CV52:CV62" si="442">AU52-AT52</f>
        <v>-18</v>
      </c>
      <c r="CW52" s="431">
        <f t="shared" ref="CW52:CW62" si="443">CV52/AT52</f>
        <v>-0.15384615384615385</v>
      </c>
      <c r="CX52" s="745">
        <f t="shared" ref="CX52:CX62" si="444">AX52-AU52</f>
        <v>-11</v>
      </c>
      <c r="CY52" s="734">
        <f>CX52/AU52</f>
        <v>-0.1111111111111111</v>
      </c>
      <c r="CZ52" s="745">
        <f t="shared" ref="CZ52:CZ62" si="445">AY52-AX52</f>
        <v>33</v>
      </c>
      <c r="DA52" s="734">
        <f>CZ52/AX52</f>
        <v>0.375</v>
      </c>
      <c r="DB52" s="745">
        <f t="shared" ref="DB52:DB62" si="446">AZ52-AY52</f>
        <v>-28</v>
      </c>
      <c r="DC52" s="734">
        <f t="shared" ref="DC52:DC62" si="447">DB52/AY52</f>
        <v>-0.23140495867768596</v>
      </c>
      <c r="DD52" s="745">
        <f t="shared" ref="DD52:DD62" si="448">BA52-AZ52</f>
        <v>-76</v>
      </c>
      <c r="DE52" s="734">
        <f>DD52/AZ52</f>
        <v>-0.81720430107526887</v>
      </c>
      <c r="DF52" s="745">
        <f t="shared" ref="DF52:DF62" si="449">BB52-BA52</f>
        <v>-8</v>
      </c>
      <c r="DG52" s="734">
        <f>DF52/BA52</f>
        <v>-0.47058823529411764</v>
      </c>
      <c r="DH52" s="745">
        <f t="shared" ref="DH52:DH62" si="450">BC52-BB52</f>
        <v>8</v>
      </c>
      <c r="DI52" s="734">
        <f>DH52/BB52</f>
        <v>0.88888888888888884</v>
      </c>
      <c r="DJ52" s="745">
        <f t="shared" ref="DJ52:DJ62" si="451">BD52-BC52</f>
        <v>-7</v>
      </c>
      <c r="DK52" s="734">
        <f>DJ52/BC52</f>
        <v>-0.41176470588235292</v>
      </c>
      <c r="DL52" s="745">
        <f t="shared" ref="DL52:DL62" si="452">BE52-BD52</f>
        <v>10</v>
      </c>
      <c r="DM52" s="734">
        <f>DL52/BD52</f>
        <v>1</v>
      </c>
      <c r="DN52" s="745">
        <f t="shared" ref="DN52:DN62" si="453">BF52-BE52</f>
        <v>3</v>
      </c>
      <c r="DO52" s="734">
        <f t="shared" ref="DO52:DO62" si="454">DN52/BE52</f>
        <v>0.15</v>
      </c>
      <c r="DP52" s="745">
        <f t="shared" ref="DP52:DP62" si="455">BG52-BF52</f>
        <v>0</v>
      </c>
      <c r="DQ52" s="120">
        <f t="shared" ref="DQ52:DQ62" si="456">DP52/BF52</f>
        <v>0</v>
      </c>
      <c r="DR52" s="745">
        <f t="shared" ref="DR52:DR62" si="457">BH52-BG52</f>
        <v>-8</v>
      </c>
      <c r="DS52" s="734">
        <f t="shared" ref="DS52:DS62" si="458">DR52/BG52</f>
        <v>-0.34782608695652173</v>
      </c>
      <c r="DT52" s="745">
        <f t="shared" ref="DT52:DT62" si="459">BI52-BH52</f>
        <v>-1</v>
      </c>
      <c r="DU52" s="734">
        <f t="shared" ref="DU52:DU62" si="460">DT52/BH52</f>
        <v>-6.6666666666666666E-2</v>
      </c>
      <c r="DV52" s="745">
        <f t="shared" ref="DV52:DV62" si="461">BL52-BI52</f>
        <v>6</v>
      </c>
      <c r="DW52" s="734">
        <f t="shared" ref="DW52:DW62" si="462">DV52/BI52</f>
        <v>0.42857142857142855</v>
      </c>
      <c r="DX52" s="349">
        <f t="shared" ref="DX52:DX62" si="463">BM52-BL52</f>
        <v>-20</v>
      </c>
      <c r="DY52" s="431">
        <f t="shared" ref="DY52:DY62" si="464">DX52/BL52</f>
        <v>-1</v>
      </c>
      <c r="DZ52" s="349">
        <f t="shared" ref="DZ52:DZ62" si="465">BN52-BM52</f>
        <v>0</v>
      </c>
      <c r="EA52" s="431" t="e">
        <f t="shared" ref="EA52:EA62" si="466">DZ52/BN52</f>
        <v>#DIV/0!</v>
      </c>
      <c r="EB52" s="349">
        <f t="shared" ref="EB52:EB62" si="467">BO52-BN52</f>
        <v>0</v>
      </c>
      <c r="EC52" s="431" t="e">
        <f t="shared" ref="EC52:EC62" si="468">EB52/BO52</f>
        <v>#DIV/0!</v>
      </c>
      <c r="ED52" s="349">
        <f t="shared" ref="ED52:ED62" si="469">BP52-BO52</f>
        <v>0</v>
      </c>
      <c r="EE52" s="431" t="e">
        <f t="shared" ref="EE52:EE62" si="470">ED52/BP52</f>
        <v>#DIV/0!</v>
      </c>
      <c r="EF52" s="349">
        <f t="shared" ref="EF52:EF62" si="471">BQ52-BP52</f>
        <v>0</v>
      </c>
      <c r="EG52" s="431" t="e">
        <f t="shared" ref="EG52:EG62" si="472">EF52/BQ52</f>
        <v>#DIV/0!</v>
      </c>
      <c r="EH52" s="349">
        <f t="shared" ref="EH52:EH62" si="473">BR52-BQ52</f>
        <v>0</v>
      </c>
      <c r="EI52" s="431" t="e">
        <f t="shared" ref="EI52:EI62" si="474">EH52/BR52</f>
        <v>#DIV/0!</v>
      </c>
      <c r="EJ52" s="349">
        <f t="shared" ref="EJ52:EJ62" si="475">BS52-BR52</f>
        <v>0</v>
      </c>
      <c r="EK52" s="431" t="e">
        <f t="shared" ref="EK52:EK62" si="476">EJ52/BS52</f>
        <v>#DIV/0!</v>
      </c>
      <c r="EL52" s="349">
        <f t="shared" ref="EL52:EL62" si="477">BT52-BS52</f>
        <v>0</v>
      </c>
      <c r="EM52" s="431" t="e">
        <f t="shared" ref="EM52:EM62" si="478">EL52/BT52</f>
        <v>#DIV/0!</v>
      </c>
      <c r="EN52" s="349">
        <f t="shared" ref="EN52:EN62" si="479">BU52-BT52</f>
        <v>0</v>
      </c>
      <c r="EO52" s="431" t="e">
        <f t="shared" ref="EO52:EO62" si="480">EN52/BU52</f>
        <v>#DIV/0!</v>
      </c>
      <c r="EP52" s="349">
        <f t="shared" ref="EP52:EP62" si="481">BV52-BU52</f>
        <v>0</v>
      </c>
      <c r="EQ52" s="431" t="e">
        <f t="shared" ref="EQ52:EQ62" si="482">EP52/BV52</f>
        <v>#DIV/0!</v>
      </c>
      <c r="ER52" s="349">
        <f t="shared" ref="ER52:ER62" si="483">BW52-BV52</f>
        <v>0</v>
      </c>
      <c r="ES52" s="431" t="e">
        <f t="shared" ref="ES52:ES62" si="484">ER52/BW52</f>
        <v>#DIV/0!</v>
      </c>
      <c r="ET52" s="239">
        <f t="shared" ref="ET52:ET62" si="485">AX52</f>
        <v>88</v>
      </c>
      <c r="EU52" s="804">
        <f t="shared" ref="EU52:EU62" si="486">BL52</f>
        <v>20</v>
      </c>
      <c r="EV52" s="133">
        <f t="shared" ref="EV52:EV62" si="487">EU52-ET52</f>
        <v>-68</v>
      </c>
      <c r="EW52" s="120">
        <f t="shared" ref="EW52:EW62" si="488">EV52/ET52</f>
        <v>-0.77272727272727271</v>
      </c>
      <c r="EX52" s="769"/>
      <c r="EY52" s="769"/>
      <c r="EZ52" s="769"/>
      <c r="FA52" t="str">
        <f t="shared" ref="FA52:FA61" si="489">E52</f>
        <v>Number of Classes Offered</v>
      </c>
      <c r="FB52" s="284" t="e">
        <f>#REF!</f>
        <v>#REF!</v>
      </c>
      <c r="FC52" s="284" t="e">
        <f>#REF!</f>
        <v>#REF!</v>
      </c>
      <c r="FD52" s="284" t="e">
        <f>#REF!</f>
        <v>#REF!</v>
      </c>
      <c r="FE52" s="284" t="e">
        <f>#REF!</f>
        <v>#REF!</v>
      </c>
      <c r="FF52" s="284" t="e">
        <f>#REF!</f>
        <v>#REF!</v>
      </c>
      <c r="FG52" s="284" t="e">
        <f>#REF!</f>
        <v>#REF!</v>
      </c>
      <c r="FH52" s="284" t="e">
        <f>#REF!</f>
        <v>#REF!</v>
      </c>
      <c r="FI52" s="284" t="e">
        <f>#REF!</f>
        <v>#REF!</v>
      </c>
      <c r="FJ52" s="284" t="e">
        <f>#REF!</f>
        <v>#REF!</v>
      </c>
      <c r="FK52" s="284" t="e">
        <f>#REF!</f>
        <v>#REF!</v>
      </c>
      <c r="FL52" s="284" t="e">
        <f>#REF!</f>
        <v>#REF!</v>
      </c>
      <c r="FM52" s="285">
        <f t="shared" si="53"/>
        <v>90</v>
      </c>
      <c r="FN52" s="285">
        <f t="shared" si="251"/>
        <v>111</v>
      </c>
      <c r="FO52" s="285">
        <f t="shared" si="252"/>
        <v>94</v>
      </c>
      <c r="FP52" s="285">
        <f t="shared" si="253"/>
        <v>118</v>
      </c>
      <c r="FQ52" s="285">
        <f t="shared" si="254"/>
        <v>101</v>
      </c>
      <c r="FR52" s="285">
        <f t="shared" si="255"/>
        <v>99</v>
      </c>
      <c r="FS52" s="285">
        <f t="shared" si="256"/>
        <v>122</v>
      </c>
      <c r="FT52" s="285">
        <f t="shared" si="257"/>
        <v>119</v>
      </c>
      <c r="FU52" s="285">
        <f t="shared" si="258"/>
        <v>116</v>
      </c>
      <c r="FV52" s="285">
        <f t="shared" si="259"/>
        <v>151</v>
      </c>
      <c r="FW52" s="285">
        <f t="shared" si="260"/>
        <v>117</v>
      </c>
      <c r="FX52" s="285">
        <f t="shared" si="260"/>
        <v>99</v>
      </c>
      <c r="FY52" s="285">
        <f t="shared" ref="FY52:FY62" si="490">AX52</f>
        <v>88</v>
      </c>
      <c r="FZ52" s="285">
        <f t="shared" ref="FZ52:FZ62" si="491">AY52</f>
        <v>121</v>
      </c>
      <c r="GA52" s="285">
        <f t="shared" ref="GA52:GA62" si="492">AZ52</f>
        <v>93</v>
      </c>
      <c r="GB52" s="285">
        <f t="shared" ref="GB52:GB62" si="493">BA52</f>
        <v>17</v>
      </c>
      <c r="GC52" s="285">
        <f t="shared" ref="GC52:GC62" si="494">BB52</f>
        <v>9</v>
      </c>
      <c r="GD52" s="285">
        <f t="shared" ref="GD52:GD62" si="495">BC52</f>
        <v>17</v>
      </c>
      <c r="GE52" s="285">
        <f t="shared" ref="GE52:GE62" si="496">BD52</f>
        <v>10</v>
      </c>
      <c r="GF52" s="285">
        <f t="shared" ref="GF52:GF62" si="497">BE52</f>
        <v>20</v>
      </c>
      <c r="GG52" s="285">
        <f t="shared" ref="GG52:GG62" si="498">BF52</f>
        <v>23</v>
      </c>
      <c r="GH52" s="285">
        <f t="shared" ref="GH52:GH62" si="499">BG52</f>
        <v>23</v>
      </c>
      <c r="GI52" s="285">
        <f t="shared" ref="GI52:GI62" si="500">BH52</f>
        <v>15</v>
      </c>
      <c r="GJ52" s="285">
        <f t="shared" ref="GJ52:GJ62" si="501">BI52</f>
        <v>14</v>
      </c>
      <c r="GK52" s="908">
        <f t="shared" ref="GK52:GK62" si="502">BL52</f>
        <v>20</v>
      </c>
      <c r="GL52" s="908">
        <f t="shared" ref="GL52:GU62" si="503">BM52</f>
        <v>0</v>
      </c>
      <c r="GM52" s="908">
        <f t="shared" si="503"/>
        <v>0</v>
      </c>
      <c r="GN52" s="908">
        <f t="shared" si="503"/>
        <v>0</v>
      </c>
      <c r="GO52" s="908">
        <f t="shared" si="503"/>
        <v>0</v>
      </c>
      <c r="GP52" s="908">
        <f t="shared" si="503"/>
        <v>0</v>
      </c>
      <c r="GQ52" s="908">
        <f t="shared" si="503"/>
        <v>0</v>
      </c>
      <c r="GR52" s="908">
        <f t="shared" si="503"/>
        <v>0</v>
      </c>
      <c r="GS52" s="908">
        <f t="shared" si="503"/>
        <v>0</v>
      </c>
      <c r="GT52" s="908">
        <f t="shared" si="503"/>
        <v>0</v>
      </c>
      <c r="GU52" s="908">
        <f t="shared" si="503"/>
        <v>0</v>
      </c>
      <c r="GV52" s="908">
        <f t="shared" ref="GV52:GV62" si="504">BW52</f>
        <v>0</v>
      </c>
    </row>
    <row r="53" spans="1:204" x14ac:dyDescent="0.25">
      <c r="A53" s="880"/>
      <c r="B53" s="56">
        <v>8.1999999999999993</v>
      </c>
      <c r="C53" s="7"/>
      <c r="D53" s="130"/>
      <c r="E53" s="998" t="s">
        <v>6</v>
      </c>
      <c r="F53" s="998"/>
      <c r="G53" s="999"/>
      <c r="H53" s="397">
        <v>1</v>
      </c>
      <c r="I53" s="76">
        <v>1</v>
      </c>
      <c r="J53" s="23">
        <v>1</v>
      </c>
      <c r="K53" s="76">
        <v>1</v>
      </c>
      <c r="L53" s="23">
        <v>2</v>
      </c>
      <c r="M53" s="76">
        <v>1</v>
      </c>
      <c r="N53" s="23">
        <v>1</v>
      </c>
      <c r="O53" s="76">
        <v>1</v>
      </c>
      <c r="P53" s="23">
        <v>1</v>
      </c>
      <c r="Q53" s="76">
        <v>1</v>
      </c>
      <c r="R53" s="23">
        <v>0</v>
      </c>
      <c r="S53" s="76">
        <v>1</v>
      </c>
      <c r="T53" s="141">
        <v>12</v>
      </c>
      <c r="U53" s="174">
        <v>1</v>
      </c>
      <c r="V53" s="397">
        <v>0</v>
      </c>
      <c r="W53" s="76">
        <v>1</v>
      </c>
      <c r="X53" s="23">
        <v>1</v>
      </c>
      <c r="Y53" s="76">
        <v>1</v>
      </c>
      <c r="Z53" s="23">
        <v>1</v>
      </c>
      <c r="AA53" s="76">
        <v>1</v>
      </c>
      <c r="AB53" s="23">
        <v>1</v>
      </c>
      <c r="AC53" s="76">
        <v>1</v>
      </c>
      <c r="AD53" s="23">
        <v>1</v>
      </c>
      <c r="AE53" s="76">
        <v>3</v>
      </c>
      <c r="AF53" s="23">
        <v>1</v>
      </c>
      <c r="AG53" s="76">
        <v>8</v>
      </c>
      <c r="AH53" s="141">
        <v>20</v>
      </c>
      <c r="AI53" s="174">
        <v>1.6666666666666667</v>
      </c>
      <c r="AJ53" s="397">
        <v>1</v>
      </c>
      <c r="AK53" s="76">
        <v>1</v>
      </c>
      <c r="AL53" s="23">
        <v>1</v>
      </c>
      <c r="AM53" s="76">
        <v>1</v>
      </c>
      <c r="AN53" s="23">
        <v>1</v>
      </c>
      <c r="AO53" s="76">
        <v>1</v>
      </c>
      <c r="AP53" s="695">
        <v>1</v>
      </c>
      <c r="AQ53" s="76">
        <v>1</v>
      </c>
      <c r="AR53" s="695">
        <v>1</v>
      </c>
      <c r="AS53" s="76">
        <v>0</v>
      </c>
      <c r="AT53" s="695">
        <v>2</v>
      </c>
      <c r="AU53" s="76">
        <v>2</v>
      </c>
      <c r="AV53" s="141">
        <f t="shared" si="413"/>
        <v>13</v>
      </c>
      <c r="AW53" s="174">
        <f t="shared" si="414"/>
        <v>1.0833333333333333</v>
      </c>
      <c r="AX53" s="397">
        <v>0</v>
      </c>
      <c r="AY53" s="76">
        <v>2</v>
      </c>
      <c r="AZ53" s="23">
        <v>0</v>
      </c>
      <c r="BA53" s="76">
        <v>2</v>
      </c>
      <c r="BB53" s="23">
        <v>0</v>
      </c>
      <c r="BC53" s="76">
        <v>0</v>
      </c>
      <c r="BD53" s="695">
        <v>0</v>
      </c>
      <c r="BE53" s="76">
        <v>1</v>
      </c>
      <c r="BF53" s="695">
        <v>1</v>
      </c>
      <c r="BG53" s="76">
        <v>3</v>
      </c>
      <c r="BH53" s="695">
        <v>0</v>
      </c>
      <c r="BI53" s="76">
        <v>0</v>
      </c>
      <c r="BJ53" s="141">
        <f t="shared" si="417"/>
        <v>9</v>
      </c>
      <c r="BK53" s="174">
        <f t="shared" si="418"/>
        <v>0.75</v>
      </c>
      <c r="BL53" s="397">
        <v>1</v>
      </c>
      <c r="BM53" s="76"/>
      <c r="BN53" s="23"/>
      <c r="BO53" s="76"/>
      <c r="BP53" s="23"/>
      <c r="BQ53" s="76"/>
      <c r="BR53" s="695"/>
      <c r="BS53" s="76"/>
      <c r="BT53" s="695"/>
      <c r="BU53" s="695"/>
      <c r="BV53" s="695"/>
      <c r="BW53" s="695"/>
      <c r="BX53" s="141">
        <f t="shared" si="421"/>
        <v>1</v>
      </c>
      <c r="BY53" s="174">
        <f t="shared" si="422"/>
        <v>1</v>
      </c>
      <c r="BZ53" s="478">
        <f t="shared" si="423"/>
        <v>-7</v>
      </c>
      <c r="CA53" s="431">
        <f t="shared" si="424"/>
        <v>-0.875</v>
      </c>
      <c r="CB53" s="349">
        <f t="shared" si="425"/>
        <v>0</v>
      </c>
      <c r="CC53" s="431">
        <f t="shared" si="426"/>
        <v>0</v>
      </c>
      <c r="CD53" s="349">
        <f t="shared" si="427"/>
        <v>0</v>
      </c>
      <c r="CE53" s="431">
        <f t="shared" si="428"/>
        <v>0</v>
      </c>
      <c r="CF53" s="349">
        <f t="shared" si="429"/>
        <v>0</v>
      </c>
      <c r="CG53" s="431">
        <f>CF53/AL53</f>
        <v>0</v>
      </c>
      <c r="CH53" s="349">
        <f t="shared" si="430"/>
        <v>0</v>
      </c>
      <c r="CI53" s="431">
        <f t="shared" si="431"/>
        <v>0</v>
      </c>
      <c r="CJ53" s="349">
        <f t="shared" si="432"/>
        <v>0</v>
      </c>
      <c r="CK53" s="431">
        <f t="shared" si="433"/>
        <v>0</v>
      </c>
      <c r="CL53" s="349">
        <f t="shared" si="434"/>
        <v>0</v>
      </c>
      <c r="CM53" s="431">
        <f>CL53/AO53</f>
        <v>0</v>
      </c>
      <c r="CN53" s="349">
        <f t="shared" si="435"/>
        <v>0</v>
      </c>
      <c r="CO53" s="431">
        <f t="shared" si="436"/>
        <v>0</v>
      </c>
      <c r="CP53" s="349">
        <f t="shared" si="437"/>
        <v>-1</v>
      </c>
      <c r="CQ53" s="431">
        <f t="shared" si="438"/>
        <v>-1</v>
      </c>
      <c r="CR53" s="349">
        <f t="shared" si="439"/>
        <v>-1</v>
      </c>
      <c r="CS53" s="431">
        <f t="shared" si="440"/>
        <v>-1</v>
      </c>
      <c r="CT53" s="349">
        <f t="shared" si="441"/>
        <v>2</v>
      </c>
      <c r="CU53" s="532">
        <v>-1</v>
      </c>
      <c r="CV53" s="349">
        <f t="shared" si="442"/>
        <v>0</v>
      </c>
      <c r="CW53" s="431">
        <f t="shared" si="443"/>
        <v>0</v>
      </c>
      <c r="CX53" s="745">
        <f t="shared" si="444"/>
        <v>-2</v>
      </c>
      <c r="CY53" s="734">
        <f>CX53/AU53</f>
        <v>-1</v>
      </c>
      <c r="CZ53" s="745">
        <f t="shared" si="445"/>
        <v>2</v>
      </c>
      <c r="DA53" s="532">
        <v>-1</v>
      </c>
      <c r="DB53" s="745">
        <f t="shared" si="446"/>
        <v>-2</v>
      </c>
      <c r="DC53" s="734">
        <f t="shared" si="447"/>
        <v>-1</v>
      </c>
      <c r="DD53" s="745">
        <f t="shared" si="448"/>
        <v>2</v>
      </c>
      <c r="DE53" s="532">
        <v>1</v>
      </c>
      <c r="DF53" s="745">
        <f t="shared" si="449"/>
        <v>-2</v>
      </c>
      <c r="DG53" s="734">
        <f>DF53/BA53</f>
        <v>-1</v>
      </c>
      <c r="DH53" s="745">
        <f t="shared" si="450"/>
        <v>0</v>
      </c>
      <c r="DI53" s="687">
        <v>0</v>
      </c>
      <c r="DJ53" s="745">
        <f t="shared" si="451"/>
        <v>0</v>
      </c>
      <c r="DK53" s="861">
        <v>0</v>
      </c>
      <c r="DL53" s="745">
        <f t="shared" si="452"/>
        <v>1</v>
      </c>
      <c r="DM53" s="734">
        <v>1</v>
      </c>
      <c r="DN53" s="745">
        <f t="shared" si="453"/>
        <v>0</v>
      </c>
      <c r="DO53" s="734">
        <f t="shared" si="454"/>
        <v>0</v>
      </c>
      <c r="DP53" s="745">
        <f t="shared" si="455"/>
        <v>2</v>
      </c>
      <c r="DQ53" s="120">
        <f t="shared" si="456"/>
        <v>2</v>
      </c>
      <c r="DR53" s="745">
        <f t="shared" si="457"/>
        <v>-3</v>
      </c>
      <c r="DS53" s="734">
        <f t="shared" si="458"/>
        <v>-1</v>
      </c>
      <c r="DT53" s="745">
        <f t="shared" si="459"/>
        <v>0</v>
      </c>
      <c r="DU53" s="734">
        <v>0</v>
      </c>
      <c r="DV53" s="745">
        <f t="shared" si="461"/>
        <v>1</v>
      </c>
      <c r="DW53" s="734" t="e">
        <f t="shared" si="462"/>
        <v>#DIV/0!</v>
      </c>
      <c r="DX53" s="349">
        <f t="shared" si="463"/>
        <v>-1</v>
      </c>
      <c r="DY53" s="431">
        <f t="shared" si="464"/>
        <v>-1</v>
      </c>
      <c r="DZ53" s="349">
        <f t="shared" si="465"/>
        <v>0</v>
      </c>
      <c r="EA53" s="431" t="e">
        <f t="shared" si="466"/>
        <v>#DIV/0!</v>
      </c>
      <c r="EB53" s="349">
        <f t="shared" si="467"/>
        <v>0</v>
      </c>
      <c r="EC53" s="431" t="e">
        <f t="shared" si="468"/>
        <v>#DIV/0!</v>
      </c>
      <c r="ED53" s="349">
        <f t="shared" si="469"/>
        <v>0</v>
      </c>
      <c r="EE53" s="431" t="e">
        <f t="shared" si="470"/>
        <v>#DIV/0!</v>
      </c>
      <c r="EF53" s="349">
        <f t="shared" si="471"/>
        <v>0</v>
      </c>
      <c r="EG53" s="431" t="e">
        <f t="shared" si="472"/>
        <v>#DIV/0!</v>
      </c>
      <c r="EH53" s="349">
        <f t="shared" si="473"/>
        <v>0</v>
      </c>
      <c r="EI53" s="431" t="e">
        <f t="shared" si="474"/>
        <v>#DIV/0!</v>
      </c>
      <c r="EJ53" s="349">
        <f t="shared" si="475"/>
        <v>0</v>
      </c>
      <c r="EK53" s="431" t="e">
        <f t="shared" si="476"/>
        <v>#DIV/0!</v>
      </c>
      <c r="EL53" s="349">
        <f t="shared" si="477"/>
        <v>0</v>
      </c>
      <c r="EM53" s="431" t="e">
        <f t="shared" si="478"/>
        <v>#DIV/0!</v>
      </c>
      <c r="EN53" s="349">
        <f t="shared" si="479"/>
        <v>0</v>
      </c>
      <c r="EO53" s="431" t="e">
        <f t="shared" si="480"/>
        <v>#DIV/0!</v>
      </c>
      <c r="EP53" s="349">
        <f t="shared" si="481"/>
        <v>0</v>
      </c>
      <c r="EQ53" s="431" t="e">
        <f t="shared" si="482"/>
        <v>#DIV/0!</v>
      </c>
      <c r="ER53" s="349">
        <f t="shared" si="483"/>
        <v>0</v>
      </c>
      <c r="ES53" s="431" t="e">
        <f t="shared" si="484"/>
        <v>#DIV/0!</v>
      </c>
      <c r="ET53" s="221">
        <f t="shared" si="485"/>
        <v>0</v>
      </c>
      <c r="EU53" s="782">
        <f t="shared" si="486"/>
        <v>1</v>
      </c>
      <c r="EV53" s="133">
        <f t="shared" si="487"/>
        <v>1</v>
      </c>
      <c r="EW53" s="120">
        <v>1</v>
      </c>
      <c r="EX53" s="769"/>
      <c r="EY53" s="769"/>
      <c r="EZ53" s="769"/>
      <c r="FA53" t="str">
        <f t="shared" si="489"/>
        <v>Benefits</v>
      </c>
      <c r="FB53" s="284" t="e">
        <f>#REF!</f>
        <v>#REF!</v>
      </c>
      <c r="FC53" s="284" t="e">
        <f>#REF!</f>
        <v>#REF!</v>
      </c>
      <c r="FD53" s="284" t="e">
        <f>#REF!</f>
        <v>#REF!</v>
      </c>
      <c r="FE53" s="284" t="e">
        <f>#REF!</f>
        <v>#REF!</v>
      </c>
      <c r="FF53" s="284" t="e">
        <f>#REF!</f>
        <v>#REF!</v>
      </c>
      <c r="FG53" s="284" t="e">
        <f>#REF!</f>
        <v>#REF!</v>
      </c>
      <c r="FH53" s="284" t="e">
        <f>#REF!</f>
        <v>#REF!</v>
      </c>
      <c r="FI53" s="284" t="e">
        <f>#REF!</f>
        <v>#REF!</v>
      </c>
      <c r="FJ53" s="284" t="e">
        <f>#REF!</f>
        <v>#REF!</v>
      </c>
      <c r="FK53" s="284" t="e">
        <f>#REF!</f>
        <v>#REF!</v>
      </c>
      <c r="FL53" s="284" t="e">
        <f>#REF!</f>
        <v>#REF!</v>
      </c>
      <c r="FM53" s="285">
        <f t="shared" si="53"/>
        <v>1</v>
      </c>
      <c r="FN53" s="285">
        <f t="shared" si="251"/>
        <v>1</v>
      </c>
      <c r="FO53" s="285">
        <f t="shared" si="252"/>
        <v>1</v>
      </c>
      <c r="FP53" s="285">
        <f t="shared" si="253"/>
        <v>1</v>
      </c>
      <c r="FQ53" s="285">
        <f t="shared" si="254"/>
        <v>1</v>
      </c>
      <c r="FR53" s="285">
        <f t="shared" si="255"/>
        <v>1</v>
      </c>
      <c r="FS53" s="285">
        <f t="shared" si="256"/>
        <v>1</v>
      </c>
      <c r="FT53" s="285">
        <f t="shared" si="257"/>
        <v>1</v>
      </c>
      <c r="FU53" s="285">
        <f t="shared" si="258"/>
        <v>1</v>
      </c>
      <c r="FV53" s="285">
        <f t="shared" si="259"/>
        <v>0</v>
      </c>
      <c r="FW53" s="285">
        <f t="shared" si="260"/>
        <v>2</v>
      </c>
      <c r="FX53" s="285">
        <f t="shared" si="260"/>
        <v>2</v>
      </c>
      <c r="FY53" s="285">
        <f t="shared" si="490"/>
        <v>0</v>
      </c>
      <c r="FZ53" s="285">
        <f t="shared" si="491"/>
        <v>2</v>
      </c>
      <c r="GA53" s="285">
        <f t="shared" si="492"/>
        <v>0</v>
      </c>
      <c r="GB53" s="285">
        <f t="shared" si="493"/>
        <v>2</v>
      </c>
      <c r="GC53" s="285">
        <f t="shared" si="494"/>
        <v>0</v>
      </c>
      <c r="GD53" s="285">
        <f t="shared" si="495"/>
        <v>0</v>
      </c>
      <c r="GE53" s="285">
        <f t="shared" si="496"/>
        <v>0</v>
      </c>
      <c r="GF53" s="285">
        <f t="shared" si="497"/>
        <v>1</v>
      </c>
      <c r="GG53" s="285">
        <f t="shared" si="498"/>
        <v>1</v>
      </c>
      <c r="GH53" s="285">
        <f t="shared" si="499"/>
        <v>3</v>
      </c>
      <c r="GI53" s="285">
        <f t="shared" si="500"/>
        <v>0</v>
      </c>
      <c r="GJ53" s="285">
        <f t="shared" si="501"/>
        <v>0</v>
      </c>
      <c r="GK53" s="908">
        <f t="shared" si="502"/>
        <v>1</v>
      </c>
      <c r="GL53" s="908">
        <f t="shared" si="503"/>
        <v>0</v>
      </c>
      <c r="GM53" s="908">
        <f t="shared" si="503"/>
        <v>0</v>
      </c>
      <c r="GN53" s="908">
        <f t="shared" si="503"/>
        <v>0</v>
      </c>
      <c r="GO53" s="908">
        <f t="shared" si="503"/>
        <v>0</v>
      </c>
      <c r="GP53" s="908">
        <f t="shared" si="503"/>
        <v>0</v>
      </c>
      <c r="GQ53" s="908">
        <f t="shared" si="503"/>
        <v>0</v>
      </c>
      <c r="GR53" s="908">
        <f t="shared" si="503"/>
        <v>0</v>
      </c>
      <c r="GS53" s="908">
        <f t="shared" si="503"/>
        <v>0</v>
      </c>
      <c r="GT53" s="908">
        <f t="shared" si="503"/>
        <v>0</v>
      </c>
      <c r="GU53" s="908">
        <f t="shared" si="503"/>
        <v>0</v>
      </c>
      <c r="GV53" s="908">
        <f t="shared" si="504"/>
        <v>0</v>
      </c>
    </row>
    <row r="54" spans="1:204" x14ac:dyDescent="0.25">
      <c r="A54" s="880"/>
      <c r="B54" s="56">
        <v>8.3000000000000007</v>
      </c>
      <c r="C54" s="7"/>
      <c r="D54" s="130"/>
      <c r="E54" s="998" t="s">
        <v>7</v>
      </c>
      <c r="F54" s="998"/>
      <c r="G54" s="999"/>
      <c r="H54" s="397">
        <v>0</v>
      </c>
      <c r="I54" s="76">
        <v>2</v>
      </c>
      <c r="J54" s="23">
        <v>0</v>
      </c>
      <c r="K54" s="76">
        <v>1</v>
      </c>
      <c r="L54" s="23">
        <v>0</v>
      </c>
      <c r="M54" s="76">
        <v>2</v>
      </c>
      <c r="N54" s="23">
        <v>0</v>
      </c>
      <c r="O54" s="76">
        <v>1</v>
      </c>
      <c r="P54" s="23">
        <v>1</v>
      </c>
      <c r="Q54" s="76">
        <v>1</v>
      </c>
      <c r="R54" s="23">
        <v>1</v>
      </c>
      <c r="S54" s="76">
        <v>1</v>
      </c>
      <c r="T54" s="141">
        <v>10</v>
      </c>
      <c r="U54" s="174">
        <v>0.83333333333333337</v>
      </c>
      <c r="V54" s="397">
        <v>1</v>
      </c>
      <c r="W54" s="76">
        <v>1</v>
      </c>
      <c r="X54" s="23">
        <v>1</v>
      </c>
      <c r="Y54" s="76">
        <v>1</v>
      </c>
      <c r="Z54" s="23">
        <v>0</v>
      </c>
      <c r="AA54" s="76">
        <v>1</v>
      </c>
      <c r="AB54" s="23">
        <v>1</v>
      </c>
      <c r="AC54" s="76">
        <v>0</v>
      </c>
      <c r="AD54" s="23">
        <v>1</v>
      </c>
      <c r="AE54" s="76">
        <v>1</v>
      </c>
      <c r="AF54" s="23">
        <v>2</v>
      </c>
      <c r="AG54" s="76">
        <v>9</v>
      </c>
      <c r="AH54" s="141">
        <v>19</v>
      </c>
      <c r="AI54" s="174">
        <v>1.5833333333333333</v>
      </c>
      <c r="AJ54" s="397">
        <v>1</v>
      </c>
      <c r="AK54" s="76">
        <v>1</v>
      </c>
      <c r="AL54" s="23">
        <v>0</v>
      </c>
      <c r="AM54" s="76">
        <v>1</v>
      </c>
      <c r="AN54" s="23">
        <v>2</v>
      </c>
      <c r="AO54" s="76">
        <v>0</v>
      </c>
      <c r="AP54" s="695">
        <v>4</v>
      </c>
      <c r="AQ54" s="76">
        <v>3</v>
      </c>
      <c r="AR54" s="695">
        <v>1</v>
      </c>
      <c r="AS54" s="76">
        <v>2</v>
      </c>
      <c r="AT54" s="695">
        <v>1</v>
      </c>
      <c r="AU54" s="76">
        <v>0</v>
      </c>
      <c r="AV54" s="141">
        <f t="shared" si="413"/>
        <v>16</v>
      </c>
      <c r="AW54" s="174">
        <f t="shared" si="414"/>
        <v>1.3333333333333333</v>
      </c>
      <c r="AX54" s="397">
        <v>1</v>
      </c>
      <c r="AY54" s="76">
        <v>4</v>
      </c>
      <c r="AZ54" s="23">
        <v>2</v>
      </c>
      <c r="BA54" s="76">
        <v>1</v>
      </c>
      <c r="BB54" s="23">
        <v>0</v>
      </c>
      <c r="BC54" s="76">
        <v>1</v>
      </c>
      <c r="BD54" s="695">
        <v>2</v>
      </c>
      <c r="BE54" s="76">
        <v>2</v>
      </c>
      <c r="BF54" s="695">
        <v>2</v>
      </c>
      <c r="BG54" s="76">
        <v>1</v>
      </c>
      <c r="BH54" s="695">
        <v>0</v>
      </c>
      <c r="BI54" s="76">
        <v>1</v>
      </c>
      <c r="BJ54" s="141">
        <f t="shared" si="417"/>
        <v>17</v>
      </c>
      <c r="BK54" s="174">
        <f t="shared" si="418"/>
        <v>1.4166666666666667</v>
      </c>
      <c r="BL54" s="397">
        <v>2</v>
      </c>
      <c r="BM54" s="76"/>
      <c r="BN54" s="23"/>
      <c r="BO54" s="76"/>
      <c r="BP54" s="23"/>
      <c r="BQ54" s="76"/>
      <c r="BR54" s="695"/>
      <c r="BS54" s="76"/>
      <c r="BT54" s="695"/>
      <c r="BU54" s="695"/>
      <c r="BV54" s="695"/>
      <c r="BW54" s="695"/>
      <c r="BX54" s="141">
        <f t="shared" si="421"/>
        <v>2</v>
      </c>
      <c r="BY54" s="174">
        <f t="shared" si="422"/>
        <v>2</v>
      </c>
      <c r="BZ54" s="478">
        <f t="shared" si="423"/>
        <v>-8</v>
      </c>
      <c r="CA54" s="431">
        <f t="shared" si="424"/>
        <v>-0.88888888888888884</v>
      </c>
      <c r="CB54" s="349">
        <f t="shared" si="425"/>
        <v>0</v>
      </c>
      <c r="CC54" s="431">
        <f t="shared" si="426"/>
        <v>0</v>
      </c>
      <c r="CD54" s="349">
        <f t="shared" si="427"/>
        <v>1</v>
      </c>
      <c r="CE54" s="431" t="e">
        <f t="shared" si="428"/>
        <v>#DIV/0!</v>
      </c>
      <c r="CF54" s="349">
        <f t="shared" si="429"/>
        <v>1</v>
      </c>
      <c r="CG54" s="687">
        <v>0</v>
      </c>
      <c r="CH54" s="349">
        <f t="shared" si="430"/>
        <v>1</v>
      </c>
      <c r="CI54" s="431">
        <f t="shared" si="431"/>
        <v>1</v>
      </c>
      <c r="CJ54" s="349">
        <f t="shared" si="432"/>
        <v>-2</v>
      </c>
      <c r="CK54" s="431">
        <f t="shared" si="433"/>
        <v>-1</v>
      </c>
      <c r="CL54" s="349">
        <f t="shared" si="434"/>
        <v>4</v>
      </c>
      <c r="CM54" s="532">
        <v>0</v>
      </c>
      <c r="CN54" s="349">
        <f t="shared" si="435"/>
        <v>-1</v>
      </c>
      <c r="CO54" s="431">
        <f t="shared" si="436"/>
        <v>-0.25</v>
      </c>
      <c r="CP54" s="349">
        <f t="shared" si="437"/>
        <v>1</v>
      </c>
      <c r="CQ54" s="431">
        <f t="shared" si="438"/>
        <v>1</v>
      </c>
      <c r="CR54" s="349">
        <f t="shared" si="439"/>
        <v>1</v>
      </c>
      <c r="CS54" s="431">
        <f t="shared" si="440"/>
        <v>1</v>
      </c>
      <c r="CT54" s="349">
        <f t="shared" si="441"/>
        <v>-1</v>
      </c>
      <c r="CU54" s="431">
        <f t="shared" ref="CU54:CU62" si="505">CT54/AS54</f>
        <v>-0.5</v>
      </c>
      <c r="CV54" s="349">
        <f t="shared" si="442"/>
        <v>-1</v>
      </c>
      <c r="CW54" s="431">
        <f t="shared" si="443"/>
        <v>-1</v>
      </c>
      <c r="CX54" s="745">
        <f t="shared" si="444"/>
        <v>1</v>
      </c>
      <c r="CY54" s="861">
        <v>1</v>
      </c>
      <c r="CZ54" s="745">
        <f t="shared" si="445"/>
        <v>3</v>
      </c>
      <c r="DA54" s="734">
        <f t="shared" ref="DA54:DA59" si="506">CZ54/AX54</f>
        <v>3</v>
      </c>
      <c r="DB54" s="745">
        <f t="shared" si="446"/>
        <v>-2</v>
      </c>
      <c r="DC54" s="734">
        <f t="shared" si="447"/>
        <v>-0.5</v>
      </c>
      <c r="DD54" s="745">
        <f t="shared" si="448"/>
        <v>-1</v>
      </c>
      <c r="DE54" s="734">
        <f t="shared" ref="DE54:DE62" si="507">DD54/AZ54</f>
        <v>-0.5</v>
      </c>
      <c r="DF54" s="745">
        <f t="shared" si="449"/>
        <v>-1</v>
      </c>
      <c r="DG54" s="734">
        <f>DF54/BA54</f>
        <v>-1</v>
      </c>
      <c r="DH54" s="745">
        <f t="shared" si="450"/>
        <v>1</v>
      </c>
      <c r="DI54" s="687">
        <v>0</v>
      </c>
      <c r="DJ54" s="745">
        <f t="shared" si="451"/>
        <v>1</v>
      </c>
      <c r="DK54" s="734">
        <f>DJ54/BC54</f>
        <v>1</v>
      </c>
      <c r="DL54" s="745">
        <f t="shared" si="452"/>
        <v>0</v>
      </c>
      <c r="DM54" s="734">
        <f>DL54/BD54</f>
        <v>0</v>
      </c>
      <c r="DN54" s="745">
        <f t="shared" si="453"/>
        <v>0</v>
      </c>
      <c r="DO54" s="734">
        <f t="shared" si="454"/>
        <v>0</v>
      </c>
      <c r="DP54" s="745">
        <f t="shared" si="455"/>
        <v>-1</v>
      </c>
      <c r="DQ54" s="120">
        <f t="shared" si="456"/>
        <v>-0.5</v>
      </c>
      <c r="DR54" s="745">
        <f t="shared" si="457"/>
        <v>-1</v>
      </c>
      <c r="DS54" s="734">
        <f t="shared" si="458"/>
        <v>-1</v>
      </c>
      <c r="DT54" s="745">
        <f t="shared" si="459"/>
        <v>1</v>
      </c>
      <c r="DU54" s="734">
        <v>1</v>
      </c>
      <c r="DV54" s="745">
        <f t="shared" si="461"/>
        <v>1</v>
      </c>
      <c r="DW54" s="734">
        <f t="shared" si="462"/>
        <v>1</v>
      </c>
      <c r="DX54" s="349">
        <f t="shared" si="463"/>
        <v>-2</v>
      </c>
      <c r="DY54" s="431">
        <f t="shared" si="464"/>
        <v>-1</v>
      </c>
      <c r="DZ54" s="349">
        <f t="shared" si="465"/>
        <v>0</v>
      </c>
      <c r="EA54" s="431" t="e">
        <f t="shared" si="466"/>
        <v>#DIV/0!</v>
      </c>
      <c r="EB54" s="349">
        <f t="shared" si="467"/>
        <v>0</v>
      </c>
      <c r="EC54" s="431" t="e">
        <f t="shared" si="468"/>
        <v>#DIV/0!</v>
      </c>
      <c r="ED54" s="349">
        <f t="shared" si="469"/>
        <v>0</v>
      </c>
      <c r="EE54" s="431" t="e">
        <f t="shared" si="470"/>
        <v>#DIV/0!</v>
      </c>
      <c r="EF54" s="349">
        <f t="shared" si="471"/>
        <v>0</v>
      </c>
      <c r="EG54" s="431" t="e">
        <f t="shared" si="472"/>
        <v>#DIV/0!</v>
      </c>
      <c r="EH54" s="349">
        <f t="shared" si="473"/>
        <v>0</v>
      </c>
      <c r="EI54" s="431" t="e">
        <f t="shared" si="474"/>
        <v>#DIV/0!</v>
      </c>
      <c r="EJ54" s="349">
        <f t="shared" si="475"/>
        <v>0</v>
      </c>
      <c r="EK54" s="431" t="e">
        <f t="shared" si="476"/>
        <v>#DIV/0!</v>
      </c>
      <c r="EL54" s="349">
        <f t="shared" si="477"/>
        <v>0</v>
      </c>
      <c r="EM54" s="431" t="e">
        <f t="shared" si="478"/>
        <v>#DIV/0!</v>
      </c>
      <c r="EN54" s="349">
        <f t="shared" si="479"/>
        <v>0</v>
      </c>
      <c r="EO54" s="431" t="e">
        <f t="shared" si="480"/>
        <v>#DIV/0!</v>
      </c>
      <c r="EP54" s="349">
        <f t="shared" si="481"/>
        <v>0</v>
      </c>
      <c r="EQ54" s="431" t="e">
        <f t="shared" si="482"/>
        <v>#DIV/0!</v>
      </c>
      <c r="ER54" s="349">
        <f t="shared" si="483"/>
        <v>0</v>
      </c>
      <c r="ES54" s="431" t="e">
        <f t="shared" si="484"/>
        <v>#DIV/0!</v>
      </c>
      <c r="ET54" s="805">
        <f t="shared" si="485"/>
        <v>1</v>
      </c>
      <c r="EU54" s="806">
        <f t="shared" si="486"/>
        <v>2</v>
      </c>
      <c r="EV54" s="133">
        <f t="shared" si="487"/>
        <v>1</v>
      </c>
      <c r="EW54" s="120">
        <v>1</v>
      </c>
      <c r="EX54" s="769"/>
      <c r="EY54" s="769"/>
      <c r="EZ54" s="769"/>
      <c r="FA54" t="str">
        <f t="shared" si="489"/>
        <v xml:space="preserve">BI </v>
      </c>
      <c r="FB54" s="284" t="e">
        <f>#REF!</f>
        <v>#REF!</v>
      </c>
      <c r="FC54" s="284" t="e">
        <f>#REF!</f>
        <v>#REF!</v>
      </c>
      <c r="FD54" s="284" t="e">
        <f>#REF!</f>
        <v>#REF!</v>
      </c>
      <c r="FE54" s="284" t="e">
        <f>#REF!</f>
        <v>#REF!</v>
      </c>
      <c r="FF54" s="284" t="e">
        <f>#REF!</f>
        <v>#REF!</v>
      </c>
      <c r="FG54" s="284" t="e">
        <f>#REF!</f>
        <v>#REF!</v>
      </c>
      <c r="FH54" s="284" t="e">
        <f>#REF!</f>
        <v>#REF!</v>
      </c>
      <c r="FI54" s="284" t="e">
        <f>#REF!</f>
        <v>#REF!</v>
      </c>
      <c r="FJ54" s="284" t="e">
        <f>#REF!</f>
        <v>#REF!</v>
      </c>
      <c r="FK54" s="284" t="e">
        <f>#REF!</f>
        <v>#REF!</v>
      </c>
      <c r="FL54" s="284" t="e">
        <f>#REF!</f>
        <v>#REF!</v>
      </c>
      <c r="FM54" s="285">
        <f t="shared" si="53"/>
        <v>1</v>
      </c>
      <c r="FN54" s="285">
        <f t="shared" si="251"/>
        <v>1</v>
      </c>
      <c r="FO54" s="285">
        <f t="shared" si="252"/>
        <v>0</v>
      </c>
      <c r="FP54" s="285">
        <f t="shared" si="253"/>
        <v>1</v>
      </c>
      <c r="FQ54" s="285">
        <f t="shared" si="254"/>
        <v>2</v>
      </c>
      <c r="FR54" s="285">
        <f t="shared" si="255"/>
        <v>0</v>
      </c>
      <c r="FS54" s="285">
        <f t="shared" si="256"/>
        <v>4</v>
      </c>
      <c r="FT54" s="285">
        <f t="shared" si="257"/>
        <v>3</v>
      </c>
      <c r="FU54" s="285">
        <f t="shared" si="258"/>
        <v>1</v>
      </c>
      <c r="FV54" s="285">
        <f t="shared" si="259"/>
        <v>2</v>
      </c>
      <c r="FW54" s="285">
        <f t="shared" si="260"/>
        <v>1</v>
      </c>
      <c r="FX54" s="285">
        <f t="shared" si="260"/>
        <v>0</v>
      </c>
      <c r="FY54" s="285">
        <f t="shared" si="490"/>
        <v>1</v>
      </c>
      <c r="FZ54" s="285">
        <f t="shared" si="491"/>
        <v>4</v>
      </c>
      <c r="GA54" s="285">
        <f t="shared" si="492"/>
        <v>2</v>
      </c>
      <c r="GB54" s="285">
        <f t="shared" si="493"/>
        <v>1</v>
      </c>
      <c r="GC54" s="285">
        <f t="shared" si="494"/>
        <v>0</v>
      </c>
      <c r="GD54" s="285">
        <f t="shared" si="495"/>
        <v>1</v>
      </c>
      <c r="GE54" s="285">
        <f t="shared" si="496"/>
        <v>2</v>
      </c>
      <c r="GF54" s="285">
        <f t="shared" si="497"/>
        <v>2</v>
      </c>
      <c r="GG54" s="285">
        <f t="shared" si="498"/>
        <v>2</v>
      </c>
      <c r="GH54" s="285">
        <f t="shared" si="499"/>
        <v>1</v>
      </c>
      <c r="GI54" s="285">
        <f t="shared" si="500"/>
        <v>0</v>
      </c>
      <c r="GJ54" s="285">
        <f t="shared" si="501"/>
        <v>1</v>
      </c>
      <c r="GK54" s="908">
        <f t="shared" si="502"/>
        <v>2</v>
      </c>
      <c r="GL54" s="908">
        <f t="shared" si="503"/>
        <v>0</v>
      </c>
      <c r="GM54" s="908">
        <f t="shared" si="503"/>
        <v>0</v>
      </c>
      <c r="GN54" s="908">
        <f t="shared" si="503"/>
        <v>0</v>
      </c>
      <c r="GO54" s="908">
        <f t="shared" si="503"/>
        <v>0</v>
      </c>
      <c r="GP54" s="908">
        <f t="shared" si="503"/>
        <v>0</v>
      </c>
      <c r="GQ54" s="908">
        <f t="shared" si="503"/>
        <v>0</v>
      </c>
      <c r="GR54" s="908">
        <f t="shared" si="503"/>
        <v>0</v>
      </c>
      <c r="GS54" s="908">
        <f t="shared" si="503"/>
        <v>0</v>
      </c>
      <c r="GT54" s="908">
        <f t="shared" si="503"/>
        <v>0</v>
      </c>
      <c r="GU54" s="908">
        <f t="shared" si="503"/>
        <v>0</v>
      </c>
      <c r="GV54" s="908">
        <f t="shared" si="504"/>
        <v>0</v>
      </c>
    </row>
    <row r="55" spans="1:204" x14ac:dyDescent="0.25">
      <c r="A55" s="880"/>
      <c r="B55" s="56">
        <v>8.4</v>
      </c>
      <c r="C55" s="7"/>
      <c r="D55" s="130"/>
      <c r="E55" s="998" t="s">
        <v>8</v>
      </c>
      <c r="F55" s="998"/>
      <c r="G55" s="999"/>
      <c r="H55" s="397">
        <v>6</v>
      </c>
      <c r="I55" s="76">
        <v>5</v>
      </c>
      <c r="J55" s="23">
        <v>5</v>
      </c>
      <c r="K55" s="76">
        <v>5</v>
      </c>
      <c r="L55" s="23">
        <v>9</v>
      </c>
      <c r="M55" s="76">
        <v>5</v>
      </c>
      <c r="N55" s="23">
        <v>4</v>
      </c>
      <c r="O55" s="76">
        <v>5</v>
      </c>
      <c r="P55" s="23">
        <v>3</v>
      </c>
      <c r="Q55" s="76">
        <v>4</v>
      </c>
      <c r="R55" s="23">
        <v>2</v>
      </c>
      <c r="S55" s="76">
        <v>4</v>
      </c>
      <c r="T55" s="141">
        <v>57</v>
      </c>
      <c r="U55" s="174">
        <v>4.75</v>
      </c>
      <c r="V55" s="397">
        <v>0</v>
      </c>
      <c r="W55" s="76">
        <v>3</v>
      </c>
      <c r="X55" s="23">
        <v>3</v>
      </c>
      <c r="Y55" s="76">
        <v>5</v>
      </c>
      <c r="Z55" s="23">
        <v>3</v>
      </c>
      <c r="AA55" s="76">
        <v>2</v>
      </c>
      <c r="AB55" s="23">
        <v>5</v>
      </c>
      <c r="AC55" s="76">
        <v>2</v>
      </c>
      <c r="AD55" s="23">
        <v>7</v>
      </c>
      <c r="AE55" s="76">
        <v>4</v>
      </c>
      <c r="AF55" s="23">
        <v>5</v>
      </c>
      <c r="AG55" s="76">
        <v>18</v>
      </c>
      <c r="AH55" s="141">
        <v>57</v>
      </c>
      <c r="AI55" s="174">
        <v>4.75</v>
      </c>
      <c r="AJ55" s="397">
        <v>8</v>
      </c>
      <c r="AK55" s="76">
        <v>3</v>
      </c>
      <c r="AL55" s="23">
        <v>5</v>
      </c>
      <c r="AM55" s="76">
        <v>9</v>
      </c>
      <c r="AN55" s="23">
        <v>10</v>
      </c>
      <c r="AO55" s="76">
        <v>5</v>
      </c>
      <c r="AP55" s="695">
        <v>6</v>
      </c>
      <c r="AQ55" s="76">
        <v>7</v>
      </c>
      <c r="AR55" s="695">
        <v>6</v>
      </c>
      <c r="AS55" s="76">
        <v>9</v>
      </c>
      <c r="AT55" s="695">
        <v>6</v>
      </c>
      <c r="AU55" s="76">
        <v>2</v>
      </c>
      <c r="AV55" s="141">
        <f t="shared" si="413"/>
        <v>76</v>
      </c>
      <c r="AW55" s="174">
        <f t="shared" si="414"/>
        <v>6.333333333333333</v>
      </c>
      <c r="AX55" s="397">
        <v>5</v>
      </c>
      <c r="AY55" s="76">
        <v>7</v>
      </c>
      <c r="AZ55" s="23">
        <v>3</v>
      </c>
      <c r="BA55" s="76">
        <v>3</v>
      </c>
      <c r="BB55" s="23">
        <v>0</v>
      </c>
      <c r="BC55" s="76">
        <v>2</v>
      </c>
      <c r="BD55" s="695">
        <v>2</v>
      </c>
      <c r="BE55" s="76">
        <v>3</v>
      </c>
      <c r="BF55" s="695">
        <v>3</v>
      </c>
      <c r="BG55" s="76">
        <v>4</v>
      </c>
      <c r="BH55" s="695">
        <v>3</v>
      </c>
      <c r="BI55" s="76">
        <v>1</v>
      </c>
      <c r="BJ55" s="141">
        <f t="shared" si="417"/>
        <v>36</v>
      </c>
      <c r="BK55" s="174">
        <f t="shared" si="418"/>
        <v>3</v>
      </c>
      <c r="BL55" s="397">
        <v>2</v>
      </c>
      <c r="BM55" s="76"/>
      <c r="BN55" s="23"/>
      <c r="BO55" s="76"/>
      <c r="BP55" s="23"/>
      <c r="BQ55" s="76"/>
      <c r="BR55" s="695"/>
      <c r="BS55" s="76"/>
      <c r="BT55" s="695"/>
      <c r="BU55" s="695"/>
      <c r="BV55" s="695"/>
      <c r="BW55" s="695"/>
      <c r="BX55" s="141">
        <f t="shared" si="421"/>
        <v>2</v>
      </c>
      <c r="BY55" s="174">
        <f t="shared" si="422"/>
        <v>2</v>
      </c>
      <c r="BZ55" s="478">
        <f t="shared" si="423"/>
        <v>-10</v>
      </c>
      <c r="CA55" s="431">
        <f t="shared" si="424"/>
        <v>-0.55555555555555558</v>
      </c>
      <c r="CB55" s="349">
        <f t="shared" si="425"/>
        <v>-5</v>
      </c>
      <c r="CC55" s="431">
        <f t="shared" si="426"/>
        <v>-0.625</v>
      </c>
      <c r="CD55" s="349">
        <f t="shared" si="427"/>
        <v>4</v>
      </c>
      <c r="CE55" s="431">
        <f t="shared" si="428"/>
        <v>0.8</v>
      </c>
      <c r="CF55" s="349">
        <f t="shared" si="429"/>
        <v>4</v>
      </c>
      <c r="CG55" s="431">
        <f t="shared" ref="CG55:CG62" si="508">CF55/AL55</f>
        <v>0.8</v>
      </c>
      <c r="CH55" s="349">
        <f t="shared" si="430"/>
        <v>1</v>
      </c>
      <c r="CI55" s="431">
        <f t="shared" si="431"/>
        <v>0.1111111111111111</v>
      </c>
      <c r="CJ55" s="349">
        <f t="shared" si="432"/>
        <v>-5</v>
      </c>
      <c r="CK55" s="431">
        <f t="shared" si="433"/>
        <v>-0.5</v>
      </c>
      <c r="CL55" s="349">
        <f t="shared" si="434"/>
        <v>1</v>
      </c>
      <c r="CM55" s="431">
        <f t="shared" ref="CM55:CM62" si="509">CL55/AO55</f>
        <v>0.2</v>
      </c>
      <c r="CN55" s="349">
        <f t="shared" si="435"/>
        <v>1</v>
      </c>
      <c r="CO55" s="431">
        <f t="shared" si="436"/>
        <v>0.16666666666666666</v>
      </c>
      <c r="CP55" s="349">
        <f t="shared" si="437"/>
        <v>3</v>
      </c>
      <c r="CQ55" s="431">
        <f t="shared" si="438"/>
        <v>0.5</v>
      </c>
      <c r="CR55" s="349">
        <f t="shared" si="439"/>
        <v>3</v>
      </c>
      <c r="CS55" s="431">
        <f t="shared" si="440"/>
        <v>0.5</v>
      </c>
      <c r="CT55" s="349">
        <f t="shared" si="441"/>
        <v>-3</v>
      </c>
      <c r="CU55" s="431">
        <f t="shared" si="505"/>
        <v>-0.33333333333333331</v>
      </c>
      <c r="CV55" s="349">
        <f t="shared" si="442"/>
        <v>-4</v>
      </c>
      <c r="CW55" s="431">
        <f t="shared" si="443"/>
        <v>-0.66666666666666663</v>
      </c>
      <c r="CX55" s="745">
        <f t="shared" si="444"/>
        <v>3</v>
      </c>
      <c r="CY55" s="734">
        <f t="shared" ref="CY55:CY62" si="510">CX55/AU55</f>
        <v>1.5</v>
      </c>
      <c r="CZ55" s="745">
        <f t="shared" si="445"/>
        <v>2</v>
      </c>
      <c r="DA55" s="734">
        <f t="shared" si="506"/>
        <v>0.4</v>
      </c>
      <c r="DB55" s="745">
        <f t="shared" si="446"/>
        <v>-4</v>
      </c>
      <c r="DC55" s="734">
        <f t="shared" si="447"/>
        <v>-0.5714285714285714</v>
      </c>
      <c r="DD55" s="745">
        <f t="shared" si="448"/>
        <v>0</v>
      </c>
      <c r="DE55" s="734">
        <f t="shared" si="507"/>
        <v>0</v>
      </c>
      <c r="DF55" s="745">
        <f t="shared" si="449"/>
        <v>-3</v>
      </c>
      <c r="DG55" s="734">
        <f>DF55/BA55</f>
        <v>-1</v>
      </c>
      <c r="DH55" s="745">
        <f t="shared" si="450"/>
        <v>2</v>
      </c>
      <c r="DI55" s="687">
        <v>0</v>
      </c>
      <c r="DJ55" s="745">
        <f t="shared" si="451"/>
        <v>0</v>
      </c>
      <c r="DK55" s="734">
        <f>DJ55/BC55</f>
        <v>0</v>
      </c>
      <c r="DL55" s="745">
        <f t="shared" si="452"/>
        <v>1</v>
      </c>
      <c r="DM55" s="734">
        <f>DL55/BD55</f>
        <v>0.5</v>
      </c>
      <c r="DN55" s="745">
        <f t="shared" si="453"/>
        <v>0</v>
      </c>
      <c r="DO55" s="734">
        <f t="shared" si="454"/>
        <v>0</v>
      </c>
      <c r="DP55" s="745">
        <f t="shared" si="455"/>
        <v>1</v>
      </c>
      <c r="DQ55" s="120">
        <f t="shared" si="456"/>
        <v>0.33333333333333331</v>
      </c>
      <c r="DR55" s="745">
        <f t="shared" si="457"/>
        <v>-1</v>
      </c>
      <c r="DS55" s="734">
        <f t="shared" si="458"/>
        <v>-0.25</v>
      </c>
      <c r="DT55" s="745">
        <f t="shared" si="459"/>
        <v>-2</v>
      </c>
      <c r="DU55" s="734">
        <f t="shared" si="460"/>
        <v>-0.66666666666666663</v>
      </c>
      <c r="DV55" s="745">
        <f t="shared" si="461"/>
        <v>1</v>
      </c>
      <c r="DW55" s="734">
        <f t="shared" si="462"/>
        <v>1</v>
      </c>
      <c r="DX55" s="349">
        <f t="shared" si="463"/>
        <v>-2</v>
      </c>
      <c r="DY55" s="431">
        <f t="shared" si="464"/>
        <v>-1</v>
      </c>
      <c r="DZ55" s="349">
        <f t="shared" si="465"/>
        <v>0</v>
      </c>
      <c r="EA55" s="431" t="e">
        <f t="shared" si="466"/>
        <v>#DIV/0!</v>
      </c>
      <c r="EB55" s="349">
        <f t="shared" si="467"/>
        <v>0</v>
      </c>
      <c r="EC55" s="431" t="e">
        <f t="shared" si="468"/>
        <v>#DIV/0!</v>
      </c>
      <c r="ED55" s="349">
        <f t="shared" si="469"/>
        <v>0</v>
      </c>
      <c r="EE55" s="431" t="e">
        <f t="shared" si="470"/>
        <v>#DIV/0!</v>
      </c>
      <c r="EF55" s="349">
        <f t="shared" si="471"/>
        <v>0</v>
      </c>
      <c r="EG55" s="431" t="e">
        <f t="shared" si="472"/>
        <v>#DIV/0!</v>
      </c>
      <c r="EH55" s="349">
        <f t="shared" si="473"/>
        <v>0</v>
      </c>
      <c r="EI55" s="431" t="e">
        <f t="shared" si="474"/>
        <v>#DIV/0!</v>
      </c>
      <c r="EJ55" s="349">
        <f t="shared" si="475"/>
        <v>0</v>
      </c>
      <c r="EK55" s="431" t="e">
        <f t="shared" si="476"/>
        <v>#DIV/0!</v>
      </c>
      <c r="EL55" s="349">
        <f t="shared" si="477"/>
        <v>0</v>
      </c>
      <c r="EM55" s="431" t="e">
        <f t="shared" si="478"/>
        <v>#DIV/0!</v>
      </c>
      <c r="EN55" s="349">
        <f t="shared" si="479"/>
        <v>0</v>
      </c>
      <c r="EO55" s="431" t="e">
        <f t="shared" si="480"/>
        <v>#DIV/0!</v>
      </c>
      <c r="EP55" s="349">
        <f t="shared" si="481"/>
        <v>0</v>
      </c>
      <c r="EQ55" s="431" t="e">
        <f t="shared" si="482"/>
        <v>#DIV/0!</v>
      </c>
      <c r="ER55" s="349">
        <f t="shared" si="483"/>
        <v>0</v>
      </c>
      <c r="ES55" s="431" t="e">
        <f t="shared" si="484"/>
        <v>#DIV/0!</v>
      </c>
      <c r="ET55" s="221">
        <f t="shared" si="485"/>
        <v>5</v>
      </c>
      <c r="EU55" s="782">
        <f t="shared" si="486"/>
        <v>2</v>
      </c>
      <c r="EV55" s="133">
        <f t="shared" si="487"/>
        <v>-3</v>
      </c>
      <c r="EW55" s="120">
        <f t="shared" si="488"/>
        <v>-0.6</v>
      </c>
      <c r="EX55" s="769"/>
      <c r="EY55" s="769"/>
      <c r="EZ55" s="769"/>
      <c r="FA55" t="str">
        <f t="shared" si="489"/>
        <v>Org Management</v>
      </c>
      <c r="FB55" s="284" t="e">
        <f>#REF!</f>
        <v>#REF!</v>
      </c>
      <c r="FC55" s="284" t="e">
        <f>#REF!</f>
        <v>#REF!</v>
      </c>
      <c r="FD55" s="284" t="e">
        <f>#REF!</f>
        <v>#REF!</v>
      </c>
      <c r="FE55" s="284" t="e">
        <f>#REF!</f>
        <v>#REF!</v>
      </c>
      <c r="FF55" s="284" t="e">
        <f>#REF!</f>
        <v>#REF!</v>
      </c>
      <c r="FG55" s="284" t="e">
        <f>#REF!</f>
        <v>#REF!</v>
      </c>
      <c r="FH55" s="284" t="e">
        <f>#REF!</f>
        <v>#REF!</v>
      </c>
      <c r="FI55" s="284" t="e">
        <f>#REF!</f>
        <v>#REF!</v>
      </c>
      <c r="FJ55" s="284" t="e">
        <f>#REF!</f>
        <v>#REF!</v>
      </c>
      <c r="FK55" s="284" t="e">
        <f>#REF!</f>
        <v>#REF!</v>
      </c>
      <c r="FL55" s="284" t="e">
        <f>#REF!</f>
        <v>#REF!</v>
      </c>
      <c r="FM55" s="285">
        <f t="shared" si="53"/>
        <v>8</v>
      </c>
      <c r="FN55" s="285">
        <f t="shared" si="251"/>
        <v>3</v>
      </c>
      <c r="FO55" s="285">
        <f t="shared" si="252"/>
        <v>5</v>
      </c>
      <c r="FP55" s="285">
        <f t="shared" si="253"/>
        <v>9</v>
      </c>
      <c r="FQ55" s="285">
        <f t="shared" si="254"/>
        <v>10</v>
      </c>
      <c r="FR55" s="285">
        <f t="shared" si="255"/>
        <v>5</v>
      </c>
      <c r="FS55" s="285">
        <f t="shared" si="256"/>
        <v>6</v>
      </c>
      <c r="FT55" s="285">
        <f t="shared" si="257"/>
        <v>7</v>
      </c>
      <c r="FU55" s="285">
        <f t="shared" si="258"/>
        <v>6</v>
      </c>
      <c r="FV55" s="285">
        <f t="shared" si="259"/>
        <v>9</v>
      </c>
      <c r="FW55" s="285">
        <f t="shared" si="260"/>
        <v>6</v>
      </c>
      <c r="FX55" s="285">
        <f t="shared" si="260"/>
        <v>2</v>
      </c>
      <c r="FY55" s="285">
        <f t="shared" si="490"/>
        <v>5</v>
      </c>
      <c r="FZ55" s="285">
        <f t="shared" si="491"/>
        <v>7</v>
      </c>
      <c r="GA55" s="285">
        <f t="shared" si="492"/>
        <v>3</v>
      </c>
      <c r="GB55" s="285">
        <f t="shared" si="493"/>
        <v>3</v>
      </c>
      <c r="GC55" s="285">
        <f t="shared" si="494"/>
        <v>0</v>
      </c>
      <c r="GD55" s="285">
        <f t="shared" si="495"/>
        <v>2</v>
      </c>
      <c r="GE55" s="285">
        <f t="shared" si="496"/>
        <v>2</v>
      </c>
      <c r="GF55" s="285">
        <f t="shared" si="497"/>
        <v>3</v>
      </c>
      <c r="GG55" s="285">
        <f t="shared" si="498"/>
        <v>3</v>
      </c>
      <c r="GH55" s="285">
        <f t="shared" si="499"/>
        <v>4</v>
      </c>
      <c r="GI55" s="285">
        <f t="shared" si="500"/>
        <v>3</v>
      </c>
      <c r="GJ55" s="285">
        <f t="shared" si="501"/>
        <v>1</v>
      </c>
      <c r="GK55" s="908">
        <f t="shared" si="502"/>
        <v>2</v>
      </c>
      <c r="GL55" s="908">
        <f t="shared" si="503"/>
        <v>0</v>
      </c>
      <c r="GM55" s="908">
        <f t="shared" si="503"/>
        <v>0</v>
      </c>
      <c r="GN55" s="908">
        <f t="shared" si="503"/>
        <v>0</v>
      </c>
      <c r="GO55" s="908">
        <f t="shared" si="503"/>
        <v>0</v>
      </c>
      <c r="GP55" s="908">
        <f t="shared" si="503"/>
        <v>0</v>
      </c>
      <c r="GQ55" s="908">
        <f t="shared" si="503"/>
        <v>0</v>
      </c>
      <c r="GR55" s="908">
        <f t="shared" si="503"/>
        <v>0</v>
      </c>
      <c r="GS55" s="908">
        <f t="shared" si="503"/>
        <v>0</v>
      </c>
      <c r="GT55" s="908">
        <f t="shared" si="503"/>
        <v>0</v>
      </c>
      <c r="GU55" s="908">
        <f t="shared" si="503"/>
        <v>0</v>
      </c>
      <c r="GV55" s="908">
        <f t="shared" si="504"/>
        <v>0</v>
      </c>
    </row>
    <row r="56" spans="1:204" x14ac:dyDescent="0.25">
      <c r="A56" s="880"/>
      <c r="B56" s="56">
        <v>8.5</v>
      </c>
      <c r="C56" s="7"/>
      <c r="D56" s="130"/>
      <c r="E56" s="998" t="s">
        <v>28</v>
      </c>
      <c r="F56" s="998"/>
      <c r="G56" s="999"/>
      <c r="H56" s="397">
        <v>31</v>
      </c>
      <c r="I56" s="76">
        <v>23</v>
      </c>
      <c r="J56" s="23">
        <v>29</v>
      </c>
      <c r="K56" s="76">
        <v>35</v>
      </c>
      <c r="L56" s="23">
        <v>30</v>
      </c>
      <c r="M56" s="76">
        <v>17</v>
      </c>
      <c r="N56" s="23">
        <v>21</v>
      </c>
      <c r="O56" s="76">
        <v>27</v>
      </c>
      <c r="P56" s="23">
        <v>33</v>
      </c>
      <c r="Q56" s="76">
        <v>30</v>
      </c>
      <c r="R56" s="23">
        <v>20</v>
      </c>
      <c r="S56" s="76">
        <v>21</v>
      </c>
      <c r="T56" s="141">
        <v>317</v>
      </c>
      <c r="U56" s="174">
        <v>26.416666666666668</v>
      </c>
      <c r="V56" s="397">
        <v>15</v>
      </c>
      <c r="W56" s="76">
        <v>26</v>
      </c>
      <c r="X56" s="23">
        <v>18</v>
      </c>
      <c r="Y56" s="76">
        <v>20</v>
      </c>
      <c r="Z56" s="23">
        <v>15</v>
      </c>
      <c r="AA56" s="76">
        <v>15</v>
      </c>
      <c r="AB56" s="23">
        <v>16</v>
      </c>
      <c r="AC56" s="76">
        <v>17</v>
      </c>
      <c r="AD56" s="23">
        <v>31</v>
      </c>
      <c r="AE56" s="76">
        <v>33</v>
      </c>
      <c r="AF56" s="23">
        <v>27</v>
      </c>
      <c r="AG56" s="76">
        <v>39</v>
      </c>
      <c r="AH56" s="141">
        <v>272</v>
      </c>
      <c r="AI56" s="174">
        <v>22.666666666666668</v>
      </c>
      <c r="AJ56" s="397">
        <v>18</v>
      </c>
      <c r="AK56" s="76">
        <v>30</v>
      </c>
      <c r="AL56" s="23">
        <v>24</v>
      </c>
      <c r="AM56" s="76">
        <v>25</v>
      </c>
      <c r="AN56" s="23">
        <v>17</v>
      </c>
      <c r="AO56" s="76">
        <v>26</v>
      </c>
      <c r="AP56" s="695">
        <v>30</v>
      </c>
      <c r="AQ56" s="76">
        <v>29</v>
      </c>
      <c r="AR56" s="695">
        <v>26</v>
      </c>
      <c r="AS56" s="76">
        <v>39</v>
      </c>
      <c r="AT56" s="695">
        <v>31</v>
      </c>
      <c r="AU56" s="76">
        <v>32</v>
      </c>
      <c r="AV56" s="141">
        <f t="shared" si="413"/>
        <v>327</v>
      </c>
      <c r="AW56" s="174">
        <f t="shared" si="414"/>
        <v>27.25</v>
      </c>
      <c r="AX56" s="397">
        <v>29</v>
      </c>
      <c r="AY56" s="76">
        <v>36</v>
      </c>
      <c r="AZ56" s="23">
        <v>24</v>
      </c>
      <c r="BA56" s="76">
        <v>5</v>
      </c>
      <c r="BB56" s="23">
        <v>4</v>
      </c>
      <c r="BC56" s="76">
        <v>7</v>
      </c>
      <c r="BD56" s="695">
        <v>0</v>
      </c>
      <c r="BE56" s="76">
        <v>6</v>
      </c>
      <c r="BF56" s="695">
        <v>11</v>
      </c>
      <c r="BG56" s="76">
        <v>7</v>
      </c>
      <c r="BH56" s="695">
        <v>7</v>
      </c>
      <c r="BI56" s="76">
        <v>5</v>
      </c>
      <c r="BJ56" s="141">
        <f t="shared" si="417"/>
        <v>141</v>
      </c>
      <c r="BK56" s="174">
        <f t="shared" si="418"/>
        <v>11.75</v>
      </c>
      <c r="BL56" s="397">
        <v>8</v>
      </c>
      <c r="BM56" s="76"/>
      <c r="BN56" s="23"/>
      <c r="BO56" s="76"/>
      <c r="BP56" s="23"/>
      <c r="BQ56" s="76"/>
      <c r="BR56" s="695"/>
      <c r="BS56" s="76"/>
      <c r="BT56" s="695"/>
      <c r="BU56" s="695"/>
      <c r="BV56" s="695"/>
      <c r="BW56" s="695"/>
      <c r="BX56" s="141">
        <f t="shared" si="421"/>
        <v>8</v>
      </c>
      <c r="BY56" s="174">
        <f t="shared" si="422"/>
        <v>8</v>
      </c>
      <c r="BZ56" s="478">
        <f t="shared" si="423"/>
        <v>-21</v>
      </c>
      <c r="CA56" s="431">
        <f t="shared" si="424"/>
        <v>-0.53846153846153844</v>
      </c>
      <c r="CB56" s="349">
        <f t="shared" si="425"/>
        <v>12</v>
      </c>
      <c r="CC56" s="431">
        <f t="shared" si="426"/>
        <v>0.66666666666666663</v>
      </c>
      <c r="CD56" s="349">
        <f t="shared" si="427"/>
        <v>1</v>
      </c>
      <c r="CE56" s="431">
        <f t="shared" si="428"/>
        <v>4.1666666666666664E-2</v>
      </c>
      <c r="CF56" s="349">
        <f t="shared" si="429"/>
        <v>1</v>
      </c>
      <c r="CG56" s="431">
        <f t="shared" si="508"/>
        <v>4.1666666666666664E-2</v>
      </c>
      <c r="CH56" s="349">
        <f t="shared" si="430"/>
        <v>-8</v>
      </c>
      <c r="CI56" s="431">
        <f t="shared" si="431"/>
        <v>-0.32</v>
      </c>
      <c r="CJ56" s="349">
        <f t="shared" si="432"/>
        <v>9</v>
      </c>
      <c r="CK56" s="431">
        <f t="shared" si="433"/>
        <v>0.52941176470588236</v>
      </c>
      <c r="CL56" s="349">
        <f t="shared" si="434"/>
        <v>4</v>
      </c>
      <c r="CM56" s="431">
        <f t="shared" si="509"/>
        <v>0.15384615384615385</v>
      </c>
      <c r="CN56" s="349">
        <f t="shared" si="435"/>
        <v>-1</v>
      </c>
      <c r="CO56" s="431">
        <f t="shared" si="436"/>
        <v>-3.3333333333333333E-2</v>
      </c>
      <c r="CP56" s="349">
        <f t="shared" si="437"/>
        <v>13</v>
      </c>
      <c r="CQ56" s="431">
        <f t="shared" si="438"/>
        <v>0.5</v>
      </c>
      <c r="CR56" s="349">
        <f t="shared" si="439"/>
        <v>13</v>
      </c>
      <c r="CS56" s="431">
        <f t="shared" si="440"/>
        <v>0.5</v>
      </c>
      <c r="CT56" s="349">
        <f t="shared" si="441"/>
        <v>-8</v>
      </c>
      <c r="CU56" s="431">
        <f t="shared" si="505"/>
        <v>-0.20512820512820512</v>
      </c>
      <c r="CV56" s="349">
        <f t="shared" si="442"/>
        <v>1</v>
      </c>
      <c r="CW56" s="431">
        <f t="shared" si="443"/>
        <v>3.2258064516129031E-2</v>
      </c>
      <c r="CX56" s="745">
        <f t="shared" si="444"/>
        <v>-3</v>
      </c>
      <c r="CY56" s="734">
        <f t="shared" si="510"/>
        <v>-9.375E-2</v>
      </c>
      <c r="CZ56" s="745">
        <f t="shared" si="445"/>
        <v>7</v>
      </c>
      <c r="DA56" s="734">
        <f t="shared" si="506"/>
        <v>0.2413793103448276</v>
      </c>
      <c r="DB56" s="745">
        <f t="shared" si="446"/>
        <v>-12</v>
      </c>
      <c r="DC56" s="734">
        <f t="shared" si="447"/>
        <v>-0.33333333333333331</v>
      </c>
      <c r="DD56" s="745">
        <f t="shared" si="448"/>
        <v>-19</v>
      </c>
      <c r="DE56" s="734">
        <f t="shared" si="507"/>
        <v>-0.79166666666666663</v>
      </c>
      <c r="DF56" s="745">
        <f t="shared" si="449"/>
        <v>-1</v>
      </c>
      <c r="DG56" s="734">
        <f>DF56/BA56</f>
        <v>-0.2</v>
      </c>
      <c r="DH56" s="745">
        <f t="shared" si="450"/>
        <v>3</v>
      </c>
      <c r="DI56" s="734">
        <f t="shared" ref="DI56:DI62" si="511">DH56/BB56</f>
        <v>0.75</v>
      </c>
      <c r="DJ56" s="745">
        <f t="shared" si="451"/>
        <v>-7</v>
      </c>
      <c r="DK56" s="734">
        <f>DJ56/BC56</f>
        <v>-1</v>
      </c>
      <c r="DL56" s="745">
        <f t="shared" si="452"/>
        <v>6</v>
      </c>
      <c r="DM56" s="734">
        <v>1</v>
      </c>
      <c r="DN56" s="745">
        <f t="shared" si="453"/>
        <v>5</v>
      </c>
      <c r="DO56" s="734">
        <f t="shared" si="454"/>
        <v>0.83333333333333337</v>
      </c>
      <c r="DP56" s="745">
        <f t="shared" si="455"/>
        <v>-4</v>
      </c>
      <c r="DQ56" s="120">
        <f t="shared" si="456"/>
        <v>-0.36363636363636365</v>
      </c>
      <c r="DR56" s="745">
        <f t="shared" si="457"/>
        <v>0</v>
      </c>
      <c r="DS56" s="734">
        <f t="shared" si="458"/>
        <v>0</v>
      </c>
      <c r="DT56" s="745">
        <f t="shared" si="459"/>
        <v>-2</v>
      </c>
      <c r="DU56" s="734">
        <f t="shared" si="460"/>
        <v>-0.2857142857142857</v>
      </c>
      <c r="DV56" s="745">
        <f t="shared" si="461"/>
        <v>3</v>
      </c>
      <c r="DW56" s="734">
        <f t="shared" si="462"/>
        <v>0.6</v>
      </c>
      <c r="DX56" s="349">
        <f t="shared" si="463"/>
        <v>-8</v>
      </c>
      <c r="DY56" s="431">
        <f t="shared" si="464"/>
        <v>-1</v>
      </c>
      <c r="DZ56" s="349">
        <f t="shared" si="465"/>
        <v>0</v>
      </c>
      <c r="EA56" s="431" t="e">
        <f t="shared" si="466"/>
        <v>#DIV/0!</v>
      </c>
      <c r="EB56" s="349">
        <f t="shared" si="467"/>
        <v>0</v>
      </c>
      <c r="EC56" s="431" t="e">
        <f t="shared" si="468"/>
        <v>#DIV/0!</v>
      </c>
      <c r="ED56" s="349">
        <f t="shared" si="469"/>
        <v>0</v>
      </c>
      <c r="EE56" s="431" t="e">
        <f t="shared" si="470"/>
        <v>#DIV/0!</v>
      </c>
      <c r="EF56" s="349">
        <f t="shared" si="471"/>
        <v>0</v>
      </c>
      <c r="EG56" s="431" t="e">
        <f t="shared" si="472"/>
        <v>#DIV/0!</v>
      </c>
      <c r="EH56" s="349">
        <f t="shared" si="473"/>
        <v>0</v>
      </c>
      <c r="EI56" s="431" t="e">
        <f t="shared" si="474"/>
        <v>#DIV/0!</v>
      </c>
      <c r="EJ56" s="349">
        <f t="shared" si="475"/>
        <v>0</v>
      </c>
      <c r="EK56" s="431" t="e">
        <f t="shared" si="476"/>
        <v>#DIV/0!</v>
      </c>
      <c r="EL56" s="349">
        <f t="shared" si="477"/>
        <v>0</v>
      </c>
      <c r="EM56" s="431" t="e">
        <f t="shared" si="478"/>
        <v>#DIV/0!</v>
      </c>
      <c r="EN56" s="349">
        <f t="shared" si="479"/>
        <v>0</v>
      </c>
      <c r="EO56" s="431" t="e">
        <f t="shared" si="480"/>
        <v>#DIV/0!</v>
      </c>
      <c r="EP56" s="349">
        <f t="shared" si="481"/>
        <v>0</v>
      </c>
      <c r="EQ56" s="431" t="e">
        <f t="shared" si="482"/>
        <v>#DIV/0!</v>
      </c>
      <c r="ER56" s="349">
        <f t="shared" si="483"/>
        <v>0</v>
      </c>
      <c r="ES56" s="431" t="e">
        <f t="shared" si="484"/>
        <v>#DIV/0!</v>
      </c>
      <c r="ET56" s="221">
        <f t="shared" si="485"/>
        <v>29</v>
      </c>
      <c r="EU56" s="782">
        <f t="shared" si="486"/>
        <v>8</v>
      </c>
      <c r="EV56" s="133">
        <f t="shared" si="487"/>
        <v>-21</v>
      </c>
      <c r="EW56" s="120">
        <f t="shared" si="488"/>
        <v>-0.72413793103448276</v>
      </c>
      <c r="EX56" s="769"/>
      <c r="EY56" s="769"/>
      <c r="EZ56" s="769"/>
      <c r="FA56" t="str">
        <f t="shared" si="489"/>
        <v>Personnel Administration</v>
      </c>
      <c r="FB56" s="284" t="e">
        <f>#REF!</f>
        <v>#REF!</v>
      </c>
      <c r="FC56" s="284" t="e">
        <f>#REF!</f>
        <v>#REF!</v>
      </c>
      <c r="FD56" s="284" t="e">
        <f>#REF!</f>
        <v>#REF!</v>
      </c>
      <c r="FE56" s="284" t="e">
        <f>#REF!</f>
        <v>#REF!</v>
      </c>
      <c r="FF56" s="284" t="e">
        <f>#REF!</f>
        <v>#REF!</v>
      </c>
      <c r="FG56" s="284" t="e">
        <f>#REF!</f>
        <v>#REF!</v>
      </c>
      <c r="FH56" s="284" t="e">
        <f>#REF!</f>
        <v>#REF!</v>
      </c>
      <c r="FI56" s="284" t="e">
        <f>#REF!</f>
        <v>#REF!</v>
      </c>
      <c r="FJ56" s="284" t="e">
        <f>#REF!</f>
        <v>#REF!</v>
      </c>
      <c r="FK56" s="284" t="e">
        <f>#REF!</f>
        <v>#REF!</v>
      </c>
      <c r="FL56" s="284" t="e">
        <f>#REF!</f>
        <v>#REF!</v>
      </c>
      <c r="FM56" s="285">
        <f t="shared" si="53"/>
        <v>18</v>
      </c>
      <c r="FN56" s="285">
        <f t="shared" si="251"/>
        <v>30</v>
      </c>
      <c r="FO56" s="285">
        <f t="shared" si="252"/>
        <v>24</v>
      </c>
      <c r="FP56" s="285">
        <f t="shared" si="253"/>
        <v>25</v>
      </c>
      <c r="FQ56" s="285">
        <f t="shared" si="254"/>
        <v>17</v>
      </c>
      <c r="FR56" s="285">
        <f t="shared" si="255"/>
        <v>26</v>
      </c>
      <c r="FS56" s="285">
        <f t="shared" si="256"/>
        <v>30</v>
      </c>
      <c r="FT56" s="285">
        <f t="shared" si="257"/>
        <v>29</v>
      </c>
      <c r="FU56" s="285">
        <f t="shared" si="258"/>
        <v>26</v>
      </c>
      <c r="FV56" s="285">
        <f t="shared" si="259"/>
        <v>39</v>
      </c>
      <c r="FW56" s="285">
        <f t="shared" si="260"/>
        <v>31</v>
      </c>
      <c r="FX56" s="285">
        <f t="shared" si="260"/>
        <v>32</v>
      </c>
      <c r="FY56" s="285">
        <f t="shared" si="490"/>
        <v>29</v>
      </c>
      <c r="FZ56" s="285">
        <f t="shared" si="491"/>
        <v>36</v>
      </c>
      <c r="GA56" s="285">
        <f t="shared" si="492"/>
        <v>24</v>
      </c>
      <c r="GB56" s="285">
        <f t="shared" si="493"/>
        <v>5</v>
      </c>
      <c r="GC56" s="285">
        <f t="shared" si="494"/>
        <v>4</v>
      </c>
      <c r="GD56" s="285">
        <f t="shared" si="495"/>
        <v>7</v>
      </c>
      <c r="GE56" s="285">
        <f t="shared" si="496"/>
        <v>0</v>
      </c>
      <c r="GF56" s="285">
        <f t="shared" si="497"/>
        <v>6</v>
      </c>
      <c r="GG56" s="285">
        <f t="shared" si="498"/>
        <v>11</v>
      </c>
      <c r="GH56" s="285">
        <f t="shared" si="499"/>
        <v>7</v>
      </c>
      <c r="GI56" s="285">
        <f t="shared" si="500"/>
        <v>7</v>
      </c>
      <c r="GJ56" s="285">
        <f t="shared" si="501"/>
        <v>5</v>
      </c>
      <c r="GK56" s="908">
        <f t="shared" si="502"/>
        <v>8</v>
      </c>
      <c r="GL56" s="908">
        <f t="shared" si="503"/>
        <v>0</v>
      </c>
      <c r="GM56" s="908">
        <f t="shared" si="503"/>
        <v>0</v>
      </c>
      <c r="GN56" s="908">
        <f t="shared" si="503"/>
        <v>0</v>
      </c>
      <c r="GO56" s="908">
        <f t="shared" si="503"/>
        <v>0</v>
      </c>
      <c r="GP56" s="908">
        <f t="shared" si="503"/>
        <v>0</v>
      </c>
      <c r="GQ56" s="908">
        <f t="shared" si="503"/>
        <v>0</v>
      </c>
      <c r="GR56" s="908">
        <f t="shared" si="503"/>
        <v>0</v>
      </c>
      <c r="GS56" s="908">
        <f t="shared" si="503"/>
        <v>0</v>
      </c>
      <c r="GT56" s="908">
        <f t="shared" si="503"/>
        <v>0</v>
      </c>
      <c r="GU56" s="908">
        <f t="shared" si="503"/>
        <v>0</v>
      </c>
      <c r="GV56" s="908">
        <f t="shared" si="504"/>
        <v>0</v>
      </c>
    </row>
    <row r="57" spans="1:204" x14ac:dyDescent="0.25">
      <c r="A57" s="880"/>
      <c r="B57" s="56">
        <v>8.6</v>
      </c>
      <c r="C57" s="7"/>
      <c r="D57" s="130"/>
      <c r="E57" s="998" t="s">
        <v>9</v>
      </c>
      <c r="F57" s="998"/>
      <c r="G57" s="999"/>
      <c r="H57" s="397">
        <v>16</v>
      </c>
      <c r="I57" s="76">
        <v>12</v>
      </c>
      <c r="J57" s="23">
        <v>16</v>
      </c>
      <c r="K57" s="76">
        <v>18</v>
      </c>
      <c r="L57" s="23">
        <v>13</v>
      </c>
      <c r="M57" s="76">
        <v>7</v>
      </c>
      <c r="N57" s="23">
        <v>11</v>
      </c>
      <c r="O57" s="76">
        <v>13</v>
      </c>
      <c r="P57" s="23">
        <v>15</v>
      </c>
      <c r="Q57" s="76">
        <v>12</v>
      </c>
      <c r="R57" s="23">
        <v>8</v>
      </c>
      <c r="S57" s="76">
        <v>6</v>
      </c>
      <c r="T57" s="141">
        <v>147</v>
      </c>
      <c r="U57" s="174">
        <v>12.25</v>
      </c>
      <c r="V57" s="397">
        <v>7</v>
      </c>
      <c r="W57" s="76">
        <v>12</v>
      </c>
      <c r="X57" s="23">
        <v>12</v>
      </c>
      <c r="Y57" s="76">
        <v>6</v>
      </c>
      <c r="Z57" s="23">
        <v>6</v>
      </c>
      <c r="AA57" s="76">
        <v>8</v>
      </c>
      <c r="AB57" s="23">
        <v>7</v>
      </c>
      <c r="AC57" s="76">
        <v>14</v>
      </c>
      <c r="AD57" s="23">
        <v>9</v>
      </c>
      <c r="AE57" s="76">
        <v>11</v>
      </c>
      <c r="AF57" s="23">
        <v>10</v>
      </c>
      <c r="AG57" s="76">
        <v>5</v>
      </c>
      <c r="AH57" s="141">
        <v>107</v>
      </c>
      <c r="AI57" s="174">
        <v>8.9166666666666661</v>
      </c>
      <c r="AJ57" s="397">
        <v>12</v>
      </c>
      <c r="AK57" s="76">
        <v>13</v>
      </c>
      <c r="AL57" s="23">
        <v>12</v>
      </c>
      <c r="AM57" s="76">
        <v>12</v>
      </c>
      <c r="AN57" s="23">
        <v>15</v>
      </c>
      <c r="AO57" s="76">
        <v>11</v>
      </c>
      <c r="AP57" s="695">
        <v>17</v>
      </c>
      <c r="AQ57" s="76">
        <v>9</v>
      </c>
      <c r="AR57" s="695">
        <v>14</v>
      </c>
      <c r="AS57" s="76">
        <v>13</v>
      </c>
      <c r="AT57" s="695">
        <v>11</v>
      </c>
      <c r="AU57" s="76">
        <v>8</v>
      </c>
      <c r="AV57" s="141">
        <f t="shared" si="413"/>
        <v>147</v>
      </c>
      <c r="AW57" s="174">
        <f t="shared" si="414"/>
        <v>12.25</v>
      </c>
      <c r="AX57" s="397">
        <v>8</v>
      </c>
      <c r="AY57" s="76">
        <v>9</v>
      </c>
      <c r="AZ57" s="23">
        <v>13</v>
      </c>
      <c r="BA57" s="76">
        <v>0</v>
      </c>
      <c r="BB57" s="23">
        <v>1</v>
      </c>
      <c r="BC57" s="76">
        <v>0</v>
      </c>
      <c r="BD57" s="695">
        <v>5</v>
      </c>
      <c r="BE57" s="76">
        <v>1</v>
      </c>
      <c r="BF57" s="695">
        <v>1</v>
      </c>
      <c r="BG57" s="76">
        <v>1</v>
      </c>
      <c r="BH57" s="695">
        <v>0</v>
      </c>
      <c r="BI57" s="76">
        <v>2</v>
      </c>
      <c r="BJ57" s="141">
        <f t="shared" si="417"/>
        <v>41</v>
      </c>
      <c r="BK57" s="174">
        <f t="shared" si="418"/>
        <v>3.4166666666666665</v>
      </c>
      <c r="BL57" s="397">
        <v>1</v>
      </c>
      <c r="BM57" s="76"/>
      <c r="BN57" s="23"/>
      <c r="BO57" s="76"/>
      <c r="BP57" s="23"/>
      <c r="BQ57" s="76"/>
      <c r="BR57" s="695"/>
      <c r="BS57" s="76"/>
      <c r="BT57" s="695"/>
      <c r="BU57" s="695"/>
      <c r="BV57" s="695"/>
      <c r="BW57" s="695"/>
      <c r="BX57" s="141">
        <f t="shared" si="421"/>
        <v>1</v>
      </c>
      <c r="BY57" s="174">
        <f t="shared" si="422"/>
        <v>1</v>
      </c>
      <c r="BZ57" s="478">
        <f t="shared" si="423"/>
        <v>7</v>
      </c>
      <c r="CA57" s="431">
        <f t="shared" si="424"/>
        <v>1.4</v>
      </c>
      <c r="CB57" s="349">
        <f t="shared" si="425"/>
        <v>1</v>
      </c>
      <c r="CC57" s="431">
        <f t="shared" si="426"/>
        <v>8.3333333333333329E-2</v>
      </c>
      <c r="CD57" s="349">
        <f t="shared" si="427"/>
        <v>0</v>
      </c>
      <c r="CE57" s="431">
        <f t="shared" si="428"/>
        <v>0</v>
      </c>
      <c r="CF57" s="349">
        <f t="shared" si="429"/>
        <v>0</v>
      </c>
      <c r="CG57" s="431">
        <f t="shared" si="508"/>
        <v>0</v>
      </c>
      <c r="CH57" s="349">
        <f t="shared" si="430"/>
        <v>3</v>
      </c>
      <c r="CI57" s="431">
        <f t="shared" si="431"/>
        <v>0.25</v>
      </c>
      <c r="CJ57" s="349">
        <f t="shared" si="432"/>
        <v>-4</v>
      </c>
      <c r="CK57" s="431">
        <f t="shared" si="433"/>
        <v>-0.26666666666666666</v>
      </c>
      <c r="CL57" s="349">
        <f t="shared" si="434"/>
        <v>6</v>
      </c>
      <c r="CM57" s="431">
        <f t="shared" si="509"/>
        <v>0.54545454545454541</v>
      </c>
      <c r="CN57" s="349">
        <f t="shared" si="435"/>
        <v>-8</v>
      </c>
      <c r="CO57" s="431">
        <f t="shared" si="436"/>
        <v>-0.47058823529411764</v>
      </c>
      <c r="CP57" s="349">
        <f t="shared" si="437"/>
        <v>-1</v>
      </c>
      <c r="CQ57" s="431">
        <f t="shared" si="438"/>
        <v>-7.1428571428571425E-2</v>
      </c>
      <c r="CR57" s="349">
        <f t="shared" si="439"/>
        <v>-1</v>
      </c>
      <c r="CS57" s="431">
        <f t="shared" si="440"/>
        <v>-7.1428571428571425E-2</v>
      </c>
      <c r="CT57" s="349">
        <f t="shared" si="441"/>
        <v>-2</v>
      </c>
      <c r="CU57" s="431">
        <f t="shared" si="505"/>
        <v>-0.15384615384615385</v>
      </c>
      <c r="CV57" s="349">
        <f t="shared" si="442"/>
        <v>-3</v>
      </c>
      <c r="CW57" s="431">
        <f t="shared" si="443"/>
        <v>-0.27272727272727271</v>
      </c>
      <c r="CX57" s="745">
        <f t="shared" si="444"/>
        <v>0</v>
      </c>
      <c r="CY57" s="734">
        <f t="shared" si="510"/>
        <v>0</v>
      </c>
      <c r="CZ57" s="745">
        <f t="shared" si="445"/>
        <v>1</v>
      </c>
      <c r="DA57" s="734">
        <f t="shared" si="506"/>
        <v>0.125</v>
      </c>
      <c r="DB57" s="745">
        <f t="shared" si="446"/>
        <v>4</v>
      </c>
      <c r="DC57" s="734">
        <f t="shared" si="447"/>
        <v>0.44444444444444442</v>
      </c>
      <c r="DD57" s="745">
        <f t="shared" si="448"/>
        <v>-13</v>
      </c>
      <c r="DE57" s="734">
        <f t="shared" si="507"/>
        <v>-1</v>
      </c>
      <c r="DF57" s="745">
        <f t="shared" si="449"/>
        <v>1</v>
      </c>
      <c r="DG57" s="861">
        <v>0</v>
      </c>
      <c r="DH57" s="745">
        <f t="shared" si="450"/>
        <v>-1</v>
      </c>
      <c r="DI57" s="734">
        <f t="shared" si="511"/>
        <v>-1</v>
      </c>
      <c r="DJ57" s="745">
        <f t="shared" si="451"/>
        <v>5</v>
      </c>
      <c r="DK57" s="861">
        <v>0</v>
      </c>
      <c r="DL57" s="745">
        <f t="shared" si="452"/>
        <v>-4</v>
      </c>
      <c r="DM57" s="734">
        <f>DL57/BD57</f>
        <v>-0.8</v>
      </c>
      <c r="DN57" s="745">
        <f t="shared" si="453"/>
        <v>0</v>
      </c>
      <c r="DO57" s="734">
        <f t="shared" si="454"/>
        <v>0</v>
      </c>
      <c r="DP57" s="745">
        <f t="shared" si="455"/>
        <v>0</v>
      </c>
      <c r="DQ57" s="120">
        <f t="shared" si="456"/>
        <v>0</v>
      </c>
      <c r="DR57" s="745">
        <f t="shared" si="457"/>
        <v>-1</v>
      </c>
      <c r="DS57" s="734">
        <f t="shared" si="458"/>
        <v>-1</v>
      </c>
      <c r="DT57" s="745">
        <f t="shared" si="459"/>
        <v>2</v>
      </c>
      <c r="DU57" s="734">
        <v>1</v>
      </c>
      <c r="DV57" s="745">
        <f t="shared" si="461"/>
        <v>-1</v>
      </c>
      <c r="DW57" s="734">
        <f t="shared" si="462"/>
        <v>-0.5</v>
      </c>
      <c r="DX57" s="349">
        <f t="shared" si="463"/>
        <v>-1</v>
      </c>
      <c r="DY57" s="431">
        <f t="shared" si="464"/>
        <v>-1</v>
      </c>
      <c r="DZ57" s="349">
        <f t="shared" si="465"/>
        <v>0</v>
      </c>
      <c r="EA57" s="431" t="e">
        <f t="shared" si="466"/>
        <v>#DIV/0!</v>
      </c>
      <c r="EB57" s="349">
        <f t="shared" si="467"/>
        <v>0</v>
      </c>
      <c r="EC57" s="431" t="e">
        <f t="shared" si="468"/>
        <v>#DIV/0!</v>
      </c>
      <c r="ED57" s="349">
        <f t="shared" si="469"/>
        <v>0</v>
      </c>
      <c r="EE57" s="431" t="e">
        <f t="shared" si="470"/>
        <v>#DIV/0!</v>
      </c>
      <c r="EF57" s="349">
        <f t="shared" si="471"/>
        <v>0</v>
      </c>
      <c r="EG57" s="431" t="e">
        <f t="shared" si="472"/>
        <v>#DIV/0!</v>
      </c>
      <c r="EH57" s="349">
        <f t="shared" si="473"/>
        <v>0</v>
      </c>
      <c r="EI57" s="431" t="e">
        <f t="shared" si="474"/>
        <v>#DIV/0!</v>
      </c>
      <c r="EJ57" s="349">
        <f t="shared" si="475"/>
        <v>0</v>
      </c>
      <c r="EK57" s="431" t="e">
        <f t="shared" si="476"/>
        <v>#DIV/0!</v>
      </c>
      <c r="EL57" s="349">
        <f t="shared" si="477"/>
        <v>0</v>
      </c>
      <c r="EM57" s="431" t="e">
        <f t="shared" si="478"/>
        <v>#DIV/0!</v>
      </c>
      <c r="EN57" s="349">
        <f t="shared" si="479"/>
        <v>0</v>
      </c>
      <c r="EO57" s="431" t="e">
        <f t="shared" si="480"/>
        <v>#DIV/0!</v>
      </c>
      <c r="EP57" s="349">
        <f t="shared" si="481"/>
        <v>0</v>
      </c>
      <c r="EQ57" s="431" t="e">
        <f t="shared" si="482"/>
        <v>#DIV/0!</v>
      </c>
      <c r="ER57" s="349">
        <f t="shared" si="483"/>
        <v>0</v>
      </c>
      <c r="ES57" s="431" t="e">
        <f t="shared" si="484"/>
        <v>#DIV/0!</v>
      </c>
      <c r="ET57" s="221">
        <f t="shared" si="485"/>
        <v>8</v>
      </c>
      <c r="EU57" s="782">
        <f t="shared" si="486"/>
        <v>1</v>
      </c>
      <c r="EV57" s="133">
        <f t="shared" si="487"/>
        <v>-7</v>
      </c>
      <c r="EW57" s="120">
        <f t="shared" si="488"/>
        <v>-0.875</v>
      </c>
      <c r="EX57" s="769"/>
      <c r="EY57" s="769"/>
      <c r="EZ57" s="769"/>
      <c r="FA57" t="str">
        <f t="shared" si="489"/>
        <v>Payroll</v>
      </c>
      <c r="FB57" s="284" t="e">
        <f>#REF!</f>
        <v>#REF!</v>
      </c>
      <c r="FC57" s="284" t="e">
        <f>#REF!</f>
        <v>#REF!</v>
      </c>
      <c r="FD57" s="284" t="e">
        <f>#REF!</f>
        <v>#REF!</v>
      </c>
      <c r="FE57" s="284" t="e">
        <f>#REF!</f>
        <v>#REF!</v>
      </c>
      <c r="FF57" s="284" t="e">
        <f>#REF!</f>
        <v>#REF!</v>
      </c>
      <c r="FG57" s="284" t="e">
        <f>#REF!</f>
        <v>#REF!</v>
      </c>
      <c r="FH57" s="284" t="e">
        <f>#REF!</f>
        <v>#REF!</v>
      </c>
      <c r="FI57" s="284" t="e">
        <f>#REF!</f>
        <v>#REF!</v>
      </c>
      <c r="FJ57" s="284" t="e">
        <f>#REF!</f>
        <v>#REF!</v>
      </c>
      <c r="FK57" s="284" t="e">
        <f>#REF!</f>
        <v>#REF!</v>
      </c>
      <c r="FL57" s="284" t="e">
        <f>#REF!</f>
        <v>#REF!</v>
      </c>
      <c r="FM57" s="285">
        <f t="shared" si="53"/>
        <v>12</v>
      </c>
      <c r="FN57" s="285">
        <f t="shared" si="251"/>
        <v>13</v>
      </c>
      <c r="FO57" s="285">
        <f t="shared" si="252"/>
        <v>12</v>
      </c>
      <c r="FP57" s="285">
        <f t="shared" si="253"/>
        <v>12</v>
      </c>
      <c r="FQ57" s="285">
        <f t="shared" si="254"/>
        <v>15</v>
      </c>
      <c r="FR57" s="285">
        <f t="shared" si="255"/>
        <v>11</v>
      </c>
      <c r="FS57" s="285">
        <f t="shared" si="256"/>
        <v>17</v>
      </c>
      <c r="FT57" s="285">
        <f t="shared" si="257"/>
        <v>9</v>
      </c>
      <c r="FU57" s="285">
        <f t="shared" si="258"/>
        <v>14</v>
      </c>
      <c r="FV57" s="285">
        <f t="shared" si="259"/>
        <v>13</v>
      </c>
      <c r="FW57" s="285">
        <f t="shared" si="260"/>
        <v>11</v>
      </c>
      <c r="FX57" s="285">
        <f t="shared" si="260"/>
        <v>8</v>
      </c>
      <c r="FY57" s="285">
        <f t="shared" si="490"/>
        <v>8</v>
      </c>
      <c r="FZ57" s="285">
        <f t="shared" si="491"/>
        <v>9</v>
      </c>
      <c r="GA57" s="285">
        <f t="shared" si="492"/>
        <v>13</v>
      </c>
      <c r="GB57" s="285">
        <f t="shared" si="493"/>
        <v>0</v>
      </c>
      <c r="GC57" s="285">
        <f t="shared" si="494"/>
        <v>1</v>
      </c>
      <c r="GD57" s="285">
        <f t="shared" si="495"/>
        <v>0</v>
      </c>
      <c r="GE57" s="285">
        <f t="shared" si="496"/>
        <v>5</v>
      </c>
      <c r="GF57" s="285">
        <f t="shared" si="497"/>
        <v>1</v>
      </c>
      <c r="GG57" s="285">
        <f t="shared" si="498"/>
        <v>1</v>
      </c>
      <c r="GH57" s="285">
        <f t="shared" si="499"/>
        <v>1</v>
      </c>
      <c r="GI57" s="285">
        <f t="shared" si="500"/>
        <v>0</v>
      </c>
      <c r="GJ57" s="285">
        <f t="shared" si="501"/>
        <v>2</v>
      </c>
      <c r="GK57" s="908">
        <f t="shared" si="502"/>
        <v>1</v>
      </c>
      <c r="GL57" s="908">
        <f t="shared" si="503"/>
        <v>0</v>
      </c>
      <c r="GM57" s="908">
        <f t="shared" si="503"/>
        <v>0</v>
      </c>
      <c r="GN57" s="908">
        <f t="shared" si="503"/>
        <v>0</v>
      </c>
      <c r="GO57" s="908">
        <f t="shared" si="503"/>
        <v>0</v>
      </c>
      <c r="GP57" s="908">
        <f t="shared" si="503"/>
        <v>0</v>
      </c>
      <c r="GQ57" s="908">
        <f t="shared" si="503"/>
        <v>0</v>
      </c>
      <c r="GR57" s="908">
        <f t="shared" si="503"/>
        <v>0</v>
      </c>
      <c r="GS57" s="908">
        <f t="shared" si="503"/>
        <v>0</v>
      </c>
      <c r="GT57" s="908">
        <f t="shared" si="503"/>
        <v>0</v>
      </c>
      <c r="GU57" s="908">
        <f t="shared" si="503"/>
        <v>0</v>
      </c>
      <c r="GV57" s="908">
        <f t="shared" si="504"/>
        <v>0</v>
      </c>
    </row>
    <row r="58" spans="1:204" x14ac:dyDescent="0.25">
      <c r="A58" s="880"/>
      <c r="B58" s="56">
        <v>8.6999999999999993</v>
      </c>
      <c r="C58" s="7"/>
      <c r="D58" s="130"/>
      <c r="E58" s="998" t="s">
        <v>10</v>
      </c>
      <c r="F58" s="998"/>
      <c r="G58" s="999"/>
      <c r="H58" s="397">
        <v>43</v>
      </c>
      <c r="I58" s="76">
        <v>35</v>
      </c>
      <c r="J58" s="23">
        <v>51</v>
      </c>
      <c r="K58" s="76">
        <v>58</v>
      </c>
      <c r="L58" s="23">
        <v>35</v>
      </c>
      <c r="M58" s="76">
        <v>34</v>
      </c>
      <c r="N58" s="23">
        <v>19</v>
      </c>
      <c r="O58" s="76">
        <v>42</v>
      </c>
      <c r="P58" s="23">
        <v>38</v>
      </c>
      <c r="Q58" s="76">
        <v>39</v>
      </c>
      <c r="R58" s="23">
        <v>28</v>
      </c>
      <c r="S58" s="76">
        <v>28</v>
      </c>
      <c r="T58" s="141">
        <v>450</v>
      </c>
      <c r="U58" s="174">
        <v>37.5</v>
      </c>
      <c r="V58" s="397">
        <v>29</v>
      </c>
      <c r="W58" s="76">
        <v>29</v>
      </c>
      <c r="X58" s="23">
        <v>45</v>
      </c>
      <c r="Y58" s="76">
        <v>37</v>
      </c>
      <c r="Z58" s="23">
        <v>25</v>
      </c>
      <c r="AA58" s="76">
        <v>22</v>
      </c>
      <c r="AB58" s="23">
        <v>22</v>
      </c>
      <c r="AC58" s="76">
        <v>42</v>
      </c>
      <c r="AD58" s="23">
        <v>52</v>
      </c>
      <c r="AE58" s="76">
        <v>42</v>
      </c>
      <c r="AF58" s="23">
        <v>45</v>
      </c>
      <c r="AG58" s="76">
        <v>12</v>
      </c>
      <c r="AH58" s="141">
        <v>402</v>
      </c>
      <c r="AI58" s="174">
        <v>33.5</v>
      </c>
      <c r="AJ58" s="397">
        <v>40</v>
      </c>
      <c r="AK58" s="76">
        <v>54</v>
      </c>
      <c r="AL58" s="23">
        <v>48</v>
      </c>
      <c r="AM58" s="76">
        <v>58</v>
      </c>
      <c r="AN58" s="23">
        <v>49</v>
      </c>
      <c r="AO58" s="76">
        <v>50</v>
      </c>
      <c r="AP58" s="695">
        <v>53</v>
      </c>
      <c r="AQ58" s="76">
        <v>63</v>
      </c>
      <c r="AR58" s="695">
        <v>50</v>
      </c>
      <c r="AS58" s="76">
        <v>63</v>
      </c>
      <c r="AT58" s="695">
        <v>57</v>
      </c>
      <c r="AU58" s="76">
        <v>45</v>
      </c>
      <c r="AV58" s="141">
        <f t="shared" si="413"/>
        <v>630</v>
      </c>
      <c r="AW58" s="174">
        <f t="shared" si="414"/>
        <v>52.5</v>
      </c>
      <c r="AX58" s="397">
        <v>44</v>
      </c>
      <c r="AY58" s="76">
        <v>57</v>
      </c>
      <c r="AZ58" s="23">
        <v>47</v>
      </c>
      <c r="BA58" s="76">
        <v>3</v>
      </c>
      <c r="BB58" s="23">
        <v>2</v>
      </c>
      <c r="BC58" s="76">
        <v>4</v>
      </c>
      <c r="BD58" s="695">
        <v>0</v>
      </c>
      <c r="BE58" s="76">
        <v>2</v>
      </c>
      <c r="BF58" s="695">
        <v>2</v>
      </c>
      <c r="BG58" s="76">
        <v>3</v>
      </c>
      <c r="BH58" s="695">
        <v>2</v>
      </c>
      <c r="BI58" s="76">
        <v>2</v>
      </c>
      <c r="BJ58" s="141">
        <f t="shared" si="417"/>
        <v>168</v>
      </c>
      <c r="BK58" s="174">
        <f t="shared" si="418"/>
        <v>14</v>
      </c>
      <c r="BL58" s="397">
        <v>3</v>
      </c>
      <c r="BM58" s="76"/>
      <c r="BN58" s="23"/>
      <c r="BO58" s="76"/>
      <c r="BP58" s="23"/>
      <c r="BQ58" s="76"/>
      <c r="BR58" s="695"/>
      <c r="BS58" s="76"/>
      <c r="BT58" s="695"/>
      <c r="BU58" s="695"/>
      <c r="BV58" s="695"/>
      <c r="BW58" s="695"/>
      <c r="BX58" s="141">
        <f t="shared" si="421"/>
        <v>3</v>
      </c>
      <c r="BY58" s="174">
        <f t="shared" si="422"/>
        <v>3</v>
      </c>
      <c r="BZ58" s="478">
        <f t="shared" si="423"/>
        <v>28</v>
      </c>
      <c r="CA58" s="431">
        <f t="shared" si="424"/>
        <v>2.3333333333333335</v>
      </c>
      <c r="CB58" s="349">
        <f t="shared" si="425"/>
        <v>14</v>
      </c>
      <c r="CC58" s="431">
        <f t="shared" si="426"/>
        <v>0.35</v>
      </c>
      <c r="CD58" s="349">
        <f t="shared" si="427"/>
        <v>10</v>
      </c>
      <c r="CE58" s="431">
        <f t="shared" si="428"/>
        <v>0.20833333333333334</v>
      </c>
      <c r="CF58" s="349">
        <f t="shared" si="429"/>
        <v>10</v>
      </c>
      <c r="CG58" s="431">
        <f t="shared" si="508"/>
        <v>0.20833333333333334</v>
      </c>
      <c r="CH58" s="349">
        <f t="shared" si="430"/>
        <v>-9</v>
      </c>
      <c r="CI58" s="431">
        <f t="shared" si="431"/>
        <v>-0.15517241379310345</v>
      </c>
      <c r="CJ58" s="349">
        <f t="shared" si="432"/>
        <v>1</v>
      </c>
      <c r="CK58" s="431">
        <f t="shared" si="433"/>
        <v>2.0408163265306121E-2</v>
      </c>
      <c r="CL58" s="349">
        <f t="shared" si="434"/>
        <v>3</v>
      </c>
      <c r="CM58" s="431">
        <f t="shared" si="509"/>
        <v>0.06</v>
      </c>
      <c r="CN58" s="349">
        <f t="shared" si="435"/>
        <v>10</v>
      </c>
      <c r="CO58" s="431">
        <f t="shared" si="436"/>
        <v>0.18867924528301888</v>
      </c>
      <c r="CP58" s="349">
        <f t="shared" si="437"/>
        <v>13</v>
      </c>
      <c r="CQ58" s="431">
        <f t="shared" si="438"/>
        <v>0.26</v>
      </c>
      <c r="CR58" s="349">
        <f t="shared" si="439"/>
        <v>13</v>
      </c>
      <c r="CS58" s="431">
        <f t="shared" si="440"/>
        <v>0.26</v>
      </c>
      <c r="CT58" s="349">
        <f t="shared" si="441"/>
        <v>-6</v>
      </c>
      <c r="CU58" s="431">
        <f t="shared" si="505"/>
        <v>-9.5238095238095233E-2</v>
      </c>
      <c r="CV58" s="349">
        <f t="shared" si="442"/>
        <v>-12</v>
      </c>
      <c r="CW58" s="431">
        <f t="shared" si="443"/>
        <v>-0.21052631578947367</v>
      </c>
      <c r="CX58" s="745">
        <f t="shared" si="444"/>
        <v>-1</v>
      </c>
      <c r="CY58" s="734">
        <f t="shared" si="510"/>
        <v>-2.2222222222222223E-2</v>
      </c>
      <c r="CZ58" s="745">
        <f t="shared" si="445"/>
        <v>13</v>
      </c>
      <c r="DA58" s="734">
        <f t="shared" si="506"/>
        <v>0.29545454545454547</v>
      </c>
      <c r="DB58" s="745">
        <f t="shared" si="446"/>
        <v>-10</v>
      </c>
      <c r="DC58" s="734">
        <f t="shared" si="447"/>
        <v>-0.17543859649122806</v>
      </c>
      <c r="DD58" s="745">
        <f t="shared" si="448"/>
        <v>-44</v>
      </c>
      <c r="DE58" s="734">
        <f t="shared" si="507"/>
        <v>-0.93617021276595747</v>
      </c>
      <c r="DF58" s="745">
        <f t="shared" si="449"/>
        <v>-1</v>
      </c>
      <c r="DG58" s="734">
        <f>DF58/BA58</f>
        <v>-0.33333333333333331</v>
      </c>
      <c r="DH58" s="745">
        <f t="shared" si="450"/>
        <v>2</v>
      </c>
      <c r="DI58" s="734">
        <f t="shared" si="511"/>
        <v>1</v>
      </c>
      <c r="DJ58" s="745">
        <f t="shared" si="451"/>
        <v>-4</v>
      </c>
      <c r="DK58" s="734">
        <f>DJ58/BC58</f>
        <v>-1</v>
      </c>
      <c r="DL58" s="745">
        <f t="shared" si="452"/>
        <v>2</v>
      </c>
      <c r="DM58" s="734">
        <v>1</v>
      </c>
      <c r="DN58" s="745">
        <f t="shared" si="453"/>
        <v>0</v>
      </c>
      <c r="DO58" s="734">
        <f t="shared" si="454"/>
        <v>0</v>
      </c>
      <c r="DP58" s="745">
        <f t="shared" si="455"/>
        <v>1</v>
      </c>
      <c r="DQ58" s="120">
        <f t="shared" si="456"/>
        <v>0.5</v>
      </c>
      <c r="DR58" s="745">
        <f t="shared" si="457"/>
        <v>-1</v>
      </c>
      <c r="DS58" s="734">
        <f t="shared" si="458"/>
        <v>-0.33333333333333331</v>
      </c>
      <c r="DT58" s="745">
        <f t="shared" si="459"/>
        <v>0</v>
      </c>
      <c r="DU58" s="734">
        <f t="shared" si="460"/>
        <v>0</v>
      </c>
      <c r="DV58" s="745">
        <f t="shared" si="461"/>
        <v>1</v>
      </c>
      <c r="DW58" s="734">
        <f t="shared" si="462"/>
        <v>0.5</v>
      </c>
      <c r="DX58" s="349">
        <f t="shared" si="463"/>
        <v>-3</v>
      </c>
      <c r="DY58" s="431">
        <f t="shared" si="464"/>
        <v>-1</v>
      </c>
      <c r="DZ58" s="349">
        <f t="shared" si="465"/>
        <v>0</v>
      </c>
      <c r="EA58" s="431" t="e">
        <f t="shared" si="466"/>
        <v>#DIV/0!</v>
      </c>
      <c r="EB58" s="349">
        <f t="shared" si="467"/>
        <v>0</v>
      </c>
      <c r="EC58" s="431" t="e">
        <f t="shared" si="468"/>
        <v>#DIV/0!</v>
      </c>
      <c r="ED58" s="349">
        <f t="shared" si="469"/>
        <v>0</v>
      </c>
      <c r="EE58" s="431" t="e">
        <f t="shared" si="470"/>
        <v>#DIV/0!</v>
      </c>
      <c r="EF58" s="349">
        <f t="shared" si="471"/>
        <v>0</v>
      </c>
      <c r="EG58" s="431" t="e">
        <f t="shared" si="472"/>
        <v>#DIV/0!</v>
      </c>
      <c r="EH58" s="349">
        <f t="shared" si="473"/>
        <v>0</v>
      </c>
      <c r="EI58" s="431" t="e">
        <f t="shared" si="474"/>
        <v>#DIV/0!</v>
      </c>
      <c r="EJ58" s="349">
        <f t="shared" si="475"/>
        <v>0</v>
      </c>
      <c r="EK58" s="431" t="e">
        <f t="shared" si="476"/>
        <v>#DIV/0!</v>
      </c>
      <c r="EL58" s="349">
        <f t="shared" si="477"/>
        <v>0</v>
      </c>
      <c r="EM58" s="431" t="e">
        <f t="shared" si="478"/>
        <v>#DIV/0!</v>
      </c>
      <c r="EN58" s="349">
        <f t="shared" si="479"/>
        <v>0</v>
      </c>
      <c r="EO58" s="431" t="e">
        <f t="shared" si="480"/>
        <v>#DIV/0!</v>
      </c>
      <c r="EP58" s="349">
        <f t="shared" si="481"/>
        <v>0</v>
      </c>
      <c r="EQ58" s="431" t="e">
        <f t="shared" si="482"/>
        <v>#DIV/0!</v>
      </c>
      <c r="ER58" s="349">
        <f t="shared" si="483"/>
        <v>0</v>
      </c>
      <c r="ES58" s="431" t="e">
        <f t="shared" si="484"/>
        <v>#DIV/0!</v>
      </c>
      <c r="ET58" s="221">
        <f t="shared" si="485"/>
        <v>44</v>
      </c>
      <c r="EU58" s="782">
        <f t="shared" si="486"/>
        <v>3</v>
      </c>
      <c r="EV58" s="133">
        <f t="shared" si="487"/>
        <v>-41</v>
      </c>
      <c r="EW58" s="120">
        <f t="shared" si="488"/>
        <v>-0.93181818181818177</v>
      </c>
      <c r="EX58" s="769"/>
      <c r="EY58" s="769"/>
      <c r="EZ58" s="769"/>
      <c r="FA58" t="str">
        <f t="shared" si="489"/>
        <v>Time</v>
      </c>
      <c r="FB58" s="284" t="e">
        <f>#REF!</f>
        <v>#REF!</v>
      </c>
      <c r="FC58" s="284" t="e">
        <f>#REF!</f>
        <v>#REF!</v>
      </c>
      <c r="FD58" s="284" t="e">
        <f>#REF!</f>
        <v>#REF!</v>
      </c>
      <c r="FE58" s="284" t="e">
        <f>#REF!</f>
        <v>#REF!</v>
      </c>
      <c r="FF58" s="284" t="e">
        <f>#REF!</f>
        <v>#REF!</v>
      </c>
      <c r="FG58" s="284" t="e">
        <f>#REF!</f>
        <v>#REF!</v>
      </c>
      <c r="FH58" s="284" t="e">
        <f>#REF!</f>
        <v>#REF!</v>
      </c>
      <c r="FI58" s="284" t="e">
        <f>#REF!</f>
        <v>#REF!</v>
      </c>
      <c r="FJ58" s="284" t="e">
        <f>#REF!</f>
        <v>#REF!</v>
      </c>
      <c r="FK58" s="284" t="e">
        <f>#REF!</f>
        <v>#REF!</v>
      </c>
      <c r="FL58" s="284" t="e">
        <f>#REF!</f>
        <v>#REF!</v>
      </c>
      <c r="FM58" s="285">
        <f t="shared" si="53"/>
        <v>40</v>
      </c>
      <c r="FN58" s="285">
        <f t="shared" si="251"/>
        <v>54</v>
      </c>
      <c r="FO58" s="285">
        <f t="shared" si="252"/>
        <v>48</v>
      </c>
      <c r="FP58" s="285">
        <f t="shared" si="253"/>
        <v>58</v>
      </c>
      <c r="FQ58" s="285">
        <f t="shared" si="254"/>
        <v>49</v>
      </c>
      <c r="FR58" s="285">
        <f t="shared" si="255"/>
        <v>50</v>
      </c>
      <c r="FS58" s="285">
        <f t="shared" si="256"/>
        <v>53</v>
      </c>
      <c r="FT58" s="285">
        <f t="shared" si="257"/>
        <v>63</v>
      </c>
      <c r="FU58" s="285">
        <f t="shared" si="258"/>
        <v>50</v>
      </c>
      <c r="FV58" s="285">
        <f t="shared" si="259"/>
        <v>63</v>
      </c>
      <c r="FW58" s="285">
        <f t="shared" si="260"/>
        <v>57</v>
      </c>
      <c r="FX58" s="285">
        <f t="shared" si="260"/>
        <v>45</v>
      </c>
      <c r="FY58" s="285">
        <f t="shared" si="490"/>
        <v>44</v>
      </c>
      <c r="FZ58" s="285">
        <f t="shared" si="491"/>
        <v>57</v>
      </c>
      <c r="GA58" s="285">
        <f t="shared" si="492"/>
        <v>47</v>
      </c>
      <c r="GB58" s="285">
        <f t="shared" si="493"/>
        <v>3</v>
      </c>
      <c r="GC58" s="285">
        <f t="shared" si="494"/>
        <v>2</v>
      </c>
      <c r="GD58" s="285">
        <f t="shared" si="495"/>
        <v>4</v>
      </c>
      <c r="GE58" s="285">
        <f t="shared" si="496"/>
        <v>0</v>
      </c>
      <c r="GF58" s="285">
        <f t="shared" si="497"/>
        <v>2</v>
      </c>
      <c r="GG58" s="285">
        <f t="shared" si="498"/>
        <v>2</v>
      </c>
      <c r="GH58" s="285">
        <f t="shared" si="499"/>
        <v>3</v>
      </c>
      <c r="GI58" s="285">
        <f t="shared" si="500"/>
        <v>2</v>
      </c>
      <c r="GJ58" s="285">
        <f t="shared" si="501"/>
        <v>2</v>
      </c>
      <c r="GK58" s="908">
        <f t="shared" si="502"/>
        <v>3</v>
      </c>
      <c r="GL58" s="908">
        <f t="shared" si="503"/>
        <v>0</v>
      </c>
      <c r="GM58" s="908">
        <f t="shared" si="503"/>
        <v>0</v>
      </c>
      <c r="GN58" s="908">
        <f t="shared" si="503"/>
        <v>0</v>
      </c>
      <c r="GO58" s="908">
        <f t="shared" si="503"/>
        <v>0</v>
      </c>
      <c r="GP58" s="908">
        <f t="shared" si="503"/>
        <v>0</v>
      </c>
      <c r="GQ58" s="908">
        <f t="shared" si="503"/>
        <v>0</v>
      </c>
      <c r="GR58" s="908">
        <f t="shared" si="503"/>
        <v>0</v>
      </c>
      <c r="GS58" s="908">
        <f t="shared" si="503"/>
        <v>0</v>
      </c>
      <c r="GT58" s="908">
        <f t="shared" si="503"/>
        <v>0</v>
      </c>
      <c r="GU58" s="908">
        <f t="shared" si="503"/>
        <v>0</v>
      </c>
      <c r="GV58" s="908">
        <f t="shared" si="504"/>
        <v>0</v>
      </c>
    </row>
    <row r="59" spans="1:204" s="2" customFormat="1" x14ac:dyDescent="0.25">
      <c r="A59" s="880"/>
      <c r="B59" s="56">
        <v>8.8000000000000007</v>
      </c>
      <c r="C59" s="7"/>
      <c r="D59" s="130"/>
      <c r="E59" s="998" t="s">
        <v>178</v>
      </c>
      <c r="F59" s="998"/>
      <c r="G59" s="999"/>
      <c r="H59" s="397">
        <v>1</v>
      </c>
      <c r="I59" s="76">
        <v>1</v>
      </c>
      <c r="J59" s="23">
        <v>2</v>
      </c>
      <c r="K59" s="76">
        <v>0</v>
      </c>
      <c r="L59" s="23">
        <v>1</v>
      </c>
      <c r="M59" s="76">
        <v>0</v>
      </c>
      <c r="N59" s="23">
        <v>1</v>
      </c>
      <c r="O59" s="76">
        <v>1</v>
      </c>
      <c r="P59" s="23">
        <v>1</v>
      </c>
      <c r="Q59" s="76">
        <v>1</v>
      </c>
      <c r="R59" s="23">
        <v>0</v>
      </c>
      <c r="S59" s="76">
        <v>1</v>
      </c>
      <c r="T59" s="141">
        <v>10</v>
      </c>
      <c r="U59" s="174">
        <v>0.83333333333333337</v>
      </c>
      <c r="V59" s="397">
        <v>0</v>
      </c>
      <c r="W59" s="76">
        <v>1</v>
      </c>
      <c r="X59" s="23">
        <v>1</v>
      </c>
      <c r="Y59" s="76">
        <v>1</v>
      </c>
      <c r="Z59" s="23">
        <v>0</v>
      </c>
      <c r="AA59" s="76">
        <v>1</v>
      </c>
      <c r="AB59" s="23">
        <v>1</v>
      </c>
      <c r="AC59" s="76">
        <v>1</v>
      </c>
      <c r="AD59" s="23">
        <v>1</v>
      </c>
      <c r="AE59" s="76">
        <v>1</v>
      </c>
      <c r="AF59" s="23">
        <v>2</v>
      </c>
      <c r="AG59" s="76">
        <v>0</v>
      </c>
      <c r="AH59" s="141">
        <v>10</v>
      </c>
      <c r="AI59" s="174">
        <v>0.83333333333333337</v>
      </c>
      <c r="AJ59" s="397">
        <v>1</v>
      </c>
      <c r="AK59" s="76">
        <v>1</v>
      </c>
      <c r="AL59" s="23">
        <v>1</v>
      </c>
      <c r="AM59" s="76">
        <v>2</v>
      </c>
      <c r="AN59" s="23">
        <v>0</v>
      </c>
      <c r="AO59" s="76">
        <v>1</v>
      </c>
      <c r="AP59" s="695">
        <v>1</v>
      </c>
      <c r="AQ59" s="76">
        <v>1</v>
      </c>
      <c r="AR59" s="695">
        <v>1</v>
      </c>
      <c r="AS59" s="76">
        <v>1</v>
      </c>
      <c r="AT59" s="695">
        <v>1</v>
      </c>
      <c r="AU59" s="76">
        <v>2</v>
      </c>
      <c r="AV59" s="141">
        <f t="shared" si="413"/>
        <v>13</v>
      </c>
      <c r="AW59" s="174">
        <f t="shared" si="414"/>
        <v>1.0833333333333333</v>
      </c>
      <c r="AX59" s="397">
        <v>1</v>
      </c>
      <c r="AY59" s="76">
        <v>1</v>
      </c>
      <c r="AZ59" s="23">
        <v>1</v>
      </c>
      <c r="BA59" s="76">
        <v>2</v>
      </c>
      <c r="BB59" s="23">
        <v>1</v>
      </c>
      <c r="BC59" s="76">
        <v>0</v>
      </c>
      <c r="BD59" s="695">
        <v>0</v>
      </c>
      <c r="BE59" s="76">
        <v>1</v>
      </c>
      <c r="BF59" s="695">
        <v>1</v>
      </c>
      <c r="BG59" s="76">
        <v>1</v>
      </c>
      <c r="BH59" s="695">
        <v>1</v>
      </c>
      <c r="BI59" s="76">
        <v>2</v>
      </c>
      <c r="BJ59" s="141">
        <f t="shared" si="417"/>
        <v>12</v>
      </c>
      <c r="BK59" s="174">
        <f t="shared" si="418"/>
        <v>1</v>
      </c>
      <c r="BL59" s="397">
        <v>1</v>
      </c>
      <c r="BM59" s="76"/>
      <c r="BN59" s="23"/>
      <c r="BO59" s="76"/>
      <c r="BP59" s="23"/>
      <c r="BQ59" s="76"/>
      <c r="BR59" s="695"/>
      <c r="BS59" s="76"/>
      <c r="BT59" s="695"/>
      <c r="BU59" s="695"/>
      <c r="BV59" s="695"/>
      <c r="BW59" s="695"/>
      <c r="BX59" s="141">
        <f t="shared" si="421"/>
        <v>1</v>
      </c>
      <c r="BY59" s="174">
        <f t="shared" si="422"/>
        <v>1</v>
      </c>
      <c r="BZ59" s="478">
        <f t="shared" si="423"/>
        <v>1</v>
      </c>
      <c r="CA59" s="532">
        <v>1</v>
      </c>
      <c r="CB59" s="349">
        <f t="shared" si="425"/>
        <v>0</v>
      </c>
      <c r="CC59" s="431">
        <f t="shared" si="426"/>
        <v>0</v>
      </c>
      <c r="CD59" s="349">
        <f t="shared" si="427"/>
        <v>1</v>
      </c>
      <c r="CE59" s="431">
        <f t="shared" si="428"/>
        <v>1</v>
      </c>
      <c r="CF59" s="349">
        <f t="shared" si="429"/>
        <v>1</v>
      </c>
      <c r="CG59" s="431">
        <f t="shared" si="508"/>
        <v>1</v>
      </c>
      <c r="CH59" s="349">
        <f t="shared" si="430"/>
        <v>-2</v>
      </c>
      <c r="CI59" s="431">
        <f t="shared" si="431"/>
        <v>-1</v>
      </c>
      <c r="CJ59" s="349">
        <f t="shared" si="432"/>
        <v>1</v>
      </c>
      <c r="CK59" s="529">
        <v>1</v>
      </c>
      <c r="CL59" s="349">
        <f t="shared" si="434"/>
        <v>0</v>
      </c>
      <c r="CM59" s="431">
        <f t="shared" si="509"/>
        <v>0</v>
      </c>
      <c r="CN59" s="349">
        <f t="shared" si="435"/>
        <v>0</v>
      </c>
      <c r="CO59" s="431">
        <f t="shared" si="436"/>
        <v>0</v>
      </c>
      <c r="CP59" s="349">
        <f t="shared" si="437"/>
        <v>0</v>
      </c>
      <c r="CQ59" s="431">
        <f t="shared" si="438"/>
        <v>0</v>
      </c>
      <c r="CR59" s="349">
        <f t="shared" si="439"/>
        <v>0</v>
      </c>
      <c r="CS59" s="431">
        <f t="shared" si="440"/>
        <v>0</v>
      </c>
      <c r="CT59" s="349">
        <f t="shared" si="441"/>
        <v>0</v>
      </c>
      <c r="CU59" s="431">
        <f t="shared" si="505"/>
        <v>0</v>
      </c>
      <c r="CV59" s="349">
        <f t="shared" si="442"/>
        <v>1</v>
      </c>
      <c r="CW59" s="431">
        <f t="shared" si="443"/>
        <v>1</v>
      </c>
      <c r="CX59" s="745">
        <f t="shared" si="444"/>
        <v>-1</v>
      </c>
      <c r="CY59" s="734">
        <f t="shared" si="510"/>
        <v>-0.5</v>
      </c>
      <c r="CZ59" s="745">
        <f t="shared" si="445"/>
        <v>0</v>
      </c>
      <c r="DA59" s="734">
        <f t="shared" si="506"/>
        <v>0</v>
      </c>
      <c r="DB59" s="745">
        <f t="shared" si="446"/>
        <v>0</v>
      </c>
      <c r="DC59" s="734">
        <f t="shared" si="447"/>
        <v>0</v>
      </c>
      <c r="DD59" s="745">
        <f t="shared" si="448"/>
        <v>1</v>
      </c>
      <c r="DE59" s="734">
        <f t="shared" si="507"/>
        <v>1</v>
      </c>
      <c r="DF59" s="745">
        <f t="shared" si="449"/>
        <v>-1</v>
      </c>
      <c r="DG59" s="734">
        <f>DF59/BA59</f>
        <v>-0.5</v>
      </c>
      <c r="DH59" s="745">
        <f t="shared" si="450"/>
        <v>-1</v>
      </c>
      <c r="DI59" s="734">
        <f t="shared" si="511"/>
        <v>-1</v>
      </c>
      <c r="DJ59" s="745">
        <f t="shared" si="451"/>
        <v>0</v>
      </c>
      <c r="DK59" s="861">
        <v>0</v>
      </c>
      <c r="DL59" s="745">
        <f t="shared" si="452"/>
        <v>1</v>
      </c>
      <c r="DM59" s="734">
        <v>1</v>
      </c>
      <c r="DN59" s="745">
        <f t="shared" si="453"/>
        <v>0</v>
      </c>
      <c r="DO59" s="734">
        <f t="shared" si="454"/>
        <v>0</v>
      </c>
      <c r="DP59" s="745">
        <f t="shared" si="455"/>
        <v>0</v>
      </c>
      <c r="DQ59" s="120">
        <f t="shared" si="456"/>
        <v>0</v>
      </c>
      <c r="DR59" s="745">
        <f t="shared" si="457"/>
        <v>0</v>
      </c>
      <c r="DS59" s="734">
        <f t="shared" si="458"/>
        <v>0</v>
      </c>
      <c r="DT59" s="745">
        <f t="shared" si="459"/>
        <v>1</v>
      </c>
      <c r="DU59" s="734">
        <f t="shared" si="460"/>
        <v>1</v>
      </c>
      <c r="DV59" s="745">
        <f t="shared" si="461"/>
        <v>-1</v>
      </c>
      <c r="DW59" s="734">
        <f t="shared" si="462"/>
        <v>-0.5</v>
      </c>
      <c r="DX59" s="349">
        <f t="shared" si="463"/>
        <v>-1</v>
      </c>
      <c r="DY59" s="431">
        <f t="shared" si="464"/>
        <v>-1</v>
      </c>
      <c r="DZ59" s="349">
        <f t="shared" si="465"/>
        <v>0</v>
      </c>
      <c r="EA59" s="431" t="e">
        <f t="shared" si="466"/>
        <v>#DIV/0!</v>
      </c>
      <c r="EB59" s="349">
        <f t="shared" si="467"/>
        <v>0</v>
      </c>
      <c r="EC59" s="431" t="e">
        <f t="shared" si="468"/>
        <v>#DIV/0!</v>
      </c>
      <c r="ED59" s="349">
        <f t="shared" si="469"/>
        <v>0</v>
      </c>
      <c r="EE59" s="431" t="e">
        <f t="shared" si="470"/>
        <v>#DIV/0!</v>
      </c>
      <c r="EF59" s="349">
        <f t="shared" si="471"/>
        <v>0</v>
      </c>
      <c r="EG59" s="431" t="e">
        <f t="shared" si="472"/>
        <v>#DIV/0!</v>
      </c>
      <c r="EH59" s="349">
        <f t="shared" si="473"/>
        <v>0</v>
      </c>
      <c r="EI59" s="431" t="e">
        <f t="shared" si="474"/>
        <v>#DIV/0!</v>
      </c>
      <c r="EJ59" s="349">
        <f t="shared" si="475"/>
        <v>0</v>
      </c>
      <c r="EK59" s="431" t="e">
        <f t="shared" si="476"/>
        <v>#DIV/0!</v>
      </c>
      <c r="EL59" s="349">
        <f t="shared" si="477"/>
        <v>0</v>
      </c>
      <c r="EM59" s="431" t="e">
        <f t="shared" si="478"/>
        <v>#DIV/0!</v>
      </c>
      <c r="EN59" s="349">
        <f t="shared" si="479"/>
        <v>0</v>
      </c>
      <c r="EO59" s="431" t="e">
        <f t="shared" si="480"/>
        <v>#DIV/0!</v>
      </c>
      <c r="EP59" s="349">
        <f t="shared" si="481"/>
        <v>0</v>
      </c>
      <c r="EQ59" s="431" t="e">
        <f t="shared" si="482"/>
        <v>#DIV/0!</v>
      </c>
      <c r="ER59" s="349">
        <f t="shared" si="483"/>
        <v>0</v>
      </c>
      <c r="ES59" s="431" t="e">
        <f t="shared" si="484"/>
        <v>#DIV/0!</v>
      </c>
      <c r="ET59" s="221">
        <f t="shared" si="485"/>
        <v>1</v>
      </c>
      <c r="EU59" s="782">
        <f t="shared" si="486"/>
        <v>1</v>
      </c>
      <c r="EV59" s="133">
        <f t="shared" si="487"/>
        <v>0</v>
      </c>
      <c r="EW59" s="120">
        <f t="shared" si="488"/>
        <v>0</v>
      </c>
      <c r="EX59" s="769"/>
      <c r="EY59" s="769"/>
      <c r="EZ59" s="769"/>
      <c r="FA59" s="2" t="str">
        <f>E59</f>
        <v>Workflow</v>
      </c>
      <c r="FB59" s="284" t="e">
        <f>#REF!</f>
        <v>#REF!</v>
      </c>
      <c r="FC59" s="284" t="e">
        <f>#REF!</f>
        <v>#REF!</v>
      </c>
      <c r="FD59" s="284" t="e">
        <f>#REF!</f>
        <v>#REF!</v>
      </c>
      <c r="FE59" s="284" t="e">
        <f>#REF!</f>
        <v>#REF!</v>
      </c>
      <c r="FF59" s="284" t="e">
        <f>#REF!</f>
        <v>#REF!</v>
      </c>
      <c r="FG59" s="284" t="e">
        <f>#REF!</f>
        <v>#REF!</v>
      </c>
      <c r="FH59" s="284" t="e">
        <f>#REF!</f>
        <v>#REF!</v>
      </c>
      <c r="FI59" s="284" t="e">
        <f>#REF!</f>
        <v>#REF!</v>
      </c>
      <c r="FJ59" s="284" t="e">
        <f>#REF!</f>
        <v>#REF!</v>
      </c>
      <c r="FK59" s="284" t="e">
        <f>#REF!</f>
        <v>#REF!</v>
      </c>
      <c r="FL59" s="284" t="e">
        <f>#REF!</f>
        <v>#REF!</v>
      </c>
      <c r="FM59" s="285">
        <f t="shared" si="53"/>
        <v>1</v>
      </c>
      <c r="FN59" s="285">
        <f t="shared" si="251"/>
        <v>1</v>
      </c>
      <c r="FO59" s="285">
        <f t="shared" si="252"/>
        <v>1</v>
      </c>
      <c r="FP59" s="285">
        <f t="shared" si="253"/>
        <v>2</v>
      </c>
      <c r="FQ59" s="285">
        <f t="shared" si="254"/>
        <v>0</v>
      </c>
      <c r="FR59" s="285">
        <f t="shared" si="255"/>
        <v>1</v>
      </c>
      <c r="FS59" s="285">
        <f t="shared" si="256"/>
        <v>1</v>
      </c>
      <c r="FT59" s="285">
        <f t="shared" si="257"/>
        <v>1</v>
      </c>
      <c r="FU59" s="285">
        <f t="shared" si="258"/>
        <v>1</v>
      </c>
      <c r="FV59" s="285">
        <f t="shared" si="259"/>
        <v>1</v>
      </c>
      <c r="FW59" s="285">
        <f t="shared" si="260"/>
        <v>1</v>
      </c>
      <c r="FX59" s="285">
        <f t="shared" si="260"/>
        <v>2</v>
      </c>
      <c r="FY59" s="285">
        <f t="shared" si="490"/>
        <v>1</v>
      </c>
      <c r="FZ59" s="285">
        <f t="shared" si="491"/>
        <v>1</v>
      </c>
      <c r="GA59" s="285">
        <f t="shared" si="492"/>
        <v>1</v>
      </c>
      <c r="GB59" s="285">
        <f t="shared" si="493"/>
        <v>2</v>
      </c>
      <c r="GC59" s="285">
        <f t="shared" si="494"/>
        <v>1</v>
      </c>
      <c r="GD59" s="285">
        <f t="shared" si="495"/>
        <v>0</v>
      </c>
      <c r="GE59" s="285">
        <f t="shared" si="496"/>
        <v>0</v>
      </c>
      <c r="GF59" s="285">
        <f t="shared" si="497"/>
        <v>1</v>
      </c>
      <c r="GG59" s="285">
        <f t="shared" si="498"/>
        <v>1</v>
      </c>
      <c r="GH59" s="285">
        <f t="shared" si="499"/>
        <v>1</v>
      </c>
      <c r="GI59" s="285">
        <f t="shared" si="500"/>
        <v>1</v>
      </c>
      <c r="GJ59" s="285">
        <f t="shared" si="501"/>
        <v>2</v>
      </c>
      <c r="GK59" s="908">
        <f t="shared" si="502"/>
        <v>1</v>
      </c>
      <c r="GL59" s="908">
        <f t="shared" si="503"/>
        <v>0</v>
      </c>
      <c r="GM59" s="908">
        <f t="shared" si="503"/>
        <v>0</v>
      </c>
      <c r="GN59" s="908">
        <f t="shared" si="503"/>
        <v>0</v>
      </c>
      <c r="GO59" s="908">
        <f t="shared" si="503"/>
        <v>0</v>
      </c>
      <c r="GP59" s="908">
        <f t="shared" si="503"/>
        <v>0</v>
      </c>
      <c r="GQ59" s="908">
        <f t="shared" si="503"/>
        <v>0</v>
      </c>
      <c r="GR59" s="908">
        <f t="shared" si="503"/>
        <v>0</v>
      </c>
      <c r="GS59" s="908">
        <f t="shared" si="503"/>
        <v>0</v>
      </c>
      <c r="GT59" s="908">
        <f t="shared" si="503"/>
        <v>0</v>
      </c>
      <c r="GU59" s="908">
        <f t="shared" si="503"/>
        <v>0</v>
      </c>
      <c r="GV59" s="908">
        <f t="shared" si="504"/>
        <v>0</v>
      </c>
    </row>
    <row r="60" spans="1:204" x14ac:dyDescent="0.25">
      <c r="A60" s="880"/>
      <c r="B60" s="56">
        <v>8.9</v>
      </c>
      <c r="C60" s="7"/>
      <c r="D60" s="130"/>
      <c r="E60" s="998" t="s">
        <v>117</v>
      </c>
      <c r="F60" s="998"/>
      <c r="G60" s="999"/>
      <c r="H60" s="397">
        <v>29</v>
      </c>
      <c r="I60" s="76">
        <v>34</v>
      </c>
      <c r="J60" s="23">
        <v>42</v>
      </c>
      <c r="K60" s="76">
        <v>42</v>
      </c>
      <c r="L60" s="23">
        <v>37</v>
      </c>
      <c r="M60" s="76">
        <v>23</v>
      </c>
      <c r="N60" s="23">
        <v>35</v>
      </c>
      <c r="O60" s="76">
        <v>43</v>
      </c>
      <c r="P60" s="23">
        <v>57</v>
      </c>
      <c r="Q60" s="76">
        <v>46</v>
      </c>
      <c r="R60" s="23">
        <v>28</v>
      </c>
      <c r="S60" s="76">
        <v>20</v>
      </c>
      <c r="T60" s="141">
        <v>436</v>
      </c>
      <c r="U60" s="174">
        <v>36.333333333333336</v>
      </c>
      <c r="V60" s="397">
        <v>27</v>
      </c>
      <c r="W60" s="76">
        <v>30</v>
      </c>
      <c r="X60" s="23">
        <v>35</v>
      </c>
      <c r="Y60" s="76">
        <v>25</v>
      </c>
      <c r="Z60" s="23">
        <v>20</v>
      </c>
      <c r="AA60" s="76">
        <v>20</v>
      </c>
      <c r="AB60" s="23">
        <v>18</v>
      </c>
      <c r="AC60" s="76">
        <v>1</v>
      </c>
      <c r="AD60" s="23">
        <v>5</v>
      </c>
      <c r="AE60" s="76">
        <v>8</v>
      </c>
      <c r="AF60" s="23">
        <v>5</v>
      </c>
      <c r="AG60" s="76">
        <v>11</v>
      </c>
      <c r="AH60" s="141">
        <v>205</v>
      </c>
      <c r="AI60" s="174">
        <v>17.083333333333332</v>
      </c>
      <c r="AJ60" s="397">
        <v>9</v>
      </c>
      <c r="AK60" s="76">
        <v>8</v>
      </c>
      <c r="AL60" s="23">
        <v>3</v>
      </c>
      <c r="AM60" s="76">
        <v>10</v>
      </c>
      <c r="AN60" s="23">
        <v>7</v>
      </c>
      <c r="AO60" s="76">
        <v>5</v>
      </c>
      <c r="AP60" s="695">
        <v>10</v>
      </c>
      <c r="AQ60" s="76">
        <v>6</v>
      </c>
      <c r="AR60" s="695">
        <v>17</v>
      </c>
      <c r="AS60" s="76">
        <v>24</v>
      </c>
      <c r="AT60" s="695">
        <v>8</v>
      </c>
      <c r="AU60" s="76">
        <v>8</v>
      </c>
      <c r="AV60" s="141">
        <f t="shared" si="413"/>
        <v>115</v>
      </c>
      <c r="AW60" s="174">
        <f t="shared" si="414"/>
        <v>9.5833333333333339</v>
      </c>
      <c r="AX60" s="397">
        <v>0</v>
      </c>
      <c r="AY60" s="76">
        <v>5</v>
      </c>
      <c r="AZ60" s="23">
        <v>3</v>
      </c>
      <c r="BA60" s="76">
        <v>1</v>
      </c>
      <c r="BB60" s="23">
        <v>1</v>
      </c>
      <c r="BC60" s="76">
        <v>3</v>
      </c>
      <c r="BD60" s="695">
        <v>1</v>
      </c>
      <c r="BE60" s="76">
        <v>4</v>
      </c>
      <c r="BF60" s="695">
        <v>2</v>
      </c>
      <c r="BG60" s="76">
        <v>3</v>
      </c>
      <c r="BH60" s="695">
        <v>2</v>
      </c>
      <c r="BI60" s="76">
        <v>1</v>
      </c>
      <c r="BJ60" s="141">
        <f t="shared" si="417"/>
        <v>26</v>
      </c>
      <c r="BK60" s="174">
        <f t="shared" si="418"/>
        <v>2.1666666666666665</v>
      </c>
      <c r="BL60" s="397">
        <v>2</v>
      </c>
      <c r="BM60" s="76"/>
      <c r="BN60" s="23"/>
      <c r="BO60" s="76"/>
      <c r="BP60" s="23"/>
      <c r="BQ60" s="76"/>
      <c r="BR60" s="695"/>
      <c r="BS60" s="76"/>
      <c r="BT60" s="695"/>
      <c r="BU60" s="695"/>
      <c r="BV60" s="695"/>
      <c r="BW60" s="695"/>
      <c r="BX60" s="141">
        <f t="shared" si="421"/>
        <v>2</v>
      </c>
      <c r="BY60" s="174">
        <f t="shared" si="422"/>
        <v>2</v>
      </c>
      <c r="BZ60" s="478">
        <f t="shared" si="423"/>
        <v>-2</v>
      </c>
      <c r="CA60" s="431">
        <f>BZ60/AG60</f>
        <v>-0.18181818181818182</v>
      </c>
      <c r="CB60" s="349">
        <f t="shared" si="425"/>
        <v>-1</v>
      </c>
      <c r="CC60" s="431">
        <f t="shared" si="426"/>
        <v>-0.1111111111111111</v>
      </c>
      <c r="CD60" s="349">
        <f t="shared" si="427"/>
        <v>7</v>
      </c>
      <c r="CE60" s="431">
        <f t="shared" si="428"/>
        <v>2.3333333333333335</v>
      </c>
      <c r="CF60" s="349">
        <f t="shared" si="429"/>
        <v>7</v>
      </c>
      <c r="CG60" s="431">
        <f t="shared" si="508"/>
        <v>2.3333333333333335</v>
      </c>
      <c r="CH60" s="349">
        <f t="shared" si="430"/>
        <v>-3</v>
      </c>
      <c r="CI60" s="431">
        <f t="shared" si="431"/>
        <v>-0.3</v>
      </c>
      <c r="CJ60" s="349">
        <f t="shared" si="432"/>
        <v>-2</v>
      </c>
      <c r="CK60" s="431">
        <f>CJ60/AN60</f>
        <v>-0.2857142857142857</v>
      </c>
      <c r="CL60" s="349">
        <f t="shared" si="434"/>
        <v>5</v>
      </c>
      <c r="CM60" s="431">
        <f t="shared" si="509"/>
        <v>1</v>
      </c>
      <c r="CN60" s="349">
        <f t="shared" si="435"/>
        <v>-4</v>
      </c>
      <c r="CO60" s="431">
        <f t="shared" si="436"/>
        <v>-0.4</v>
      </c>
      <c r="CP60" s="349">
        <f t="shared" si="437"/>
        <v>7</v>
      </c>
      <c r="CQ60" s="431">
        <f t="shared" si="438"/>
        <v>0.41176470588235292</v>
      </c>
      <c r="CR60" s="349">
        <f t="shared" si="439"/>
        <v>7</v>
      </c>
      <c r="CS60" s="431">
        <f t="shared" si="440"/>
        <v>0.41176470588235292</v>
      </c>
      <c r="CT60" s="349">
        <f t="shared" si="441"/>
        <v>-16</v>
      </c>
      <c r="CU60" s="431">
        <f t="shared" si="505"/>
        <v>-0.66666666666666663</v>
      </c>
      <c r="CV60" s="349">
        <f t="shared" si="442"/>
        <v>0</v>
      </c>
      <c r="CW60" s="431">
        <f t="shared" si="443"/>
        <v>0</v>
      </c>
      <c r="CX60" s="745">
        <f t="shared" si="444"/>
        <v>-8</v>
      </c>
      <c r="CY60" s="734">
        <f t="shared" si="510"/>
        <v>-1</v>
      </c>
      <c r="CZ60" s="745">
        <f t="shared" si="445"/>
        <v>5</v>
      </c>
      <c r="DA60" s="532">
        <v>-1</v>
      </c>
      <c r="DB60" s="745">
        <f t="shared" si="446"/>
        <v>-2</v>
      </c>
      <c r="DC60" s="734">
        <f t="shared" si="447"/>
        <v>-0.4</v>
      </c>
      <c r="DD60" s="745">
        <f t="shared" si="448"/>
        <v>-2</v>
      </c>
      <c r="DE60" s="734">
        <f t="shared" si="507"/>
        <v>-0.66666666666666663</v>
      </c>
      <c r="DF60" s="745">
        <f t="shared" si="449"/>
        <v>0</v>
      </c>
      <c r="DG60" s="734">
        <f>DF60/BA60</f>
        <v>0</v>
      </c>
      <c r="DH60" s="745">
        <f t="shared" si="450"/>
        <v>2</v>
      </c>
      <c r="DI60" s="734">
        <f t="shared" si="511"/>
        <v>2</v>
      </c>
      <c r="DJ60" s="745">
        <f t="shared" si="451"/>
        <v>-2</v>
      </c>
      <c r="DK60" s="734">
        <f>DJ60/BC60</f>
        <v>-0.66666666666666663</v>
      </c>
      <c r="DL60" s="745">
        <f t="shared" si="452"/>
        <v>3</v>
      </c>
      <c r="DM60" s="734">
        <f>DL60/BD60</f>
        <v>3</v>
      </c>
      <c r="DN60" s="745">
        <f t="shared" si="453"/>
        <v>-2</v>
      </c>
      <c r="DO60" s="734">
        <f t="shared" si="454"/>
        <v>-0.5</v>
      </c>
      <c r="DP60" s="745">
        <f t="shared" si="455"/>
        <v>1</v>
      </c>
      <c r="DQ60" s="120">
        <f t="shared" si="456"/>
        <v>0.5</v>
      </c>
      <c r="DR60" s="745">
        <f t="shared" si="457"/>
        <v>-1</v>
      </c>
      <c r="DS60" s="734">
        <f t="shared" si="458"/>
        <v>-0.33333333333333331</v>
      </c>
      <c r="DT60" s="745">
        <f t="shared" si="459"/>
        <v>-1</v>
      </c>
      <c r="DU60" s="734">
        <f t="shared" si="460"/>
        <v>-0.5</v>
      </c>
      <c r="DV60" s="745">
        <f t="shared" si="461"/>
        <v>1</v>
      </c>
      <c r="DW60" s="734">
        <f t="shared" si="462"/>
        <v>1</v>
      </c>
      <c r="DX60" s="349">
        <f t="shared" si="463"/>
        <v>-2</v>
      </c>
      <c r="DY60" s="431">
        <f t="shared" si="464"/>
        <v>-1</v>
      </c>
      <c r="DZ60" s="349">
        <f t="shared" si="465"/>
        <v>0</v>
      </c>
      <c r="EA60" s="431" t="e">
        <f t="shared" si="466"/>
        <v>#DIV/0!</v>
      </c>
      <c r="EB60" s="349">
        <f t="shared" si="467"/>
        <v>0</v>
      </c>
      <c r="EC60" s="431" t="e">
        <f t="shared" si="468"/>
        <v>#DIV/0!</v>
      </c>
      <c r="ED60" s="349">
        <f t="shared" si="469"/>
        <v>0</v>
      </c>
      <c r="EE60" s="431" t="e">
        <f t="shared" si="470"/>
        <v>#DIV/0!</v>
      </c>
      <c r="EF60" s="349">
        <f t="shared" si="471"/>
        <v>0</v>
      </c>
      <c r="EG60" s="431" t="e">
        <f t="shared" si="472"/>
        <v>#DIV/0!</v>
      </c>
      <c r="EH60" s="349">
        <f t="shared" si="473"/>
        <v>0</v>
      </c>
      <c r="EI60" s="431" t="e">
        <f t="shared" si="474"/>
        <v>#DIV/0!</v>
      </c>
      <c r="EJ60" s="349">
        <f t="shared" si="475"/>
        <v>0</v>
      </c>
      <c r="EK60" s="431" t="e">
        <f t="shared" si="476"/>
        <v>#DIV/0!</v>
      </c>
      <c r="EL60" s="349">
        <f t="shared" si="477"/>
        <v>0</v>
      </c>
      <c r="EM60" s="431" t="e">
        <f t="shared" si="478"/>
        <v>#DIV/0!</v>
      </c>
      <c r="EN60" s="349">
        <f t="shared" si="479"/>
        <v>0</v>
      </c>
      <c r="EO60" s="431" t="e">
        <f t="shared" si="480"/>
        <v>#DIV/0!</v>
      </c>
      <c r="EP60" s="349">
        <f t="shared" si="481"/>
        <v>0</v>
      </c>
      <c r="EQ60" s="431" t="e">
        <f t="shared" si="482"/>
        <v>#DIV/0!</v>
      </c>
      <c r="ER60" s="349">
        <f t="shared" si="483"/>
        <v>0</v>
      </c>
      <c r="ES60" s="431" t="e">
        <f t="shared" si="484"/>
        <v>#DIV/0!</v>
      </c>
      <c r="ET60" s="221">
        <f t="shared" si="485"/>
        <v>0</v>
      </c>
      <c r="EU60" s="782">
        <f t="shared" si="486"/>
        <v>2</v>
      </c>
      <c r="EV60" s="133">
        <f t="shared" si="487"/>
        <v>2</v>
      </c>
      <c r="EW60" s="120" t="e">
        <f t="shared" si="488"/>
        <v>#DIV/0!</v>
      </c>
      <c r="EX60" s="769"/>
      <c r="EY60" s="769"/>
      <c r="EZ60" s="769"/>
      <c r="FA60" t="str">
        <f>E60</f>
        <v>Other (Non-ERP)</v>
      </c>
      <c r="FB60" s="284" t="e">
        <f>#REF!</f>
        <v>#REF!</v>
      </c>
      <c r="FC60" s="284" t="e">
        <f>#REF!</f>
        <v>#REF!</v>
      </c>
      <c r="FD60" s="284" t="e">
        <f>#REF!</f>
        <v>#REF!</v>
      </c>
      <c r="FE60" s="284" t="e">
        <f>#REF!</f>
        <v>#REF!</v>
      </c>
      <c r="FF60" s="284" t="e">
        <f>#REF!</f>
        <v>#REF!</v>
      </c>
      <c r="FG60" s="284" t="e">
        <f>#REF!</f>
        <v>#REF!</v>
      </c>
      <c r="FH60" s="284" t="e">
        <f>#REF!</f>
        <v>#REF!</v>
      </c>
      <c r="FI60" s="284" t="e">
        <f>#REF!</f>
        <v>#REF!</v>
      </c>
      <c r="FJ60" s="284" t="e">
        <f>#REF!</f>
        <v>#REF!</v>
      </c>
      <c r="FK60" s="284" t="e">
        <f>#REF!</f>
        <v>#REF!</v>
      </c>
      <c r="FL60" s="284" t="e">
        <f>#REF!</f>
        <v>#REF!</v>
      </c>
      <c r="FM60" s="285">
        <f t="shared" si="53"/>
        <v>9</v>
      </c>
      <c r="FN60" s="285">
        <f t="shared" si="251"/>
        <v>8</v>
      </c>
      <c r="FO60" s="285">
        <f t="shared" si="252"/>
        <v>3</v>
      </c>
      <c r="FP60" s="285">
        <f t="shared" si="253"/>
        <v>10</v>
      </c>
      <c r="FQ60" s="285">
        <f t="shared" si="254"/>
        <v>7</v>
      </c>
      <c r="FR60" s="285">
        <f t="shared" si="255"/>
        <v>5</v>
      </c>
      <c r="FS60" s="285">
        <f t="shared" si="256"/>
        <v>10</v>
      </c>
      <c r="FT60" s="285">
        <f t="shared" si="257"/>
        <v>6</v>
      </c>
      <c r="FU60" s="285">
        <f t="shared" si="258"/>
        <v>17</v>
      </c>
      <c r="FV60" s="285">
        <f t="shared" si="259"/>
        <v>24</v>
      </c>
      <c r="FW60" s="285">
        <f t="shared" si="260"/>
        <v>8</v>
      </c>
      <c r="FX60" s="285">
        <f t="shared" si="260"/>
        <v>8</v>
      </c>
      <c r="FY60" s="285">
        <f t="shared" si="490"/>
        <v>0</v>
      </c>
      <c r="FZ60" s="285">
        <f t="shared" si="491"/>
        <v>5</v>
      </c>
      <c r="GA60" s="285">
        <f t="shared" si="492"/>
        <v>3</v>
      </c>
      <c r="GB60" s="285">
        <f t="shared" si="493"/>
        <v>1</v>
      </c>
      <c r="GC60" s="285">
        <f t="shared" si="494"/>
        <v>1</v>
      </c>
      <c r="GD60" s="285">
        <f t="shared" si="495"/>
        <v>3</v>
      </c>
      <c r="GE60" s="285">
        <f t="shared" si="496"/>
        <v>1</v>
      </c>
      <c r="GF60" s="285">
        <f t="shared" si="497"/>
        <v>4</v>
      </c>
      <c r="GG60" s="285">
        <f t="shared" si="498"/>
        <v>2</v>
      </c>
      <c r="GH60" s="285">
        <f t="shared" si="499"/>
        <v>3</v>
      </c>
      <c r="GI60" s="285">
        <f t="shared" si="500"/>
        <v>2</v>
      </c>
      <c r="GJ60" s="285">
        <f t="shared" si="501"/>
        <v>1</v>
      </c>
      <c r="GK60" s="908">
        <f t="shared" si="502"/>
        <v>2</v>
      </c>
      <c r="GL60" s="908">
        <f t="shared" si="503"/>
        <v>0</v>
      </c>
      <c r="GM60" s="908">
        <f t="shared" si="503"/>
        <v>0</v>
      </c>
      <c r="GN60" s="908">
        <f t="shared" si="503"/>
        <v>0</v>
      </c>
      <c r="GO60" s="908">
        <f t="shared" si="503"/>
        <v>0</v>
      </c>
      <c r="GP60" s="908">
        <f t="shared" si="503"/>
        <v>0</v>
      </c>
      <c r="GQ60" s="908">
        <f t="shared" si="503"/>
        <v>0</v>
      </c>
      <c r="GR60" s="908">
        <f t="shared" si="503"/>
        <v>0</v>
      </c>
      <c r="GS60" s="908">
        <f t="shared" si="503"/>
        <v>0</v>
      </c>
      <c r="GT60" s="908">
        <f t="shared" si="503"/>
        <v>0</v>
      </c>
      <c r="GU60" s="908">
        <f t="shared" si="503"/>
        <v>0</v>
      </c>
      <c r="GV60" s="908">
        <f t="shared" si="504"/>
        <v>0</v>
      </c>
    </row>
    <row r="61" spans="1:204" s="32" customFormat="1" x14ac:dyDescent="0.25">
      <c r="A61" s="880"/>
      <c r="B61" s="248">
        <v>8.1</v>
      </c>
      <c r="C61" s="30"/>
      <c r="D61" s="504"/>
      <c r="E61" s="1011" t="s">
        <v>61</v>
      </c>
      <c r="F61" s="1011"/>
      <c r="G61" s="1012"/>
      <c r="H61" s="405">
        <v>162</v>
      </c>
      <c r="I61" s="87">
        <v>161</v>
      </c>
      <c r="J61" s="31">
        <v>136</v>
      </c>
      <c r="K61" s="87">
        <v>108</v>
      </c>
      <c r="L61" s="31">
        <v>222</v>
      </c>
      <c r="M61" s="87">
        <v>77</v>
      </c>
      <c r="N61" s="31">
        <v>88</v>
      </c>
      <c r="O61" s="87">
        <v>86</v>
      </c>
      <c r="P61" s="31">
        <v>98</v>
      </c>
      <c r="Q61" s="87">
        <v>72</v>
      </c>
      <c r="R61" s="31">
        <v>53</v>
      </c>
      <c r="S61" s="87">
        <v>61</v>
      </c>
      <c r="T61" s="156">
        <v>1324</v>
      </c>
      <c r="U61" s="175">
        <v>110.33333333333333</v>
      </c>
      <c r="V61" s="405">
        <v>2</v>
      </c>
      <c r="W61" s="87">
        <v>128</v>
      </c>
      <c r="X61" s="31">
        <v>63</v>
      </c>
      <c r="Y61" s="87">
        <v>61</v>
      </c>
      <c r="Z61" s="31">
        <v>44</v>
      </c>
      <c r="AA61" s="87">
        <v>30</v>
      </c>
      <c r="AB61" s="31">
        <v>89</v>
      </c>
      <c r="AC61" s="87">
        <v>87</v>
      </c>
      <c r="AD61" s="31">
        <v>133</v>
      </c>
      <c r="AE61" s="87">
        <v>200</v>
      </c>
      <c r="AF61" s="31">
        <v>87</v>
      </c>
      <c r="AG61" s="87">
        <v>124</v>
      </c>
      <c r="AH61" s="156">
        <v>1048</v>
      </c>
      <c r="AI61" s="175">
        <v>87.333333333333329</v>
      </c>
      <c r="AJ61" s="405">
        <v>92</v>
      </c>
      <c r="AK61" s="87">
        <v>96</v>
      </c>
      <c r="AL61" s="31">
        <v>115</v>
      </c>
      <c r="AM61" s="87">
        <v>210</v>
      </c>
      <c r="AN61" s="31">
        <v>102</v>
      </c>
      <c r="AO61" s="87">
        <v>122</v>
      </c>
      <c r="AP61" s="696">
        <v>186</v>
      </c>
      <c r="AQ61" s="87">
        <v>216</v>
      </c>
      <c r="AR61" s="696">
        <v>180</v>
      </c>
      <c r="AS61" s="87">
        <v>183</v>
      </c>
      <c r="AT61" s="696">
        <v>189</v>
      </c>
      <c r="AU61" s="87">
        <v>89</v>
      </c>
      <c r="AV61" s="156">
        <f t="shared" si="413"/>
        <v>1780</v>
      </c>
      <c r="AW61" s="175">
        <f t="shared" si="414"/>
        <v>148.33333333333334</v>
      </c>
      <c r="AX61" s="405">
        <v>88</v>
      </c>
      <c r="AY61" s="87">
        <v>159</v>
      </c>
      <c r="AZ61" s="31">
        <v>71</v>
      </c>
      <c r="BA61" s="87">
        <v>83</v>
      </c>
      <c r="BB61" s="31">
        <v>37</v>
      </c>
      <c r="BC61" s="87">
        <v>156</v>
      </c>
      <c r="BD61" s="696">
        <v>51</v>
      </c>
      <c r="BE61" s="87">
        <v>116</v>
      </c>
      <c r="BF61" s="696">
        <v>95</v>
      </c>
      <c r="BG61" s="87">
        <v>121</v>
      </c>
      <c r="BH61" s="696">
        <v>91</v>
      </c>
      <c r="BI61" s="87">
        <v>131</v>
      </c>
      <c r="BJ61" s="156">
        <f t="shared" si="417"/>
        <v>1199</v>
      </c>
      <c r="BK61" s="175">
        <f t="shared" si="418"/>
        <v>99.916666666666671</v>
      </c>
      <c r="BL61" s="405">
        <v>140</v>
      </c>
      <c r="BM61" s="87"/>
      <c r="BN61" s="31"/>
      <c r="BO61" s="87"/>
      <c r="BP61" s="31"/>
      <c r="BQ61" s="87"/>
      <c r="BR61" s="696"/>
      <c r="BS61" s="87"/>
      <c r="BT61" s="696"/>
      <c r="BU61" s="696"/>
      <c r="BV61" s="696"/>
      <c r="BW61" s="696"/>
      <c r="BX61" s="156">
        <f t="shared" si="421"/>
        <v>140</v>
      </c>
      <c r="BY61" s="175">
        <f t="shared" si="422"/>
        <v>140</v>
      </c>
      <c r="BZ61" s="485">
        <f t="shared" si="423"/>
        <v>-32</v>
      </c>
      <c r="CA61" s="433">
        <f>BZ61/AG61</f>
        <v>-0.25806451612903225</v>
      </c>
      <c r="CB61" s="355">
        <f t="shared" si="425"/>
        <v>4</v>
      </c>
      <c r="CC61" s="433">
        <f t="shared" si="426"/>
        <v>4.3478260869565216E-2</v>
      </c>
      <c r="CD61" s="355">
        <f t="shared" si="427"/>
        <v>95</v>
      </c>
      <c r="CE61" s="433">
        <f t="shared" si="428"/>
        <v>0.82608695652173914</v>
      </c>
      <c r="CF61" s="355">
        <f t="shared" si="429"/>
        <v>95</v>
      </c>
      <c r="CG61" s="433">
        <f t="shared" si="508"/>
        <v>0.82608695652173914</v>
      </c>
      <c r="CH61" s="355">
        <f t="shared" si="430"/>
        <v>-108</v>
      </c>
      <c r="CI61" s="433">
        <f t="shared" si="431"/>
        <v>-0.51428571428571423</v>
      </c>
      <c r="CJ61" s="355">
        <f t="shared" si="432"/>
        <v>20</v>
      </c>
      <c r="CK61" s="433">
        <f>CJ61/AN61</f>
        <v>0.19607843137254902</v>
      </c>
      <c r="CL61" s="355">
        <f t="shared" si="434"/>
        <v>64</v>
      </c>
      <c r="CM61" s="433">
        <f t="shared" si="509"/>
        <v>0.52459016393442626</v>
      </c>
      <c r="CN61" s="355">
        <f t="shared" si="435"/>
        <v>30</v>
      </c>
      <c r="CO61" s="433">
        <f t="shared" si="436"/>
        <v>0.16129032258064516</v>
      </c>
      <c r="CP61" s="355">
        <f t="shared" si="437"/>
        <v>3</v>
      </c>
      <c r="CQ61" s="433">
        <f t="shared" si="438"/>
        <v>1.6666666666666666E-2</v>
      </c>
      <c r="CR61" s="355">
        <f t="shared" si="439"/>
        <v>3</v>
      </c>
      <c r="CS61" s="433">
        <f t="shared" si="440"/>
        <v>1.6666666666666666E-2</v>
      </c>
      <c r="CT61" s="355">
        <f t="shared" si="441"/>
        <v>6</v>
      </c>
      <c r="CU61" s="433">
        <f t="shared" si="505"/>
        <v>3.2786885245901641E-2</v>
      </c>
      <c r="CV61" s="355">
        <f t="shared" si="442"/>
        <v>-100</v>
      </c>
      <c r="CW61" s="433">
        <f t="shared" si="443"/>
        <v>-0.52910052910052907</v>
      </c>
      <c r="CX61" s="757">
        <f t="shared" si="444"/>
        <v>-1</v>
      </c>
      <c r="CY61" s="740">
        <f t="shared" si="510"/>
        <v>-1.1235955056179775E-2</v>
      </c>
      <c r="CZ61" s="757">
        <f t="shared" si="445"/>
        <v>71</v>
      </c>
      <c r="DA61" s="740">
        <f>CZ61/AX61</f>
        <v>0.80681818181818177</v>
      </c>
      <c r="DB61" s="757">
        <f t="shared" si="446"/>
        <v>-88</v>
      </c>
      <c r="DC61" s="740">
        <f t="shared" si="447"/>
        <v>-0.55345911949685533</v>
      </c>
      <c r="DD61" s="757">
        <f t="shared" si="448"/>
        <v>12</v>
      </c>
      <c r="DE61" s="740">
        <f t="shared" si="507"/>
        <v>0.16901408450704225</v>
      </c>
      <c r="DF61" s="757">
        <f t="shared" si="449"/>
        <v>-46</v>
      </c>
      <c r="DG61" s="740">
        <f>DF61/BA61</f>
        <v>-0.55421686746987953</v>
      </c>
      <c r="DH61" s="757">
        <f t="shared" si="450"/>
        <v>119</v>
      </c>
      <c r="DI61" s="740">
        <f t="shared" si="511"/>
        <v>3.2162162162162162</v>
      </c>
      <c r="DJ61" s="757">
        <f t="shared" si="451"/>
        <v>-105</v>
      </c>
      <c r="DK61" s="740">
        <f>DJ61/BC61</f>
        <v>-0.67307692307692313</v>
      </c>
      <c r="DL61" s="757">
        <f t="shared" si="452"/>
        <v>65</v>
      </c>
      <c r="DM61" s="740">
        <f>DL61/BD61</f>
        <v>1.2745098039215685</v>
      </c>
      <c r="DN61" s="757">
        <f t="shared" si="453"/>
        <v>-21</v>
      </c>
      <c r="DO61" s="740">
        <f t="shared" si="454"/>
        <v>-0.18103448275862069</v>
      </c>
      <c r="DP61" s="757">
        <f t="shared" si="455"/>
        <v>26</v>
      </c>
      <c r="DQ61" s="128">
        <f t="shared" si="456"/>
        <v>0.27368421052631581</v>
      </c>
      <c r="DR61" s="757">
        <f t="shared" si="457"/>
        <v>-30</v>
      </c>
      <c r="DS61" s="740">
        <f t="shared" si="458"/>
        <v>-0.24793388429752067</v>
      </c>
      <c r="DT61" s="757">
        <f t="shared" si="459"/>
        <v>40</v>
      </c>
      <c r="DU61" s="740">
        <f t="shared" si="460"/>
        <v>0.43956043956043955</v>
      </c>
      <c r="DV61" s="757">
        <f t="shared" si="461"/>
        <v>9</v>
      </c>
      <c r="DW61" s="740">
        <f t="shared" si="462"/>
        <v>6.8702290076335881E-2</v>
      </c>
      <c r="DX61" s="355">
        <f t="shared" si="463"/>
        <v>-140</v>
      </c>
      <c r="DY61" s="433">
        <f t="shared" si="464"/>
        <v>-1</v>
      </c>
      <c r="DZ61" s="355">
        <f t="shared" si="465"/>
        <v>0</v>
      </c>
      <c r="EA61" s="433" t="e">
        <f t="shared" si="466"/>
        <v>#DIV/0!</v>
      </c>
      <c r="EB61" s="355">
        <f t="shared" si="467"/>
        <v>0</v>
      </c>
      <c r="EC61" s="433" t="e">
        <f t="shared" si="468"/>
        <v>#DIV/0!</v>
      </c>
      <c r="ED61" s="355">
        <f t="shared" si="469"/>
        <v>0</v>
      </c>
      <c r="EE61" s="433" t="e">
        <f t="shared" si="470"/>
        <v>#DIV/0!</v>
      </c>
      <c r="EF61" s="355">
        <f t="shared" si="471"/>
        <v>0</v>
      </c>
      <c r="EG61" s="433" t="e">
        <f t="shared" si="472"/>
        <v>#DIV/0!</v>
      </c>
      <c r="EH61" s="355">
        <f t="shared" si="473"/>
        <v>0</v>
      </c>
      <c r="EI61" s="433" t="e">
        <f t="shared" si="474"/>
        <v>#DIV/0!</v>
      </c>
      <c r="EJ61" s="355">
        <f t="shared" si="475"/>
        <v>0</v>
      </c>
      <c r="EK61" s="433" t="e">
        <f t="shared" si="476"/>
        <v>#DIV/0!</v>
      </c>
      <c r="EL61" s="355">
        <f t="shared" si="477"/>
        <v>0</v>
      </c>
      <c r="EM61" s="433" t="e">
        <f t="shared" si="478"/>
        <v>#DIV/0!</v>
      </c>
      <c r="EN61" s="355">
        <f t="shared" si="479"/>
        <v>0</v>
      </c>
      <c r="EO61" s="433" t="e">
        <f t="shared" si="480"/>
        <v>#DIV/0!</v>
      </c>
      <c r="EP61" s="355">
        <f t="shared" si="481"/>
        <v>0</v>
      </c>
      <c r="EQ61" s="433" t="e">
        <f t="shared" si="482"/>
        <v>#DIV/0!</v>
      </c>
      <c r="ER61" s="355">
        <f t="shared" si="483"/>
        <v>0</v>
      </c>
      <c r="ES61" s="433" t="e">
        <f t="shared" si="484"/>
        <v>#DIV/0!</v>
      </c>
      <c r="ET61" s="226">
        <f t="shared" si="485"/>
        <v>88</v>
      </c>
      <c r="EU61" s="789">
        <f t="shared" si="486"/>
        <v>140</v>
      </c>
      <c r="EV61" s="134">
        <f t="shared" si="487"/>
        <v>52</v>
      </c>
      <c r="EW61" s="128">
        <f t="shared" si="488"/>
        <v>0.59090909090909094</v>
      </c>
      <c r="EX61" s="773"/>
      <c r="EY61" s="773"/>
      <c r="EZ61" s="773"/>
      <c r="FA61" s="32" t="str">
        <f t="shared" si="489"/>
        <v>Number Trained in Classroom</v>
      </c>
      <c r="FB61" s="292" t="e">
        <f>#REF!</f>
        <v>#REF!</v>
      </c>
      <c r="FC61" s="292" t="e">
        <f>#REF!</f>
        <v>#REF!</v>
      </c>
      <c r="FD61" s="292" t="e">
        <f>#REF!</f>
        <v>#REF!</v>
      </c>
      <c r="FE61" s="292" t="e">
        <f>#REF!</f>
        <v>#REF!</v>
      </c>
      <c r="FF61" s="292" t="e">
        <f>#REF!</f>
        <v>#REF!</v>
      </c>
      <c r="FG61" s="292" t="e">
        <f>#REF!</f>
        <v>#REF!</v>
      </c>
      <c r="FH61" s="292" t="e">
        <f>#REF!</f>
        <v>#REF!</v>
      </c>
      <c r="FI61" s="292" t="e">
        <f>#REF!</f>
        <v>#REF!</v>
      </c>
      <c r="FJ61" s="292" t="e">
        <f>#REF!</f>
        <v>#REF!</v>
      </c>
      <c r="FK61" s="292" t="e">
        <f>#REF!</f>
        <v>#REF!</v>
      </c>
      <c r="FL61" s="292" t="e">
        <f>#REF!</f>
        <v>#REF!</v>
      </c>
      <c r="FM61" s="293">
        <f t="shared" si="53"/>
        <v>92</v>
      </c>
      <c r="FN61" s="293">
        <f t="shared" si="251"/>
        <v>96</v>
      </c>
      <c r="FO61" s="293">
        <f t="shared" si="252"/>
        <v>115</v>
      </c>
      <c r="FP61" s="293">
        <f t="shared" si="253"/>
        <v>210</v>
      </c>
      <c r="FQ61" s="293">
        <f t="shared" si="254"/>
        <v>102</v>
      </c>
      <c r="FR61" s="293">
        <f t="shared" si="255"/>
        <v>122</v>
      </c>
      <c r="FS61" s="293">
        <f t="shared" si="256"/>
        <v>186</v>
      </c>
      <c r="FT61" s="293">
        <f t="shared" si="257"/>
        <v>216</v>
      </c>
      <c r="FU61" s="293">
        <f t="shared" si="258"/>
        <v>180</v>
      </c>
      <c r="FV61" s="293">
        <f t="shared" si="259"/>
        <v>183</v>
      </c>
      <c r="FW61" s="293">
        <f t="shared" si="260"/>
        <v>189</v>
      </c>
      <c r="FX61" s="293">
        <f t="shared" si="260"/>
        <v>89</v>
      </c>
      <c r="FY61" s="293">
        <f t="shared" si="490"/>
        <v>88</v>
      </c>
      <c r="FZ61" s="293">
        <f t="shared" si="491"/>
        <v>159</v>
      </c>
      <c r="GA61" s="293">
        <f t="shared" si="492"/>
        <v>71</v>
      </c>
      <c r="GB61" s="293">
        <f t="shared" si="493"/>
        <v>83</v>
      </c>
      <c r="GC61" s="293">
        <f t="shared" si="494"/>
        <v>37</v>
      </c>
      <c r="GD61" s="293">
        <f t="shared" si="495"/>
        <v>156</v>
      </c>
      <c r="GE61" s="293">
        <f t="shared" si="496"/>
        <v>51</v>
      </c>
      <c r="GF61" s="293">
        <f t="shared" si="497"/>
        <v>116</v>
      </c>
      <c r="GG61" s="293">
        <f t="shared" si="498"/>
        <v>95</v>
      </c>
      <c r="GH61" s="293">
        <f t="shared" si="499"/>
        <v>121</v>
      </c>
      <c r="GI61" s="293">
        <f t="shared" si="500"/>
        <v>91</v>
      </c>
      <c r="GJ61" s="293">
        <f t="shared" si="501"/>
        <v>131</v>
      </c>
      <c r="GK61" s="912">
        <f t="shared" si="502"/>
        <v>140</v>
      </c>
      <c r="GL61" s="912">
        <f t="shared" si="503"/>
        <v>0</v>
      </c>
      <c r="GM61" s="912">
        <f t="shared" si="503"/>
        <v>0</v>
      </c>
      <c r="GN61" s="912">
        <f t="shared" si="503"/>
        <v>0</v>
      </c>
      <c r="GO61" s="912">
        <f t="shared" si="503"/>
        <v>0</v>
      </c>
      <c r="GP61" s="912">
        <f t="shared" si="503"/>
        <v>0</v>
      </c>
      <c r="GQ61" s="912">
        <f t="shared" si="503"/>
        <v>0</v>
      </c>
      <c r="GR61" s="912">
        <f t="shared" si="503"/>
        <v>0</v>
      </c>
      <c r="GS61" s="912">
        <f t="shared" si="503"/>
        <v>0</v>
      </c>
      <c r="GT61" s="912">
        <f t="shared" si="503"/>
        <v>0</v>
      </c>
      <c r="GU61" s="912">
        <f t="shared" si="503"/>
        <v>0</v>
      </c>
      <c r="GV61" s="912">
        <f t="shared" si="504"/>
        <v>0</v>
      </c>
    </row>
    <row r="62" spans="1:204" s="1" customFormat="1" ht="15.75" thickBot="1" x14ac:dyDescent="0.3">
      <c r="A62" s="881"/>
      <c r="B62" s="115">
        <v>8.11</v>
      </c>
      <c r="C62" s="4"/>
      <c r="D62" s="505"/>
      <c r="E62" s="996" t="s">
        <v>62</v>
      </c>
      <c r="F62" s="996"/>
      <c r="G62" s="997"/>
      <c r="H62" s="407">
        <v>186</v>
      </c>
      <c r="I62" s="71">
        <v>192</v>
      </c>
      <c r="J62" s="17">
        <v>274</v>
      </c>
      <c r="K62" s="71">
        <v>287</v>
      </c>
      <c r="L62" s="17">
        <v>196</v>
      </c>
      <c r="M62" s="71">
        <v>116</v>
      </c>
      <c r="N62" s="17">
        <v>148</v>
      </c>
      <c r="O62" s="71">
        <v>278</v>
      </c>
      <c r="P62" s="17">
        <v>349</v>
      </c>
      <c r="Q62" s="71">
        <v>163</v>
      </c>
      <c r="R62" s="17">
        <v>110</v>
      </c>
      <c r="S62" s="71">
        <v>108</v>
      </c>
      <c r="T62" s="157">
        <v>2407</v>
      </c>
      <c r="U62" s="176">
        <v>200.58333333333334</v>
      </c>
      <c r="V62" s="407">
        <v>109</v>
      </c>
      <c r="W62" s="71">
        <v>124</v>
      </c>
      <c r="X62" s="17">
        <v>158</v>
      </c>
      <c r="Y62" s="71">
        <v>122</v>
      </c>
      <c r="Z62" s="17">
        <v>93</v>
      </c>
      <c r="AA62" s="71">
        <v>97</v>
      </c>
      <c r="AB62" s="17">
        <v>103</v>
      </c>
      <c r="AC62" s="71">
        <v>127</v>
      </c>
      <c r="AD62" s="17">
        <v>193</v>
      </c>
      <c r="AE62" s="71">
        <v>122</v>
      </c>
      <c r="AF62" s="17">
        <v>141</v>
      </c>
      <c r="AG62" s="71">
        <v>122</v>
      </c>
      <c r="AH62" s="157">
        <v>1511</v>
      </c>
      <c r="AI62" s="176">
        <v>125.91666666666667</v>
      </c>
      <c r="AJ62" s="407">
        <v>131</v>
      </c>
      <c r="AK62" s="71">
        <v>154</v>
      </c>
      <c r="AL62" s="17">
        <v>147</v>
      </c>
      <c r="AM62" s="71">
        <v>176</v>
      </c>
      <c r="AN62" s="17">
        <v>183</v>
      </c>
      <c r="AO62" s="71">
        <v>162</v>
      </c>
      <c r="AP62" s="698">
        <v>222</v>
      </c>
      <c r="AQ62" s="71">
        <v>216</v>
      </c>
      <c r="AR62" s="698">
        <v>229</v>
      </c>
      <c r="AS62" s="71">
        <v>301</v>
      </c>
      <c r="AT62" s="698">
        <v>187</v>
      </c>
      <c r="AU62" s="71">
        <v>129</v>
      </c>
      <c r="AV62" s="157">
        <f t="shared" si="413"/>
        <v>2237</v>
      </c>
      <c r="AW62" s="176">
        <f t="shared" si="414"/>
        <v>186.41666666666666</v>
      </c>
      <c r="AX62" s="407">
        <v>103</v>
      </c>
      <c r="AY62" s="71">
        <v>181</v>
      </c>
      <c r="AZ62" s="17">
        <v>157</v>
      </c>
      <c r="BA62" s="71">
        <v>5</v>
      </c>
      <c r="BB62" s="17">
        <v>7</v>
      </c>
      <c r="BC62" s="71">
        <v>50</v>
      </c>
      <c r="BD62" s="698">
        <v>9</v>
      </c>
      <c r="BE62" s="71">
        <v>26</v>
      </c>
      <c r="BF62" s="698">
        <v>23</v>
      </c>
      <c r="BG62" s="71">
        <v>17</v>
      </c>
      <c r="BH62" s="698">
        <v>18</v>
      </c>
      <c r="BI62" s="71">
        <v>15</v>
      </c>
      <c r="BJ62" s="157">
        <f t="shared" si="417"/>
        <v>611</v>
      </c>
      <c r="BK62" s="176">
        <f t="shared" si="418"/>
        <v>50.916666666666664</v>
      </c>
      <c r="BL62" s="407">
        <v>22</v>
      </c>
      <c r="BM62" s="71"/>
      <c r="BN62" s="17"/>
      <c r="BO62" s="71"/>
      <c r="BP62" s="17"/>
      <c r="BQ62" s="71"/>
      <c r="BR62" s="698"/>
      <c r="BS62" s="71"/>
      <c r="BT62" s="698"/>
      <c r="BU62" s="698"/>
      <c r="BV62" s="698"/>
      <c r="BW62" s="698"/>
      <c r="BX62" s="157">
        <f t="shared" si="421"/>
        <v>22</v>
      </c>
      <c r="BY62" s="176">
        <f t="shared" si="422"/>
        <v>22</v>
      </c>
      <c r="BZ62" s="468">
        <f t="shared" si="423"/>
        <v>9</v>
      </c>
      <c r="CA62" s="434">
        <f>BZ62/AG62</f>
        <v>7.3770491803278687E-2</v>
      </c>
      <c r="CB62" s="181">
        <f t="shared" si="425"/>
        <v>23</v>
      </c>
      <c r="CC62" s="434">
        <f t="shared" si="426"/>
        <v>0.17557251908396945</v>
      </c>
      <c r="CD62" s="181">
        <f t="shared" si="427"/>
        <v>29</v>
      </c>
      <c r="CE62" s="434">
        <f t="shared" si="428"/>
        <v>0.19727891156462585</v>
      </c>
      <c r="CF62" s="181">
        <f t="shared" si="429"/>
        <v>29</v>
      </c>
      <c r="CG62" s="434">
        <f t="shared" si="508"/>
        <v>0.19727891156462585</v>
      </c>
      <c r="CH62" s="181">
        <f t="shared" si="430"/>
        <v>7</v>
      </c>
      <c r="CI62" s="434">
        <f t="shared" si="431"/>
        <v>3.9772727272727272E-2</v>
      </c>
      <c r="CJ62" s="181">
        <f t="shared" si="432"/>
        <v>-21</v>
      </c>
      <c r="CK62" s="434">
        <f>CJ62/AN62</f>
        <v>-0.11475409836065574</v>
      </c>
      <c r="CL62" s="181">
        <f t="shared" si="434"/>
        <v>60</v>
      </c>
      <c r="CM62" s="434">
        <f t="shared" si="509"/>
        <v>0.37037037037037035</v>
      </c>
      <c r="CN62" s="181">
        <f t="shared" si="435"/>
        <v>-6</v>
      </c>
      <c r="CO62" s="434">
        <f t="shared" si="436"/>
        <v>-2.7027027027027029E-2</v>
      </c>
      <c r="CP62" s="181">
        <f t="shared" si="437"/>
        <v>72</v>
      </c>
      <c r="CQ62" s="434">
        <f t="shared" si="438"/>
        <v>0.31441048034934499</v>
      </c>
      <c r="CR62" s="181">
        <f t="shared" si="439"/>
        <v>72</v>
      </c>
      <c r="CS62" s="434">
        <f t="shared" si="440"/>
        <v>0.31441048034934499</v>
      </c>
      <c r="CT62" s="181">
        <f t="shared" si="441"/>
        <v>-114</v>
      </c>
      <c r="CU62" s="434">
        <f t="shared" si="505"/>
        <v>-0.37873754152823919</v>
      </c>
      <c r="CV62" s="181">
        <f t="shared" si="442"/>
        <v>-58</v>
      </c>
      <c r="CW62" s="434">
        <f t="shared" si="443"/>
        <v>-0.31016042780748665</v>
      </c>
      <c r="CX62" s="729">
        <f t="shared" si="444"/>
        <v>-26</v>
      </c>
      <c r="CY62" s="743">
        <f t="shared" si="510"/>
        <v>-0.20155038759689922</v>
      </c>
      <c r="CZ62" s="729">
        <f t="shared" si="445"/>
        <v>78</v>
      </c>
      <c r="DA62" s="743">
        <f>CZ62/AX62</f>
        <v>0.75728155339805825</v>
      </c>
      <c r="DB62" s="729">
        <f t="shared" si="446"/>
        <v>-24</v>
      </c>
      <c r="DC62" s="743">
        <f t="shared" si="447"/>
        <v>-0.13259668508287292</v>
      </c>
      <c r="DD62" s="729">
        <f t="shared" si="448"/>
        <v>-152</v>
      </c>
      <c r="DE62" s="743">
        <f t="shared" si="507"/>
        <v>-0.96815286624203822</v>
      </c>
      <c r="DF62" s="729">
        <f t="shared" si="449"/>
        <v>2</v>
      </c>
      <c r="DG62" s="743">
        <f>DF62/BA62</f>
        <v>0.4</v>
      </c>
      <c r="DH62" s="729">
        <f t="shared" si="450"/>
        <v>43</v>
      </c>
      <c r="DI62" s="743">
        <f t="shared" si="511"/>
        <v>6.1428571428571432</v>
      </c>
      <c r="DJ62" s="729">
        <f t="shared" si="451"/>
        <v>-41</v>
      </c>
      <c r="DK62" s="743">
        <f>DJ62/BC62</f>
        <v>-0.82</v>
      </c>
      <c r="DL62" s="729">
        <f t="shared" si="452"/>
        <v>17</v>
      </c>
      <c r="DM62" s="743">
        <f>DL62/BD62</f>
        <v>1.8888888888888888</v>
      </c>
      <c r="DN62" s="729">
        <f t="shared" si="453"/>
        <v>-3</v>
      </c>
      <c r="DO62" s="743">
        <f t="shared" si="454"/>
        <v>-0.11538461538461539</v>
      </c>
      <c r="DP62" s="729">
        <f t="shared" si="455"/>
        <v>-6</v>
      </c>
      <c r="DQ62" s="205">
        <f t="shared" si="456"/>
        <v>-0.2608695652173913</v>
      </c>
      <c r="DR62" s="729">
        <f t="shared" si="457"/>
        <v>1</v>
      </c>
      <c r="DS62" s="743">
        <f t="shared" si="458"/>
        <v>5.8823529411764705E-2</v>
      </c>
      <c r="DT62" s="729">
        <f t="shared" si="459"/>
        <v>-3</v>
      </c>
      <c r="DU62" s="743">
        <f t="shared" si="460"/>
        <v>-0.16666666666666666</v>
      </c>
      <c r="DV62" s="729">
        <f t="shared" si="461"/>
        <v>7</v>
      </c>
      <c r="DW62" s="743">
        <f t="shared" si="462"/>
        <v>0.46666666666666667</v>
      </c>
      <c r="DX62" s="181">
        <f t="shared" si="463"/>
        <v>-22</v>
      </c>
      <c r="DY62" s="434">
        <f t="shared" si="464"/>
        <v>-1</v>
      </c>
      <c r="DZ62" s="181">
        <f t="shared" si="465"/>
        <v>0</v>
      </c>
      <c r="EA62" s="434" t="e">
        <f t="shared" si="466"/>
        <v>#DIV/0!</v>
      </c>
      <c r="EB62" s="181">
        <f t="shared" si="467"/>
        <v>0</v>
      </c>
      <c r="EC62" s="434" t="e">
        <f t="shared" si="468"/>
        <v>#DIV/0!</v>
      </c>
      <c r="ED62" s="181">
        <f t="shared" si="469"/>
        <v>0</v>
      </c>
      <c r="EE62" s="434" t="e">
        <f t="shared" si="470"/>
        <v>#DIV/0!</v>
      </c>
      <c r="EF62" s="181">
        <f t="shared" si="471"/>
        <v>0</v>
      </c>
      <c r="EG62" s="434" t="e">
        <f t="shared" si="472"/>
        <v>#DIV/0!</v>
      </c>
      <c r="EH62" s="181">
        <f t="shared" si="473"/>
        <v>0</v>
      </c>
      <c r="EI62" s="434" t="e">
        <f t="shared" si="474"/>
        <v>#DIV/0!</v>
      </c>
      <c r="EJ62" s="181">
        <f t="shared" si="475"/>
        <v>0</v>
      </c>
      <c r="EK62" s="434" t="e">
        <f t="shared" si="476"/>
        <v>#DIV/0!</v>
      </c>
      <c r="EL62" s="181">
        <f t="shared" si="477"/>
        <v>0</v>
      </c>
      <c r="EM62" s="434" t="e">
        <f t="shared" si="478"/>
        <v>#DIV/0!</v>
      </c>
      <c r="EN62" s="181">
        <f t="shared" si="479"/>
        <v>0</v>
      </c>
      <c r="EO62" s="434" t="e">
        <f t="shared" si="480"/>
        <v>#DIV/0!</v>
      </c>
      <c r="EP62" s="181">
        <f t="shared" si="481"/>
        <v>0</v>
      </c>
      <c r="EQ62" s="434" t="e">
        <f t="shared" si="482"/>
        <v>#DIV/0!</v>
      </c>
      <c r="ER62" s="181">
        <f t="shared" si="483"/>
        <v>0</v>
      </c>
      <c r="ES62" s="434" t="e">
        <f t="shared" si="484"/>
        <v>#DIV/0!</v>
      </c>
      <c r="ET62" s="228">
        <f t="shared" si="485"/>
        <v>103</v>
      </c>
      <c r="EU62" s="791">
        <f t="shared" si="486"/>
        <v>22</v>
      </c>
      <c r="EV62" s="135">
        <f t="shared" si="487"/>
        <v>-81</v>
      </c>
      <c r="EW62" s="205">
        <f t="shared" si="488"/>
        <v>-0.78640776699029125</v>
      </c>
      <c r="EX62" s="767"/>
      <c r="EY62" s="767"/>
      <c r="EZ62" s="767"/>
      <c r="FA62" s="1" t="str">
        <f>E62</f>
        <v>Number Attending eLearning</v>
      </c>
      <c r="FB62" s="296" t="e">
        <f>#REF!</f>
        <v>#REF!</v>
      </c>
      <c r="FC62" s="296" t="e">
        <f>#REF!</f>
        <v>#REF!</v>
      </c>
      <c r="FD62" s="296" t="e">
        <f>#REF!</f>
        <v>#REF!</v>
      </c>
      <c r="FE62" s="296" t="e">
        <f>#REF!</f>
        <v>#REF!</v>
      </c>
      <c r="FF62" s="296" t="e">
        <f>#REF!</f>
        <v>#REF!</v>
      </c>
      <c r="FG62" s="296" t="e">
        <f>#REF!</f>
        <v>#REF!</v>
      </c>
      <c r="FH62" s="296" t="e">
        <f>#REF!</f>
        <v>#REF!</v>
      </c>
      <c r="FI62" s="296" t="e">
        <f>#REF!</f>
        <v>#REF!</v>
      </c>
      <c r="FJ62" s="296" t="e">
        <f>#REF!</f>
        <v>#REF!</v>
      </c>
      <c r="FK62" s="296" t="e">
        <f>#REF!</f>
        <v>#REF!</v>
      </c>
      <c r="FL62" s="296" t="e">
        <f>#REF!</f>
        <v>#REF!</v>
      </c>
      <c r="FM62" s="297">
        <f t="shared" si="53"/>
        <v>131</v>
      </c>
      <c r="FN62" s="297">
        <f t="shared" si="251"/>
        <v>154</v>
      </c>
      <c r="FO62" s="297">
        <f t="shared" si="252"/>
        <v>147</v>
      </c>
      <c r="FP62" s="297">
        <f t="shared" si="253"/>
        <v>176</v>
      </c>
      <c r="FQ62" s="297">
        <f t="shared" si="254"/>
        <v>183</v>
      </c>
      <c r="FR62" s="297">
        <f t="shared" si="255"/>
        <v>162</v>
      </c>
      <c r="FS62" s="297">
        <f t="shared" si="256"/>
        <v>222</v>
      </c>
      <c r="FT62" s="297">
        <f t="shared" si="257"/>
        <v>216</v>
      </c>
      <c r="FU62" s="297">
        <f t="shared" si="258"/>
        <v>229</v>
      </c>
      <c r="FV62" s="297">
        <f t="shared" si="259"/>
        <v>301</v>
      </c>
      <c r="FW62" s="297">
        <f t="shared" si="260"/>
        <v>187</v>
      </c>
      <c r="FX62" s="297">
        <f t="shared" si="260"/>
        <v>129</v>
      </c>
      <c r="FY62" s="297">
        <f t="shared" si="490"/>
        <v>103</v>
      </c>
      <c r="FZ62" s="297">
        <f t="shared" si="491"/>
        <v>181</v>
      </c>
      <c r="GA62" s="297">
        <f t="shared" si="492"/>
        <v>157</v>
      </c>
      <c r="GB62" s="297">
        <f t="shared" si="493"/>
        <v>5</v>
      </c>
      <c r="GC62" s="297">
        <f t="shared" si="494"/>
        <v>7</v>
      </c>
      <c r="GD62" s="297">
        <f t="shared" si="495"/>
        <v>50</v>
      </c>
      <c r="GE62" s="297">
        <f t="shared" si="496"/>
        <v>9</v>
      </c>
      <c r="GF62" s="297">
        <f t="shared" si="497"/>
        <v>26</v>
      </c>
      <c r="GG62" s="297">
        <f t="shared" si="498"/>
        <v>23</v>
      </c>
      <c r="GH62" s="297">
        <f t="shared" si="499"/>
        <v>17</v>
      </c>
      <c r="GI62" s="297">
        <f t="shared" si="500"/>
        <v>18</v>
      </c>
      <c r="GJ62" s="297">
        <f t="shared" si="501"/>
        <v>15</v>
      </c>
      <c r="GK62" s="914">
        <f t="shared" si="502"/>
        <v>22</v>
      </c>
      <c r="GL62" s="914">
        <f t="shared" si="503"/>
        <v>0</v>
      </c>
      <c r="GM62" s="914">
        <f t="shared" si="503"/>
        <v>0</v>
      </c>
      <c r="GN62" s="914">
        <f t="shared" si="503"/>
        <v>0</v>
      </c>
      <c r="GO62" s="914">
        <f t="shared" si="503"/>
        <v>0</v>
      </c>
      <c r="GP62" s="914">
        <f t="shared" si="503"/>
        <v>0</v>
      </c>
      <c r="GQ62" s="914">
        <f t="shared" si="503"/>
        <v>0</v>
      </c>
      <c r="GR62" s="914">
        <f t="shared" si="503"/>
        <v>0</v>
      </c>
      <c r="GS62" s="914">
        <f t="shared" si="503"/>
        <v>0</v>
      </c>
      <c r="GT62" s="914">
        <f t="shared" si="503"/>
        <v>0</v>
      </c>
      <c r="GU62" s="914">
        <f t="shared" si="503"/>
        <v>0</v>
      </c>
      <c r="GV62" s="914">
        <f t="shared" si="504"/>
        <v>0</v>
      </c>
    </row>
    <row r="63" spans="1:204" s="12" customFormat="1" ht="15.75" customHeight="1" x14ac:dyDescent="0.25">
      <c r="A63" s="880">
        <v>9</v>
      </c>
      <c r="B63" s="7" t="s">
        <v>4</v>
      </c>
      <c r="C63" s="9"/>
      <c r="D63" s="506"/>
      <c r="E63" s="513"/>
      <c r="F63" s="513"/>
      <c r="G63" s="513"/>
      <c r="H63" s="419"/>
      <c r="I63" s="79"/>
      <c r="J63" s="26"/>
      <c r="K63" s="79"/>
      <c r="L63" s="26"/>
      <c r="M63" s="79"/>
      <c r="N63" s="26"/>
      <c r="O63" s="79"/>
      <c r="P63" s="26"/>
      <c r="Q63" s="79"/>
      <c r="R63" s="26"/>
      <c r="S63" s="79"/>
      <c r="T63" s="158"/>
      <c r="U63" s="177"/>
      <c r="V63" s="419"/>
      <c r="W63" s="79"/>
      <c r="X63" s="26"/>
      <c r="Y63" s="79"/>
      <c r="Z63" s="26"/>
      <c r="AA63" s="79"/>
      <c r="AB63" s="26"/>
      <c r="AC63" s="79"/>
      <c r="AD63" s="26"/>
      <c r="AE63" s="79"/>
      <c r="AF63" s="26"/>
      <c r="AG63" s="79"/>
      <c r="AH63" s="158"/>
      <c r="AI63" s="177"/>
      <c r="AJ63" s="419"/>
      <c r="AK63" s="79"/>
      <c r="AL63" s="26"/>
      <c r="AM63" s="79"/>
      <c r="AN63" s="26"/>
      <c r="AO63" s="79"/>
      <c r="AP63" s="713"/>
      <c r="AQ63" s="79"/>
      <c r="AR63" s="713"/>
      <c r="AS63" s="79"/>
      <c r="AT63" s="713"/>
      <c r="AU63" s="79"/>
      <c r="AV63" s="158"/>
      <c r="AW63" s="177"/>
      <c r="AX63" s="419"/>
      <c r="AY63" s="79"/>
      <c r="AZ63" s="26"/>
      <c r="BA63" s="79"/>
      <c r="BB63" s="26"/>
      <c r="BC63" s="79"/>
      <c r="BD63" s="713"/>
      <c r="BE63" s="79"/>
      <c r="BF63" s="713"/>
      <c r="BG63" s="79"/>
      <c r="BH63" s="713"/>
      <c r="BI63" s="79"/>
      <c r="BJ63" s="158"/>
      <c r="BK63" s="177"/>
      <c r="BL63" s="419"/>
      <c r="BM63" s="79"/>
      <c r="BN63" s="26"/>
      <c r="BO63" s="79"/>
      <c r="BP63" s="26"/>
      <c r="BQ63" s="79"/>
      <c r="BR63" s="713"/>
      <c r="BS63" s="79"/>
      <c r="BT63" s="713"/>
      <c r="BU63" s="713"/>
      <c r="BV63" s="713"/>
      <c r="BW63" s="713"/>
      <c r="BX63" s="158"/>
      <c r="BY63" s="177"/>
      <c r="BZ63" s="473"/>
      <c r="CA63" s="431"/>
      <c r="CB63" s="344"/>
      <c r="CC63" s="431"/>
      <c r="CD63" s="344"/>
      <c r="CE63" s="431"/>
      <c r="CF63" s="344"/>
      <c r="CG63" s="431"/>
      <c r="CH63" s="344"/>
      <c r="CI63" s="431"/>
      <c r="CJ63" s="344"/>
      <c r="CK63" s="431"/>
      <c r="CL63" s="344"/>
      <c r="CM63" s="431"/>
      <c r="CN63" s="344"/>
      <c r="CO63" s="431"/>
      <c r="CP63" s="344"/>
      <c r="CQ63" s="431"/>
      <c r="CR63" s="344"/>
      <c r="CS63" s="431"/>
      <c r="CT63" s="344"/>
      <c r="CU63" s="431"/>
      <c r="CV63" s="344"/>
      <c r="CW63" s="431"/>
      <c r="CX63" s="129"/>
      <c r="CY63" s="734"/>
      <c r="CZ63" s="129"/>
      <c r="DA63" s="734"/>
      <c r="DB63" s="129"/>
      <c r="DC63" s="734"/>
      <c r="DD63" s="129"/>
      <c r="DE63" s="734"/>
      <c r="DF63" s="129"/>
      <c r="DG63" s="734"/>
      <c r="DH63" s="129"/>
      <c r="DI63" s="734"/>
      <c r="DJ63" s="129"/>
      <c r="DK63" s="734"/>
      <c r="DL63" s="129"/>
      <c r="DM63" s="734"/>
      <c r="DN63" s="129"/>
      <c r="DO63" s="734"/>
      <c r="DP63" s="129"/>
      <c r="DQ63" s="120"/>
      <c r="DR63" s="129"/>
      <c r="DS63" s="734"/>
      <c r="DT63" s="129"/>
      <c r="DU63" s="734"/>
      <c r="DV63" s="129"/>
      <c r="DW63" s="734"/>
      <c r="DX63" s="344"/>
      <c r="DY63" s="431"/>
      <c r="DZ63" s="344"/>
      <c r="EA63" s="431"/>
      <c r="EB63" s="344"/>
      <c r="EC63" s="431"/>
      <c r="ED63" s="344"/>
      <c r="EE63" s="431"/>
      <c r="EF63" s="344"/>
      <c r="EG63" s="431"/>
      <c r="EH63" s="344"/>
      <c r="EI63" s="431"/>
      <c r="EJ63" s="344"/>
      <c r="EK63" s="431"/>
      <c r="EL63" s="344"/>
      <c r="EM63" s="431"/>
      <c r="EN63" s="344"/>
      <c r="EO63" s="431"/>
      <c r="EP63" s="344"/>
      <c r="EQ63" s="431"/>
      <c r="ER63" s="344"/>
      <c r="ES63" s="431"/>
      <c r="ET63" s="240"/>
      <c r="EU63" s="807"/>
      <c r="EV63" s="129"/>
      <c r="EW63" s="120"/>
      <c r="EX63" s="769"/>
      <c r="EY63" s="769"/>
      <c r="EZ63" s="769"/>
      <c r="FB63" s="298"/>
      <c r="FC63" s="298"/>
      <c r="FD63" s="298"/>
      <c r="FE63" s="298"/>
      <c r="FF63" s="298"/>
      <c r="FG63" s="298"/>
      <c r="FH63" s="298"/>
      <c r="FI63" s="298"/>
      <c r="FJ63" s="298"/>
      <c r="FK63" s="298"/>
      <c r="FL63" s="298"/>
      <c r="FM63" s="299"/>
      <c r="FN63" s="299"/>
      <c r="FO63" s="299"/>
      <c r="FP63" s="299"/>
      <c r="FQ63" s="299"/>
      <c r="FR63" s="299"/>
      <c r="FS63" s="299"/>
      <c r="FT63" s="299"/>
      <c r="FU63" s="299"/>
      <c r="FV63" s="299"/>
      <c r="FW63" s="299"/>
      <c r="FX63" s="299"/>
      <c r="FY63" s="299"/>
      <c r="FZ63" s="299"/>
      <c r="GA63" s="299"/>
      <c r="GB63" s="299"/>
      <c r="GC63" s="299"/>
      <c r="GD63" s="299"/>
      <c r="GE63" s="299"/>
      <c r="GF63" s="299"/>
      <c r="GG63" s="299"/>
      <c r="GH63" s="299"/>
      <c r="GI63" s="299"/>
      <c r="GJ63" s="299"/>
      <c r="GK63" s="915"/>
      <c r="GL63" s="915"/>
      <c r="GM63" s="915"/>
      <c r="GN63" s="915"/>
      <c r="GO63" s="915"/>
      <c r="GP63" s="915"/>
      <c r="GQ63" s="915"/>
      <c r="GR63" s="915"/>
      <c r="GS63" s="915"/>
      <c r="GT63" s="915"/>
      <c r="GU63" s="915"/>
      <c r="GV63" s="915"/>
    </row>
    <row r="64" spans="1:204" s="36" customFormat="1" x14ac:dyDescent="0.25">
      <c r="A64" s="886"/>
      <c r="B64" s="56">
        <v>9.1</v>
      </c>
      <c r="C64" s="35"/>
      <c r="D64" s="514"/>
      <c r="E64" s="1000" t="s">
        <v>68</v>
      </c>
      <c r="F64" s="1000"/>
      <c r="G64" s="1001"/>
      <c r="H64" s="420">
        <v>1</v>
      </c>
      <c r="I64" s="80">
        <v>1</v>
      </c>
      <c r="J64" s="19">
        <v>0.94320000000000004</v>
      </c>
      <c r="K64" s="80">
        <v>1</v>
      </c>
      <c r="L64" s="19">
        <v>1</v>
      </c>
      <c r="M64" s="80">
        <v>1</v>
      </c>
      <c r="N64" s="19">
        <v>1</v>
      </c>
      <c r="O64" s="80">
        <v>1</v>
      </c>
      <c r="P64" s="19">
        <v>1</v>
      </c>
      <c r="Q64" s="80">
        <v>1</v>
      </c>
      <c r="R64" s="19">
        <v>1</v>
      </c>
      <c r="S64" s="80">
        <v>1</v>
      </c>
      <c r="T64" s="143" t="s">
        <v>29</v>
      </c>
      <c r="U64" s="162">
        <v>0.99526666666666674</v>
      </c>
      <c r="V64" s="420">
        <v>1</v>
      </c>
      <c r="W64" s="80">
        <v>1</v>
      </c>
      <c r="X64" s="19">
        <v>1</v>
      </c>
      <c r="Y64" s="80">
        <v>0.99860000000000004</v>
      </c>
      <c r="Z64" s="19">
        <v>1</v>
      </c>
      <c r="AA64" s="80">
        <v>1</v>
      </c>
      <c r="AB64" s="19">
        <v>1</v>
      </c>
      <c r="AC64" s="80">
        <v>1</v>
      </c>
      <c r="AD64" s="19">
        <v>1</v>
      </c>
      <c r="AE64" s="80">
        <v>1</v>
      </c>
      <c r="AF64" s="19">
        <v>1</v>
      </c>
      <c r="AG64" s="80">
        <v>1</v>
      </c>
      <c r="AH64" s="143" t="s">
        <v>29</v>
      </c>
      <c r="AI64" s="162">
        <v>0.99988333333333335</v>
      </c>
      <c r="AJ64" s="420">
        <v>1</v>
      </c>
      <c r="AK64" s="80">
        <v>0.998</v>
      </c>
      <c r="AL64" s="19">
        <v>1</v>
      </c>
      <c r="AM64" s="80">
        <v>1</v>
      </c>
      <c r="AN64" s="19">
        <v>1</v>
      </c>
      <c r="AO64" s="80">
        <v>1</v>
      </c>
      <c r="AP64" s="714">
        <v>1</v>
      </c>
      <c r="AQ64" s="80">
        <v>1</v>
      </c>
      <c r="AR64" s="714">
        <v>1</v>
      </c>
      <c r="AS64" s="80">
        <v>1</v>
      </c>
      <c r="AT64" s="714">
        <v>1</v>
      </c>
      <c r="AU64" s="80">
        <v>1</v>
      </c>
      <c r="AV64" s="143" t="s">
        <v>29</v>
      </c>
      <c r="AW64" s="162">
        <f>SUM(AJ64:AU64)/$AV$4</f>
        <v>0.99983333333333346</v>
      </c>
      <c r="AX64" s="420">
        <v>1</v>
      </c>
      <c r="AY64" s="80">
        <v>0.99739999999999995</v>
      </c>
      <c r="AZ64" s="19">
        <v>1</v>
      </c>
      <c r="BA64" s="80">
        <v>1</v>
      </c>
      <c r="BB64" s="19">
        <v>1</v>
      </c>
      <c r="BC64" s="80">
        <v>1</v>
      </c>
      <c r="BD64" s="714">
        <v>1</v>
      </c>
      <c r="BE64" s="80">
        <v>1</v>
      </c>
      <c r="BF64" s="714">
        <v>1</v>
      </c>
      <c r="BG64" s="80">
        <v>1</v>
      </c>
      <c r="BH64" s="714">
        <v>1</v>
      </c>
      <c r="BI64" s="80">
        <v>1</v>
      </c>
      <c r="BJ64" s="143" t="s">
        <v>29</v>
      </c>
      <c r="BK64" s="162">
        <f>SUM(AX64:BI64)/$BJ$4</f>
        <v>0.99978333333333325</v>
      </c>
      <c r="BL64" s="420">
        <v>1</v>
      </c>
      <c r="BM64" s="80"/>
      <c r="BN64" s="19"/>
      <c r="BO64" s="80"/>
      <c r="BP64" s="19"/>
      <c r="BQ64" s="80"/>
      <c r="BR64" s="714"/>
      <c r="BS64" s="80"/>
      <c r="BT64" s="714"/>
      <c r="BU64" s="714"/>
      <c r="BV64" s="714"/>
      <c r="BW64" s="714"/>
      <c r="BX64" s="143" t="s">
        <v>29</v>
      </c>
      <c r="BY64" s="162">
        <f>SUM(BL64:BW64)/$BX$4</f>
        <v>1</v>
      </c>
      <c r="BZ64" s="486">
        <f>(AJ64-AG64)*100</f>
        <v>0</v>
      </c>
      <c r="CA64" s="431">
        <f>(BZ64/AG64)/100</f>
        <v>0</v>
      </c>
      <c r="CB64" s="342">
        <f>(AK64-AJ64)*100</f>
        <v>-0.20000000000000018</v>
      </c>
      <c r="CC64" s="431">
        <f>(CB64/AJ64)/100</f>
        <v>-2.0000000000000018E-3</v>
      </c>
      <c r="CD64" s="592">
        <f>(CC64/AL64)/100</f>
        <v>-2.0000000000000019E-5</v>
      </c>
      <c r="CE64" s="591">
        <f>(CD64/AL64)/100</f>
        <v>-2.0000000000000018E-7</v>
      </c>
      <c r="CF64" s="592">
        <f>(CE64/AM64)/100</f>
        <v>-2.0000000000000018E-9</v>
      </c>
      <c r="CG64" s="431">
        <f>(CF64/AL64)/100</f>
        <v>-2.0000000000000018E-11</v>
      </c>
      <c r="CH64" s="592">
        <f>(CG64/AM64)/100</f>
        <v>-2.0000000000000018E-13</v>
      </c>
      <c r="CI64" s="591">
        <f>(CH64/AM64)/100</f>
        <v>-2.0000000000000017E-15</v>
      </c>
      <c r="CJ64" s="342">
        <f>(AO64-AN64)*100</f>
        <v>0</v>
      </c>
      <c r="CK64" s="431">
        <f>(CJ64/AN64)/100</f>
        <v>0</v>
      </c>
      <c r="CL64" s="592">
        <f>(CK64/AO64)/100</f>
        <v>0</v>
      </c>
      <c r="CM64" s="591">
        <f>(CL64/AO64)/100</f>
        <v>0</v>
      </c>
      <c r="CN64" s="342">
        <f>(AQ64-AP64)*100</f>
        <v>0</v>
      </c>
      <c r="CO64" s="431">
        <f>(CN64/AP64)/100</f>
        <v>0</v>
      </c>
      <c r="CP64" s="592">
        <f>(CO64/AW64)/100</f>
        <v>0</v>
      </c>
      <c r="CQ64" s="431">
        <f>(CP64/AR64)/100</f>
        <v>0</v>
      </c>
      <c r="CR64" s="592" t="e">
        <f>(CQ64/#REF!)/100</f>
        <v>#REF!</v>
      </c>
      <c r="CS64" s="591" t="e">
        <f>(CR64/#REF!)/100</f>
        <v>#REF!</v>
      </c>
      <c r="CT64" s="342">
        <f>(AT64-AS64)*100</f>
        <v>0</v>
      </c>
      <c r="CU64" s="431">
        <f>(CT64/AS64)/100</f>
        <v>0</v>
      </c>
      <c r="CV64" s="342">
        <f>(AU64-AT64)*100</f>
        <v>0</v>
      </c>
      <c r="CW64" s="431">
        <f>(CV64/AT64)/100</f>
        <v>0</v>
      </c>
      <c r="CX64" s="758">
        <f>AX64-AU64</f>
        <v>0</v>
      </c>
      <c r="CY64" s="759">
        <f>CX64/AU64</f>
        <v>0</v>
      </c>
      <c r="CZ64" s="758">
        <f>AY64-AX64</f>
        <v>-2.6000000000000467E-3</v>
      </c>
      <c r="DA64" s="759">
        <f>CZ64/AX64</f>
        <v>-2.6000000000000467E-3</v>
      </c>
      <c r="DB64" s="758">
        <f>AZ64-AY64</f>
        <v>2.6000000000000467E-3</v>
      </c>
      <c r="DC64" s="759">
        <f>DB64/AY64</f>
        <v>2.6067776218167706E-3</v>
      </c>
      <c r="DD64" s="758">
        <f>BA64-AZ64</f>
        <v>0</v>
      </c>
      <c r="DE64" s="759">
        <f>DD64/AZ64</f>
        <v>0</v>
      </c>
      <c r="DF64" s="758">
        <f>BB64-BA64</f>
        <v>0</v>
      </c>
      <c r="DG64" s="759">
        <f>DF64/BA64</f>
        <v>0</v>
      </c>
      <c r="DH64" s="758">
        <f>BC64-BB64</f>
        <v>0</v>
      </c>
      <c r="DI64" s="759">
        <f>DH64/BB64</f>
        <v>0</v>
      </c>
      <c r="DJ64" s="761">
        <f>BD64-BC64</f>
        <v>0</v>
      </c>
      <c r="DK64" s="759">
        <f>DJ64/BC64</f>
        <v>0</v>
      </c>
      <c r="DL64" s="758">
        <f>BE64-BD64</f>
        <v>0</v>
      </c>
      <c r="DM64" s="759">
        <f>DL64/BD64</f>
        <v>0</v>
      </c>
      <c r="DN64" s="758">
        <f>BF64-BE64</f>
        <v>0</v>
      </c>
      <c r="DO64" s="759">
        <f>DN64/BE64</f>
        <v>0</v>
      </c>
      <c r="DP64" s="758">
        <f>BG64-BF64</f>
        <v>0</v>
      </c>
      <c r="DQ64" s="931">
        <f>DP64/BF64</f>
        <v>0</v>
      </c>
      <c r="DR64" s="758">
        <f>BH64-BG64</f>
        <v>0</v>
      </c>
      <c r="DS64" s="759">
        <f>DR64/BG64</f>
        <v>0</v>
      </c>
      <c r="DT64" s="758">
        <f>BI64-BH64</f>
        <v>0</v>
      </c>
      <c r="DU64" s="759">
        <f>DT64/BH64</f>
        <v>0</v>
      </c>
      <c r="DV64" s="758">
        <f t="shared" ref="DV64:DV68" si="512">BL64-BI64</f>
        <v>0</v>
      </c>
      <c r="DW64" s="759">
        <f>DV64/BI64</f>
        <v>0</v>
      </c>
      <c r="DX64" s="342">
        <f t="shared" ref="DX64:DX68" si="513">BM64-BL64</f>
        <v>-1</v>
      </c>
      <c r="DY64" s="431">
        <f>DX64/BL64</f>
        <v>-1</v>
      </c>
      <c r="DZ64" s="342">
        <f t="shared" ref="DZ64:DZ68" si="514">BN64-BM64</f>
        <v>0</v>
      </c>
      <c r="EA64" s="431" t="e">
        <f>DZ64/BN64</f>
        <v>#DIV/0!</v>
      </c>
      <c r="EB64" s="342">
        <f>BO64-BN64</f>
        <v>0</v>
      </c>
      <c r="EC64" s="431" t="e">
        <f>EB64/BO64</f>
        <v>#DIV/0!</v>
      </c>
      <c r="ED64" s="342">
        <f>BP64-BO64</f>
        <v>0</v>
      </c>
      <c r="EE64" s="431" t="e">
        <f>ED64/BP64</f>
        <v>#DIV/0!</v>
      </c>
      <c r="EF64" s="342">
        <f>BQ64-BP64</f>
        <v>0</v>
      </c>
      <c r="EG64" s="431" t="e">
        <f>EF64/BQ64</f>
        <v>#DIV/0!</v>
      </c>
      <c r="EH64" s="342">
        <f>BR64-BQ64</f>
        <v>0</v>
      </c>
      <c r="EI64" s="431" t="e">
        <f>EH64/BR64</f>
        <v>#DIV/0!</v>
      </c>
      <c r="EJ64" s="342">
        <f>BS64-BR64</f>
        <v>0</v>
      </c>
      <c r="EK64" s="431" t="e">
        <f>EJ64/BS64</f>
        <v>#DIV/0!</v>
      </c>
      <c r="EL64" s="342">
        <f>BT64-BS64</f>
        <v>0</v>
      </c>
      <c r="EM64" s="431" t="e">
        <f>EL64/BT64</f>
        <v>#DIV/0!</v>
      </c>
      <c r="EN64" s="342">
        <f>BU64-BT64</f>
        <v>0</v>
      </c>
      <c r="EO64" s="431" t="e">
        <f>EN64/BU64</f>
        <v>#DIV/0!</v>
      </c>
      <c r="EP64" s="342">
        <f>BV64-BU64</f>
        <v>0</v>
      </c>
      <c r="EQ64" s="431" t="e">
        <f>EP64/BV64</f>
        <v>#DIV/0!</v>
      </c>
      <c r="ER64" s="342">
        <f>BW64-BV64</f>
        <v>0</v>
      </c>
      <c r="ES64" s="431" t="e">
        <f>ER64/BW64</f>
        <v>#DIV/0!</v>
      </c>
      <c r="ET64" s="241">
        <f>AX64</f>
        <v>1</v>
      </c>
      <c r="EU64" s="808">
        <f>BL64</f>
        <v>1</v>
      </c>
      <c r="EV64" s="736">
        <f>(EU64-ET64)*100</f>
        <v>0</v>
      </c>
      <c r="EW64" s="120">
        <f>(EV64/ET64)/100</f>
        <v>0</v>
      </c>
      <c r="EX64" s="769"/>
      <c r="EY64" s="769"/>
      <c r="EZ64" s="769"/>
      <c r="FA64" s="869" t="str">
        <f>E64</f>
        <v>ERP Up Time</v>
      </c>
      <c r="FB64" s="288" t="e">
        <f>#REF!</f>
        <v>#REF!</v>
      </c>
      <c r="FC64" s="288" t="e">
        <f>#REF!</f>
        <v>#REF!</v>
      </c>
      <c r="FD64" s="288" t="e">
        <f>#REF!</f>
        <v>#REF!</v>
      </c>
      <c r="FE64" s="288" t="e">
        <f>#REF!</f>
        <v>#REF!</v>
      </c>
      <c r="FF64" s="288" t="e">
        <f>#REF!</f>
        <v>#REF!</v>
      </c>
      <c r="FG64" s="288" t="e">
        <f>#REF!</f>
        <v>#REF!</v>
      </c>
      <c r="FH64" s="288" t="e">
        <f>#REF!</f>
        <v>#REF!</v>
      </c>
      <c r="FI64" s="288" t="e">
        <f>#REF!</f>
        <v>#REF!</v>
      </c>
      <c r="FJ64" s="288" t="e">
        <f>#REF!</f>
        <v>#REF!</v>
      </c>
      <c r="FK64" s="288" t="e">
        <f>#REF!</f>
        <v>#REF!</v>
      </c>
      <c r="FL64" s="288" t="e">
        <f>#REF!</f>
        <v>#REF!</v>
      </c>
      <c r="FM64" s="289">
        <f t="shared" si="53"/>
        <v>1</v>
      </c>
      <c r="FN64" s="289">
        <f t="shared" si="251"/>
        <v>0.998</v>
      </c>
      <c r="FO64" s="289">
        <f t="shared" si="252"/>
        <v>1</v>
      </c>
      <c r="FP64" s="289">
        <f t="shared" si="253"/>
        <v>1</v>
      </c>
      <c r="FQ64" s="289">
        <f t="shared" si="254"/>
        <v>1</v>
      </c>
      <c r="FR64" s="289">
        <f t="shared" si="255"/>
        <v>1</v>
      </c>
      <c r="FS64" s="289">
        <f t="shared" si="256"/>
        <v>1</v>
      </c>
      <c r="FT64" s="289">
        <f t="shared" si="257"/>
        <v>1</v>
      </c>
      <c r="FU64" s="289">
        <f t="shared" si="258"/>
        <v>1</v>
      </c>
      <c r="FV64" s="289">
        <f t="shared" si="259"/>
        <v>1</v>
      </c>
      <c r="FW64" s="289">
        <f t="shared" si="260"/>
        <v>1</v>
      </c>
      <c r="FX64" s="289">
        <f t="shared" si="260"/>
        <v>1</v>
      </c>
      <c r="FY64" s="289">
        <f t="shared" ref="FY64:GJ68" si="515">AX64</f>
        <v>1</v>
      </c>
      <c r="FZ64" s="289">
        <f t="shared" si="515"/>
        <v>0.99739999999999995</v>
      </c>
      <c r="GA64" s="289">
        <f t="shared" si="515"/>
        <v>1</v>
      </c>
      <c r="GB64" s="289">
        <f t="shared" si="515"/>
        <v>1</v>
      </c>
      <c r="GC64" s="289">
        <f t="shared" si="515"/>
        <v>1</v>
      </c>
      <c r="GD64" s="289">
        <f t="shared" si="515"/>
        <v>1</v>
      </c>
      <c r="GE64" s="289">
        <f t="shared" si="515"/>
        <v>1</v>
      </c>
      <c r="GF64" s="289">
        <f t="shared" si="515"/>
        <v>1</v>
      </c>
      <c r="GG64" s="289">
        <f t="shared" si="515"/>
        <v>1</v>
      </c>
      <c r="GH64" s="289">
        <f t="shared" si="515"/>
        <v>1</v>
      </c>
      <c r="GI64" s="289">
        <f t="shared" si="515"/>
        <v>1</v>
      </c>
      <c r="GJ64" s="289">
        <f t="shared" si="515"/>
        <v>1</v>
      </c>
      <c r="GK64" s="910">
        <f>BL64</f>
        <v>1</v>
      </c>
      <c r="GL64" s="910">
        <f t="shared" ref="GL64:GU68" si="516">BM64</f>
        <v>0</v>
      </c>
      <c r="GM64" s="910">
        <f t="shared" si="516"/>
        <v>0</v>
      </c>
      <c r="GN64" s="910">
        <f t="shared" si="516"/>
        <v>0</v>
      </c>
      <c r="GO64" s="910">
        <f t="shared" si="516"/>
        <v>0</v>
      </c>
      <c r="GP64" s="910">
        <f t="shared" si="516"/>
        <v>0</v>
      </c>
      <c r="GQ64" s="910">
        <f t="shared" si="516"/>
        <v>0</v>
      </c>
      <c r="GR64" s="910">
        <f t="shared" si="516"/>
        <v>0</v>
      </c>
      <c r="GS64" s="910">
        <f t="shared" si="516"/>
        <v>0</v>
      </c>
      <c r="GT64" s="910">
        <f t="shared" si="516"/>
        <v>0</v>
      </c>
      <c r="GU64" s="910">
        <f t="shared" si="516"/>
        <v>0</v>
      </c>
      <c r="GV64" s="910">
        <f t="shared" ref="GV64:GV68" si="517">BW64</f>
        <v>0</v>
      </c>
    </row>
    <row r="65" spans="1:204" s="189" customFormat="1" x14ac:dyDescent="0.25">
      <c r="A65" s="886"/>
      <c r="B65" s="85">
        <v>9.1999999999999993</v>
      </c>
      <c r="C65" s="185"/>
      <c r="D65" s="515"/>
      <c r="E65" s="1002" t="s">
        <v>69</v>
      </c>
      <c r="F65" s="1002"/>
      <c r="G65" s="1003"/>
      <c r="H65" s="421">
        <v>0</v>
      </c>
      <c r="I65" s="187">
        <v>0</v>
      </c>
      <c r="J65" s="186">
        <v>5.6800000000000003E-2</v>
      </c>
      <c r="K65" s="187">
        <v>0</v>
      </c>
      <c r="L65" s="186">
        <v>0</v>
      </c>
      <c r="M65" s="187">
        <v>0</v>
      </c>
      <c r="N65" s="186">
        <v>0</v>
      </c>
      <c r="O65" s="187">
        <v>0</v>
      </c>
      <c r="P65" s="186">
        <v>0</v>
      </c>
      <c r="Q65" s="187">
        <v>0</v>
      </c>
      <c r="R65" s="186">
        <v>0</v>
      </c>
      <c r="S65" s="187">
        <v>0</v>
      </c>
      <c r="T65" s="188" t="s">
        <v>29</v>
      </c>
      <c r="U65" s="172">
        <v>4.7333333333333333E-3</v>
      </c>
      <c r="V65" s="421">
        <v>0</v>
      </c>
      <c r="W65" s="187">
        <v>0</v>
      </c>
      <c r="X65" s="186">
        <v>0</v>
      </c>
      <c r="Y65" s="187">
        <v>1.4E-3</v>
      </c>
      <c r="Z65" s="186">
        <v>0</v>
      </c>
      <c r="AA65" s="187">
        <v>0</v>
      </c>
      <c r="AB65" s="186">
        <v>0</v>
      </c>
      <c r="AC65" s="187">
        <v>0</v>
      </c>
      <c r="AD65" s="186">
        <v>0</v>
      </c>
      <c r="AE65" s="187">
        <v>0</v>
      </c>
      <c r="AF65" s="186">
        <v>0</v>
      </c>
      <c r="AG65" s="187">
        <v>0</v>
      </c>
      <c r="AH65" s="188" t="s">
        <v>29</v>
      </c>
      <c r="AI65" s="172">
        <v>1.1666666666666667E-4</v>
      </c>
      <c r="AJ65" s="421">
        <v>0</v>
      </c>
      <c r="AK65" s="187">
        <v>2E-3</v>
      </c>
      <c r="AL65" s="186">
        <v>0</v>
      </c>
      <c r="AM65" s="187">
        <v>0</v>
      </c>
      <c r="AN65" s="186">
        <v>0</v>
      </c>
      <c r="AO65" s="187">
        <v>0</v>
      </c>
      <c r="AP65" s="715">
        <v>0</v>
      </c>
      <c r="AQ65" s="187">
        <v>0</v>
      </c>
      <c r="AR65" s="715">
        <v>0</v>
      </c>
      <c r="AS65" s="187">
        <v>0</v>
      </c>
      <c r="AT65" s="715">
        <v>0</v>
      </c>
      <c r="AU65" s="187">
        <v>0</v>
      </c>
      <c r="AV65" s="188" t="s">
        <v>29</v>
      </c>
      <c r="AW65" s="172">
        <f>SUM(AJ65:AU65)/$AV$4</f>
        <v>1.6666666666666666E-4</v>
      </c>
      <c r="AX65" s="421">
        <v>0</v>
      </c>
      <c r="AY65" s="187">
        <v>2.5999999999999999E-3</v>
      </c>
      <c r="AZ65" s="186">
        <v>0</v>
      </c>
      <c r="BA65" s="187">
        <v>0</v>
      </c>
      <c r="BB65" s="186">
        <v>0</v>
      </c>
      <c r="BC65" s="187">
        <v>0</v>
      </c>
      <c r="BD65" s="715">
        <v>0</v>
      </c>
      <c r="BE65" s="187">
        <v>0</v>
      </c>
      <c r="BF65" s="715">
        <v>0</v>
      </c>
      <c r="BG65" s="187">
        <v>0</v>
      </c>
      <c r="BH65" s="715">
        <v>0</v>
      </c>
      <c r="BI65" s="187">
        <v>0</v>
      </c>
      <c r="BJ65" s="188" t="s">
        <v>29</v>
      </c>
      <c r="BK65" s="172">
        <f>SUM(AX65:BI65)/$BJ$4</f>
        <v>2.1666666666666666E-4</v>
      </c>
      <c r="BL65" s="421">
        <v>0</v>
      </c>
      <c r="BM65" s="187"/>
      <c r="BN65" s="186"/>
      <c r="BO65" s="187"/>
      <c r="BP65" s="186"/>
      <c r="BQ65" s="187"/>
      <c r="BR65" s="715"/>
      <c r="BS65" s="187"/>
      <c r="BT65" s="715"/>
      <c r="BU65" s="715"/>
      <c r="BV65" s="715"/>
      <c r="BW65" s="715"/>
      <c r="BX65" s="188" t="s">
        <v>29</v>
      </c>
      <c r="BY65" s="172">
        <f>SUM(BL65:BW65)/$BX$4</f>
        <v>0</v>
      </c>
      <c r="BZ65" s="487">
        <f>(AJ65-AG65)*100</f>
        <v>0</v>
      </c>
      <c r="CA65" s="438">
        <v>0</v>
      </c>
      <c r="CB65" s="353">
        <f>(AK65-AJ65)*100</f>
        <v>0.2</v>
      </c>
      <c r="CC65" s="438">
        <v>0</v>
      </c>
      <c r="CD65" s="353">
        <f>(AM65-AL65)*100</f>
        <v>0</v>
      </c>
      <c r="CE65" s="438">
        <v>0</v>
      </c>
      <c r="CF65" s="353">
        <f>(AM65-AL65)*100</f>
        <v>0</v>
      </c>
      <c r="CG65" s="438">
        <v>1</v>
      </c>
      <c r="CH65" s="353">
        <f>(AN65-AM65)*100</f>
        <v>0</v>
      </c>
      <c r="CI65" s="438">
        <v>0</v>
      </c>
      <c r="CJ65" s="353">
        <f>(AO65-AN65)*100</f>
        <v>0</v>
      </c>
      <c r="CK65" s="438">
        <v>0</v>
      </c>
      <c r="CL65" s="353">
        <f>(AP65-AO65)*100</f>
        <v>0</v>
      </c>
      <c r="CM65" s="438">
        <v>0</v>
      </c>
      <c r="CN65" s="353">
        <f>(AQ65-AP65)*100</f>
        <v>0</v>
      </c>
      <c r="CO65" s="438">
        <v>0</v>
      </c>
      <c r="CP65" s="353">
        <f>(AS65-AR65)*100</f>
        <v>0</v>
      </c>
      <c r="CQ65" s="438">
        <v>0</v>
      </c>
      <c r="CR65" s="353">
        <f>(AS65-AR65)*100</f>
        <v>0</v>
      </c>
      <c r="CS65" s="438">
        <v>0</v>
      </c>
      <c r="CT65" s="353">
        <f>(AT65-AS65)*100</f>
        <v>0</v>
      </c>
      <c r="CU65" s="438">
        <v>0</v>
      </c>
      <c r="CV65" s="353">
        <f>(AU65-AT65)*100</f>
        <v>0</v>
      </c>
      <c r="CW65" s="438">
        <v>0</v>
      </c>
      <c r="CX65" s="760">
        <f>AX65-AU65</f>
        <v>0</v>
      </c>
      <c r="CY65" s="862">
        <v>0</v>
      </c>
      <c r="CZ65" s="760">
        <f>AY65-AX65</f>
        <v>2.5999999999999999E-3</v>
      </c>
      <c r="DA65" s="870">
        <v>0</v>
      </c>
      <c r="DB65" s="760">
        <f>AZ65-AY65</f>
        <v>-2.5999999999999999E-3</v>
      </c>
      <c r="DC65" s="740">
        <f>DB65/AY65</f>
        <v>-1</v>
      </c>
      <c r="DD65" s="760">
        <f>BA65-AZ65</f>
        <v>0</v>
      </c>
      <c r="DE65" s="438">
        <v>0</v>
      </c>
      <c r="DF65" s="760">
        <f>BB65-BA65</f>
        <v>0</v>
      </c>
      <c r="DG65" s="862">
        <v>0</v>
      </c>
      <c r="DH65" s="760">
        <f>BC65-BB65</f>
        <v>0</v>
      </c>
      <c r="DI65" s="862">
        <v>0</v>
      </c>
      <c r="DJ65" s="760">
        <f>BD65-BC65</f>
        <v>0</v>
      </c>
      <c r="DK65" s="862">
        <v>0</v>
      </c>
      <c r="DL65" s="760">
        <f>BE65-BD65</f>
        <v>0</v>
      </c>
      <c r="DM65" s="862">
        <v>0</v>
      </c>
      <c r="DN65" s="760">
        <f>BF65-BE65</f>
        <v>0</v>
      </c>
      <c r="DO65" s="862">
        <v>0</v>
      </c>
      <c r="DP65" s="760">
        <f>BG65-BF65</f>
        <v>0</v>
      </c>
      <c r="DQ65" s="128">
        <v>0</v>
      </c>
      <c r="DR65" s="760">
        <f>BH65-BG65</f>
        <v>0</v>
      </c>
      <c r="DS65" s="740">
        <v>0</v>
      </c>
      <c r="DT65" s="760">
        <f>BI65-BH65</f>
        <v>0</v>
      </c>
      <c r="DU65" s="740">
        <v>0</v>
      </c>
      <c r="DV65" s="760">
        <f t="shared" si="512"/>
        <v>0</v>
      </c>
      <c r="DW65" s="740">
        <v>0</v>
      </c>
      <c r="DX65" s="353">
        <f t="shared" si="513"/>
        <v>0</v>
      </c>
      <c r="DY65" s="438" t="e">
        <f>DX65/BL65</f>
        <v>#DIV/0!</v>
      </c>
      <c r="DZ65" s="353">
        <f t="shared" si="514"/>
        <v>0</v>
      </c>
      <c r="EA65" s="438" t="e">
        <f>DZ65/BN65</f>
        <v>#DIV/0!</v>
      </c>
      <c r="EB65" s="353">
        <f>BO65-BN65</f>
        <v>0</v>
      </c>
      <c r="EC65" s="438" t="e">
        <f>EB65/BO65</f>
        <v>#DIV/0!</v>
      </c>
      <c r="ED65" s="353">
        <f>BP65-BO65</f>
        <v>0</v>
      </c>
      <c r="EE65" s="438" t="e">
        <f>ED65/BP65</f>
        <v>#DIV/0!</v>
      </c>
      <c r="EF65" s="353">
        <f>BQ65-BP65</f>
        <v>0</v>
      </c>
      <c r="EG65" s="438" t="e">
        <f>EF65/BQ65</f>
        <v>#DIV/0!</v>
      </c>
      <c r="EH65" s="353">
        <f>BR65-BQ65</f>
        <v>0</v>
      </c>
      <c r="EI65" s="438" t="e">
        <f>EH65/BR65</f>
        <v>#DIV/0!</v>
      </c>
      <c r="EJ65" s="353">
        <f>BS65-BR65</f>
        <v>0</v>
      </c>
      <c r="EK65" s="438" t="e">
        <f>EJ65/BS65</f>
        <v>#DIV/0!</v>
      </c>
      <c r="EL65" s="353">
        <f>BT65-BS65</f>
        <v>0</v>
      </c>
      <c r="EM65" s="438" t="e">
        <f>EL65/BT65</f>
        <v>#DIV/0!</v>
      </c>
      <c r="EN65" s="353">
        <f>BU65-BT65</f>
        <v>0</v>
      </c>
      <c r="EO65" s="438" t="e">
        <f>EN65/BU65</f>
        <v>#DIV/0!</v>
      </c>
      <c r="EP65" s="353">
        <f>BV65-BU65</f>
        <v>0</v>
      </c>
      <c r="EQ65" s="438" t="e">
        <f>EP65/BV65</f>
        <v>#DIV/0!</v>
      </c>
      <c r="ER65" s="353">
        <f>BW65-BV65</f>
        <v>0</v>
      </c>
      <c r="ES65" s="438" t="e">
        <f>ER65/BW65</f>
        <v>#DIV/0!</v>
      </c>
      <c r="ET65" s="242">
        <f>AX65</f>
        <v>0</v>
      </c>
      <c r="EU65" s="809">
        <f>BL65</f>
        <v>0</v>
      </c>
      <c r="EV65" s="753">
        <f>(EU65-ET65)*100</f>
        <v>0</v>
      </c>
      <c r="EW65" s="929">
        <v>0</v>
      </c>
      <c r="EX65" s="774"/>
      <c r="EY65" s="774"/>
      <c r="EZ65" s="774"/>
      <c r="FA65" s="189" t="str">
        <f>E65</f>
        <v>ERP Down Time</v>
      </c>
      <c r="FB65" s="314" t="e">
        <f>#REF!</f>
        <v>#REF!</v>
      </c>
      <c r="FC65" s="314" t="e">
        <f>#REF!</f>
        <v>#REF!</v>
      </c>
      <c r="FD65" s="314" t="e">
        <f>#REF!</f>
        <v>#REF!</v>
      </c>
      <c r="FE65" s="314" t="e">
        <f>#REF!</f>
        <v>#REF!</v>
      </c>
      <c r="FF65" s="314" t="e">
        <f>#REF!</f>
        <v>#REF!</v>
      </c>
      <c r="FG65" s="314" t="e">
        <f>#REF!</f>
        <v>#REF!</v>
      </c>
      <c r="FH65" s="314" t="e">
        <f>#REF!</f>
        <v>#REF!</v>
      </c>
      <c r="FI65" s="314" t="e">
        <f>#REF!</f>
        <v>#REF!</v>
      </c>
      <c r="FJ65" s="314" t="e">
        <f>#REF!</f>
        <v>#REF!</v>
      </c>
      <c r="FK65" s="314" t="e">
        <f>#REF!</f>
        <v>#REF!</v>
      </c>
      <c r="FL65" s="314" t="e">
        <f>#REF!</f>
        <v>#REF!</v>
      </c>
      <c r="FM65" s="315">
        <f t="shared" si="53"/>
        <v>0</v>
      </c>
      <c r="FN65" s="315">
        <f t="shared" si="251"/>
        <v>2E-3</v>
      </c>
      <c r="FO65" s="315">
        <f t="shared" si="252"/>
        <v>0</v>
      </c>
      <c r="FP65" s="315">
        <f t="shared" si="253"/>
        <v>0</v>
      </c>
      <c r="FQ65" s="315">
        <f t="shared" si="254"/>
        <v>0</v>
      </c>
      <c r="FR65" s="315">
        <f t="shared" si="255"/>
        <v>0</v>
      </c>
      <c r="FS65" s="315">
        <f t="shared" si="256"/>
        <v>0</v>
      </c>
      <c r="FT65" s="315">
        <f t="shared" si="257"/>
        <v>0</v>
      </c>
      <c r="FU65" s="315">
        <f t="shared" si="258"/>
        <v>0</v>
      </c>
      <c r="FV65" s="315">
        <f t="shared" si="259"/>
        <v>0</v>
      </c>
      <c r="FW65" s="315">
        <f t="shared" si="260"/>
        <v>0</v>
      </c>
      <c r="FX65" s="315">
        <f t="shared" si="260"/>
        <v>0</v>
      </c>
      <c r="FY65" s="315">
        <f t="shared" si="515"/>
        <v>0</v>
      </c>
      <c r="FZ65" s="315">
        <f t="shared" si="515"/>
        <v>2.5999999999999999E-3</v>
      </c>
      <c r="GA65" s="315">
        <f t="shared" si="515"/>
        <v>0</v>
      </c>
      <c r="GB65" s="315">
        <f t="shared" si="515"/>
        <v>0</v>
      </c>
      <c r="GC65" s="315">
        <f t="shared" si="515"/>
        <v>0</v>
      </c>
      <c r="GD65" s="315">
        <f t="shared" si="515"/>
        <v>0</v>
      </c>
      <c r="GE65" s="315">
        <f t="shared" si="515"/>
        <v>0</v>
      </c>
      <c r="GF65" s="315">
        <f t="shared" si="515"/>
        <v>0</v>
      </c>
      <c r="GG65" s="315">
        <f t="shared" si="515"/>
        <v>0</v>
      </c>
      <c r="GH65" s="315">
        <f t="shared" si="515"/>
        <v>0</v>
      </c>
      <c r="GI65" s="315">
        <f t="shared" si="515"/>
        <v>0</v>
      </c>
      <c r="GJ65" s="315">
        <f t="shared" si="515"/>
        <v>0</v>
      </c>
      <c r="GK65" s="923">
        <f>BL65</f>
        <v>0</v>
      </c>
      <c r="GL65" s="923">
        <f t="shared" si="516"/>
        <v>0</v>
      </c>
      <c r="GM65" s="923">
        <f t="shared" si="516"/>
        <v>0</v>
      </c>
      <c r="GN65" s="923">
        <f t="shared" si="516"/>
        <v>0</v>
      </c>
      <c r="GO65" s="923">
        <f t="shared" si="516"/>
        <v>0</v>
      </c>
      <c r="GP65" s="923">
        <f t="shared" si="516"/>
        <v>0</v>
      </c>
      <c r="GQ65" s="923">
        <f t="shared" si="516"/>
        <v>0</v>
      </c>
      <c r="GR65" s="923">
        <f t="shared" si="516"/>
        <v>0</v>
      </c>
      <c r="GS65" s="923">
        <f t="shared" si="516"/>
        <v>0</v>
      </c>
      <c r="GT65" s="923">
        <f t="shared" si="516"/>
        <v>0</v>
      </c>
      <c r="GU65" s="923">
        <f t="shared" si="516"/>
        <v>0</v>
      </c>
      <c r="GV65" s="923">
        <f t="shared" si="517"/>
        <v>0</v>
      </c>
    </row>
    <row r="66" spans="1:204" s="36" customFormat="1" x14ac:dyDescent="0.25">
      <c r="A66" s="886"/>
      <c r="B66" s="56">
        <v>9.3000000000000007</v>
      </c>
      <c r="C66" s="35"/>
      <c r="D66" s="514"/>
      <c r="E66" s="1000" t="s">
        <v>70</v>
      </c>
      <c r="F66" s="1000"/>
      <c r="G66" s="1001"/>
      <c r="H66" s="420">
        <v>1</v>
      </c>
      <c r="I66" s="80">
        <v>1</v>
      </c>
      <c r="J66" s="19">
        <v>0.94320000000000004</v>
      </c>
      <c r="K66" s="80">
        <v>1</v>
      </c>
      <c r="L66" s="19">
        <v>1</v>
      </c>
      <c r="M66" s="80">
        <v>1</v>
      </c>
      <c r="N66" s="19">
        <v>1</v>
      </c>
      <c r="O66" s="80">
        <v>1</v>
      </c>
      <c r="P66" s="19">
        <v>1</v>
      </c>
      <c r="Q66" s="80">
        <v>1</v>
      </c>
      <c r="R66" s="19">
        <v>1</v>
      </c>
      <c r="S66" s="80">
        <v>1</v>
      </c>
      <c r="T66" s="143" t="s">
        <v>29</v>
      </c>
      <c r="U66" s="162">
        <v>0.99526666666666674</v>
      </c>
      <c r="V66" s="420">
        <v>1</v>
      </c>
      <c r="W66" s="80">
        <v>1</v>
      </c>
      <c r="X66" s="19">
        <v>1</v>
      </c>
      <c r="Y66" s="80">
        <v>0.99860000000000004</v>
      </c>
      <c r="Z66" s="19">
        <v>1</v>
      </c>
      <c r="AA66" s="80">
        <v>1</v>
      </c>
      <c r="AB66" s="19">
        <v>0.99429999999999996</v>
      </c>
      <c r="AC66" s="80">
        <v>1</v>
      </c>
      <c r="AD66" s="19">
        <v>1</v>
      </c>
      <c r="AE66" s="80">
        <v>1</v>
      </c>
      <c r="AF66" s="19">
        <v>1</v>
      </c>
      <c r="AG66" s="80">
        <v>1</v>
      </c>
      <c r="AH66" s="143" t="s">
        <v>29</v>
      </c>
      <c r="AI66" s="162">
        <v>0.99940833333333323</v>
      </c>
      <c r="AJ66" s="420">
        <v>1</v>
      </c>
      <c r="AK66" s="80">
        <v>0.99490000000000001</v>
      </c>
      <c r="AL66" s="19">
        <v>1</v>
      </c>
      <c r="AM66" s="80">
        <v>0.99819999999999998</v>
      </c>
      <c r="AN66" s="19">
        <v>1</v>
      </c>
      <c r="AO66" s="80">
        <v>1</v>
      </c>
      <c r="AP66" s="714">
        <v>1</v>
      </c>
      <c r="AQ66" s="80">
        <v>1</v>
      </c>
      <c r="AR66" s="714">
        <v>1</v>
      </c>
      <c r="AS66" s="80">
        <v>1</v>
      </c>
      <c r="AT66" s="714">
        <v>1</v>
      </c>
      <c r="AU66" s="80">
        <v>1</v>
      </c>
      <c r="AV66" s="143" t="s">
        <v>29</v>
      </c>
      <c r="AW66" s="162">
        <f>SUM(AJ66:AU66)/$AV$4</f>
        <v>0.99942500000000001</v>
      </c>
      <c r="AX66" s="420">
        <v>1</v>
      </c>
      <c r="AY66" s="80">
        <v>0.99739999999999995</v>
      </c>
      <c r="AZ66" s="19">
        <v>1</v>
      </c>
      <c r="BA66" s="80">
        <v>1</v>
      </c>
      <c r="BB66" s="19">
        <v>1</v>
      </c>
      <c r="BC66" s="80">
        <v>1</v>
      </c>
      <c r="BD66" s="714">
        <v>1</v>
      </c>
      <c r="BE66" s="80">
        <v>1</v>
      </c>
      <c r="BF66" s="714">
        <v>1</v>
      </c>
      <c r="BG66" s="80">
        <v>1</v>
      </c>
      <c r="BH66" s="714">
        <v>1</v>
      </c>
      <c r="BI66" s="80">
        <v>1</v>
      </c>
      <c r="BJ66" s="143" t="s">
        <v>29</v>
      </c>
      <c r="BK66" s="162">
        <f>SUM(AX66:BI66)/$BJ$4</f>
        <v>0.99978333333333325</v>
      </c>
      <c r="BL66" s="420">
        <v>1</v>
      </c>
      <c r="BM66" s="80"/>
      <c r="BN66" s="19"/>
      <c r="BO66" s="80"/>
      <c r="BP66" s="19"/>
      <c r="BQ66" s="80"/>
      <c r="BR66" s="714"/>
      <c r="BS66" s="80"/>
      <c r="BT66" s="714"/>
      <c r="BU66" s="714"/>
      <c r="BV66" s="714"/>
      <c r="BW66" s="714"/>
      <c r="BX66" s="143" t="s">
        <v>29</v>
      </c>
      <c r="BY66" s="162">
        <f>SUM(BL66:BW66)/$BX$4</f>
        <v>1</v>
      </c>
      <c r="BZ66" s="486">
        <f>(AJ66-AG66)*100</f>
        <v>0</v>
      </c>
      <c r="CA66" s="431">
        <f>(BZ66/AG66)/100</f>
        <v>0</v>
      </c>
      <c r="CB66" s="342">
        <f>(AK66-AJ66)*100</f>
        <v>-0.50999999999999934</v>
      </c>
      <c r="CC66" s="431">
        <f>(CB66/AJ66)/100</f>
        <v>-5.0999999999999934E-3</v>
      </c>
      <c r="CD66" s="342">
        <f>(AM66-AL66)*100</f>
        <v>-0.18000000000000238</v>
      </c>
      <c r="CE66" s="431">
        <f>(CD66/AL66)/100</f>
        <v>-1.8000000000000238E-3</v>
      </c>
      <c r="CF66" s="342">
        <f>(AM66-AL66)*100</f>
        <v>-0.18000000000000238</v>
      </c>
      <c r="CG66" s="431">
        <f>(CF66/AL66)/100</f>
        <v>-1.8000000000000238E-3</v>
      </c>
      <c r="CH66" s="342">
        <f>(AN66-AM66)*100</f>
        <v>0.18000000000000238</v>
      </c>
      <c r="CI66" s="431">
        <f>(CH66/AM66)/100</f>
        <v>1.8032458425165537E-3</v>
      </c>
      <c r="CJ66" s="342">
        <f>(AO66-AN66)*100</f>
        <v>0</v>
      </c>
      <c r="CK66" s="431">
        <f>(CJ66/AN66)/100</f>
        <v>0</v>
      </c>
      <c r="CL66" s="342">
        <f>(AP66-AO66)*100</f>
        <v>0</v>
      </c>
      <c r="CM66" s="431">
        <f>(CL66/AO66)/100</f>
        <v>0</v>
      </c>
      <c r="CN66" s="342">
        <f>(AQ66-AP66)*100</f>
        <v>0</v>
      </c>
      <c r="CO66" s="431">
        <f>(CN66/AP66)/100</f>
        <v>0</v>
      </c>
      <c r="CP66" s="342">
        <f>(AS66-AR66)*100</f>
        <v>0</v>
      </c>
      <c r="CQ66" s="431">
        <f>(CP66/AR66)/100</f>
        <v>0</v>
      </c>
      <c r="CR66" s="342">
        <f>(AS66-AR66)*100</f>
        <v>0</v>
      </c>
      <c r="CS66" s="431">
        <f>(CR66/AR66)/100</f>
        <v>0</v>
      </c>
      <c r="CT66" s="342">
        <f>(AT66-AS66)*100</f>
        <v>0</v>
      </c>
      <c r="CU66" s="431">
        <f>(CT66/AS66)/100</f>
        <v>0</v>
      </c>
      <c r="CV66" s="342">
        <f>(AU66-AT66)*100</f>
        <v>0</v>
      </c>
      <c r="CW66" s="431">
        <f>(CV66/AT66)/100</f>
        <v>0</v>
      </c>
      <c r="CX66" s="761">
        <f>AX66-AU66</f>
        <v>0</v>
      </c>
      <c r="CY66" s="734">
        <f>CX66/AU66</f>
        <v>0</v>
      </c>
      <c r="CZ66" s="761">
        <f>AY66-AX66</f>
        <v>-2.6000000000000467E-3</v>
      </c>
      <c r="DA66" s="734">
        <f>CZ66/AX66</f>
        <v>-2.6000000000000467E-3</v>
      </c>
      <c r="DB66" s="761">
        <f>AZ66-AY66</f>
        <v>2.6000000000000467E-3</v>
      </c>
      <c r="DC66" s="734">
        <f>DB66/AY66</f>
        <v>2.6067776218167706E-3</v>
      </c>
      <c r="DD66" s="761">
        <f>BA66-AZ66</f>
        <v>0</v>
      </c>
      <c r="DE66" s="734">
        <f>DD66/AZ66</f>
        <v>0</v>
      </c>
      <c r="DF66" s="761">
        <f>BB66-BA66</f>
        <v>0</v>
      </c>
      <c r="DG66" s="734">
        <f>DF66/BA66</f>
        <v>0</v>
      </c>
      <c r="DH66" s="761">
        <f>BC66-BB66</f>
        <v>0</v>
      </c>
      <c r="DI66" s="734">
        <f>DH66/BB66</f>
        <v>0</v>
      </c>
      <c r="DJ66" s="761">
        <f>BD66-BC66</f>
        <v>0</v>
      </c>
      <c r="DK66" s="734">
        <f>DJ66/BC66</f>
        <v>0</v>
      </c>
      <c r="DL66" s="761">
        <f>BE66-BD66</f>
        <v>0</v>
      </c>
      <c r="DM66" s="734">
        <f>DL66/BD66</f>
        <v>0</v>
      </c>
      <c r="DN66" s="761">
        <f>BF66-BE66</f>
        <v>0</v>
      </c>
      <c r="DO66" s="734">
        <f>DN66/BE66</f>
        <v>0</v>
      </c>
      <c r="DP66" s="761">
        <f>BG66-BF66</f>
        <v>0</v>
      </c>
      <c r="DQ66" s="120">
        <f>DP66/BF66</f>
        <v>0</v>
      </c>
      <c r="DR66" s="761">
        <f>BH66-BG66</f>
        <v>0</v>
      </c>
      <c r="DS66" s="734">
        <f>DR66/BG66</f>
        <v>0</v>
      </c>
      <c r="DT66" s="761">
        <f>BI66-BH66</f>
        <v>0</v>
      </c>
      <c r="DU66" s="734">
        <f>DT66/BH66</f>
        <v>0</v>
      </c>
      <c r="DV66" s="761">
        <f t="shared" si="512"/>
        <v>0</v>
      </c>
      <c r="DW66" s="734">
        <f>DV66/BI66</f>
        <v>0</v>
      </c>
      <c r="DX66" s="342">
        <f t="shared" si="513"/>
        <v>-1</v>
      </c>
      <c r="DY66" s="431">
        <f>DX66/BL66</f>
        <v>-1</v>
      </c>
      <c r="DZ66" s="342">
        <f t="shared" si="514"/>
        <v>0</v>
      </c>
      <c r="EA66" s="431" t="e">
        <f>DZ66/BN66</f>
        <v>#DIV/0!</v>
      </c>
      <c r="EB66" s="342">
        <f>BO66-BN66</f>
        <v>0</v>
      </c>
      <c r="EC66" s="431" t="e">
        <f>EB66/BO66</f>
        <v>#DIV/0!</v>
      </c>
      <c r="ED66" s="342">
        <f>BP66-BO66</f>
        <v>0</v>
      </c>
      <c r="EE66" s="431" t="e">
        <f>ED66/BP66</f>
        <v>#DIV/0!</v>
      </c>
      <c r="EF66" s="342">
        <f>BQ66-BP66</f>
        <v>0</v>
      </c>
      <c r="EG66" s="431" t="e">
        <f>EF66/BQ66</f>
        <v>#DIV/0!</v>
      </c>
      <c r="EH66" s="342">
        <f>BR66-BQ66</f>
        <v>0</v>
      </c>
      <c r="EI66" s="431" t="e">
        <f>EH66/BR66</f>
        <v>#DIV/0!</v>
      </c>
      <c r="EJ66" s="342">
        <f>BS66-BR66</f>
        <v>0</v>
      </c>
      <c r="EK66" s="431" t="e">
        <f>EJ66/BS66</f>
        <v>#DIV/0!</v>
      </c>
      <c r="EL66" s="342">
        <f>BT66-BS66</f>
        <v>0</v>
      </c>
      <c r="EM66" s="431" t="e">
        <f>EL66/BT66</f>
        <v>#DIV/0!</v>
      </c>
      <c r="EN66" s="342">
        <f>BU66-BT66</f>
        <v>0</v>
      </c>
      <c r="EO66" s="431" t="e">
        <f>EN66/BU66</f>
        <v>#DIV/0!</v>
      </c>
      <c r="EP66" s="342">
        <f>BV66-BU66</f>
        <v>0</v>
      </c>
      <c r="EQ66" s="431" t="e">
        <f>EP66/BV66</f>
        <v>#DIV/0!</v>
      </c>
      <c r="ER66" s="342">
        <f>BW66-BV66</f>
        <v>0</v>
      </c>
      <c r="ES66" s="431" t="e">
        <f>ER66/BW66</f>
        <v>#DIV/0!</v>
      </c>
      <c r="ET66" s="241">
        <f>AX66</f>
        <v>1</v>
      </c>
      <c r="EU66" s="808">
        <f>BL66</f>
        <v>1</v>
      </c>
      <c r="EV66" s="736">
        <f>(EU66-ET66)*100</f>
        <v>0</v>
      </c>
      <c r="EW66" s="120">
        <f>(EV66/ET66)/100</f>
        <v>0</v>
      </c>
      <c r="EX66" s="769"/>
      <c r="EY66" s="769"/>
      <c r="EZ66" s="769"/>
      <c r="FA66" s="36" t="str">
        <f>E66</f>
        <v>BI Up Time</v>
      </c>
      <c r="FB66" s="288" t="e">
        <f>#REF!</f>
        <v>#REF!</v>
      </c>
      <c r="FC66" s="288" t="e">
        <f>#REF!</f>
        <v>#REF!</v>
      </c>
      <c r="FD66" s="288" t="e">
        <f>#REF!</f>
        <v>#REF!</v>
      </c>
      <c r="FE66" s="288" t="e">
        <f>#REF!</f>
        <v>#REF!</v>
      </c>
      <c r="FF66" s="288" t="e">
        <f>#REF!</f>
        <v>#REF!</v>
      </c>
      <c r="FG66" s="288" t="e">
        <f>#REF!</f>
        <v>#REF!</v>
      </c>
      <c r="FH66" s="288" t="e">
        <f>#REF!</f>
        <v>#REF!</v>
      </c>
      <c r="FI66" s="288" t="e">
        <f>#REF!</f>
        <v>#REF!</v>
      </c>
      <c r="FJ66" s="288" t="e">
        <f>#REF!</f>
        <v>#REF!</v>
      </c>
      <c r="FK66" s="288" t="e">
        <f>#REF!</f>
        <v>#REF!</v>
      </c>
      <c r="FL66" s="288" t="e">
        <f>#REF!</f>
        <v>#REF!</v>
      </c>
      <c r="FM66" s="289">
        <f t="shared" si="53"/>
        <v>1</v>
      </c>
      <c r="FN66" s="289">
        <f t="shared" si="251"/>
        <v>0.99490000000000001</v>
      </c>
      <c r="FO66" s="289">
        <f t="shared" si="252"/>
        <v>1</v>
      </c>
      <c r="FP66" s="289">
        <f t="shared" si="253"/>
        <v>0.99819999999999998</v>
      </c>
      <c r="FQ66" s="289">
        <f t="shared" si="254"/>
        <v>1</v>
      </c>
      <c r="FR66" s="289">
        <f t="shared" si="255"/>
        <v>1</v>
      </c>
      <c r="FS66" s="289">
        <f t="shared" si="256"/>
        <v>1</v>
      </c>
      <c r="FT66" s="289">
        <f t="shared" si="257"/>
        <v>1</v>
      </c>
      <c r="FU66" s="289">
        <f t="shared" si="258"/>
        <v>1</v>
      </c>
      <c r="FV66" s="289">
        <f t="shared" si="259"/>
        <v>1</v>
      </c>
      <c r="FW66" s="289">
        <f t="shared" si="260"/>
        <v>1</v>
      </c>
      <c r="FX66" s="289">
        <f t="shared" si="260"/>
        <v>1</v>
      </c>
      <c r="FY66" s="289">
        <f t="shared" si="515"/>
        <v>1</v>
      </c>
      <c r="FZ66" s="289">
        <f t="shared" si="515"/>
        <v>0.99739999999999995</v>
      </c>
      <c r="GA66" s="289">
        <f t="shared" si="515"/>
        <v>1</v>
      </c>
      <c r="GB66" s="289">
        <f t="shared" si="515"/>
        <v>1</v>
      </c>
      <c r="GC66" s="289">
        <f t="shared" si="515"/>
        <v>1</v>
      </c>
      <c r="GD66" s="289">
        <f t="shared" si="515"/>
        <v>1</v>
      </c>
      <c r="GE66" s="289">
        <f t="shared" si="515"/>
        <v>1</v>
      </c>
      <c r="GF66" s="289">
        <f t="shared" si="515"/>
        <v>1</v>
      </c>
      <c r="GG66" s="289">
        <f t="shared" si="515"/>
        <v>1</v>
      </c>
      <c r="GH66" s="289">
        <f t="shared" si="515"/>
        <v>1</v>
      </c>
      <c r="GI66" s="289">
        <f t="shared" si="515"/>
        <v>1</v>
      </c>
      <c r="GJ66" s="289">
        <f t="shared" si="515"/>
        <v>1</v>
      </c>
      <c r="GK66" s="910">
        <f>BL66</f>
        <v>1</v>
      </c>
      <c r="GL66" s="910">
        <f t="shared" si="516"/>
        <v>0</v>
      </c>
      <c r="GM66" s="910">
        <f t="shared" si="516"/>
        <v>0</v>
      </c>
      <c r="GN66" s="910">
        <f t="shared" si="516"/>
        <v>0</v>
      </c>
      <c r="GO66" s="910">
        <f t="shared" si="516"/>
        <v>0</v>
      </c>
      <c r="GP66" s="910">
        <f t="shared" si="516"/>
        <v>0</v>
      </c>
      <c r="GQ66" s="910">
        <f t="shared" si="516"/>
        <v>0</v>
      </c>
      <c r="GR66" s="910">
        <f t="shared" si="516"/>
        <v>0</v>
      </c>
      <c r="GS66" s="910">
        <f t="shared" si="516"/>
        <v>0</v>
      </c>
      <c r="GT66" s="910">
        <f t="shared" si="516"/>
        <v>0</v>
      </c>
      <c r="GU66" s="910">
        <f t="shared" si="516"/>
        <v>0</v>
      </c>
      <c r="GV66" s="910">
        <f t="shared" si="517"/>
        <v>0</v>
      </c>
    </row>
    <row r="67" spans="1:204" s="189" customFormat="1" x14ac:dyDescent="0.25">
      <c r="A67" s="886"/>
      <c r="B67" s="85">
        <v>9.4</v>
      </c>
      <c r="C67" s="185"/>
      <c r="D67" s="515"/>
      <c r="E67" s="1002" t="s">
        <v>71</v>
      </c>
      <c r="F67" s="1002"/>
      <c r="G67" s="1003"/>
      <c r="H67" s="421">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21">
        <v>0</v>
      </c>
      <c r="W67" s="187">
        <v>0</v>
      </c>
      <c r="X67" s="186">
        <v>0</v>
      </c>
      <c r="Y67" s="187">
        <v>1.4E-3</v>
      </c>
      <c r="Z67" s="186">
        <v>0</v>
      </c>
      <c r="AA67" s="187">
        <v>0</v>
      </c>
      <c r="AB67" s="186">
        <v>5.7000000000000002E-3</v>
      </c>
      <c r="AC67" s="187">
        <v>0</v>
      </c>
      <c r="AD67" s="186">
        <v>0</v>
      </c>
      <c r="AE67" s="187">
        <v>0</v>
      </c>
      <c r="AF67" s="186">
        <v>0</v>
      </c>
      <c r="AG67" s="187">
        <v>0</v>
      </c>
      <c r="AH67" s="188" t="s">
        <v>29</v>
      </c>
      <c r="AI67" s="172">
        <v>5.9166666666666666E-4</v>
      </c>
      <c r="AJ67" s="421">
        <v>0</v>
      </c>
      <c r="AK67" s="187">
        <v>5.1000000000000004E-3</v>
      </c>
      <c r="AL67" s="186">
        <v>0</v>
      </c>
      <c r="AM67" s="187">
        <v>1.8E-3</v>
      </c>
      <c r="AN67" s="186">
        <v>0</v>
      </c>
      <c r="AO67" s="187">
        <v>0</v>
      </c>
      <c r="AP67" s="715">
        <v>0</v>
      </c>
      <c r="AQ67" s="187">
        <v>0</v>
      </c>
      <c r="AR67" s="715">
        <v>0</v>
      </c>
      <c r="AS67" s="187">
        <v>0</v>
      </c>
      <c r="AT67" s="715">
        <v>0</v>
      </c>
      <c r="AU67" s="187">
        <v>0</v>
      </c>
      <c r="AV67" s="188" t="s">
        <v>29</v>
      </c>
      <c r="AW67" s="172">
        <f>SUM(AJ67:AU67)/$AV$4</f>
        <v>5.7499999999999999E-4</v>
      </c>
      <c r="AX67" s="421">
        <v>0</v>
      </c>
      <c r="AY67" s="187">
        <v>2.5999999999999999E-3</v>
      </c>
      <c r="AZ67" s="186">
        <v>0</v>
      </c>
      <c r="BA67" s="187">
        <v>0</v>
      </c>
      <c r="BB67" s="186">
        <v>0</v>
      </c>
      <c r="BC67" s="187">
        <v>0</v>
      </c>
      <c r="BD67" s="715">
        <v>0</v>
      </c>
      <c r="BE67" s="187">
        <v>0</v>
      </c>
      <c r="BF67" s="715">
        <v>0</v>
      </c>
      <c r="BG67" s="187">
        <v>0</v>
      </c>
      <c r="BH67" s="715">
        <v>0</v>
      </c>
      <c r="BI67" s="187">
        <v>0</v>
      </c>
      <c r="BJ67" s="188" t="s">
        <v>29</v>
      </c>
      <c r="BK67" s="172">
        <f>SUM(AX67:BI67)/$BJ$4</f>
        <v>2.1666666666666666E-4</v>
      </c>
      <c r="BL67" s="421">
        <v>0</v>
      </c>
      <c r="BM67" s="187"/>
      <c r="BN67" s="186"/>
      <c r="BO67" s="187"/>
      <c r="BP67" s="186"/>
      <c r="BQ67" s="187"/>
      <c r="BR67" s="715"/>
      <c r="BS67" s="187"/>
      <c r="BT67" s="715"/>
      <c r="BU67" s="715"/>
      <c r="BV67" s="715"/>
      <c r="BW67" s="715"/>
      <c r="BX67" s="188" t="s">
        <v>29</v>
      </c>
      <c r="BY67" s="172">
        <f>SUM(BL67:BW67)/$BX$4</f>
        <v>0</v>
      </c>
      <c r="BZ67" s="487">
        <f>(AJ67-AG67)*100</f>
        <v>0</v>
      </c>
      <c r="CA67" s="438">
        <v>0</v>
      </c>
      <c r="CB67" s="353">
        <f>(AK67-AJ67)*100</f>
        <v>0.51</v>
      </c>
      <c r="CC67" s="438">
        <v>0</v>
      </c>
      <c r="CD67" s="353">
        <f>(AM67-AL67)*100</f>
        <v>0.18</v>
      </c>
      <c r="CE67" s="438">
        <v>0</v>
      </c>
      <c r="CF67" s="353">
        <f>(AM67-AL67)*100</f>
        <v>0.18</v>
      </c>
      <c r="CG67" s="438">
        <v>1</v>
      </c>
      <c r="CH67" s="353">
        <f>(AN67-AM67)*100</f>
        <v>-0.18</v>
      </c>
      <c r="CI67" s="433">
        <f>(CH67/AM67)/100</f>
        <v>-1</v>
      </c>
      <c r="CJ67" s="353">
        <f>(AO67-AN67)*100</f>
        <v>0</v>
      </c>
      <c r="CK67" s="438">
        <v>0</v>
      </c>
      <c r="CL67" s="353">
        <f>(AP67-AO67)*100</f>
        <v>0</v>
      </c>
      <c r="CM67" s="438">
        <v>0</v>
      </c>
      <c r="CN67" s="353">
        <f>(AQ67-AP67)*100</f>
        <v>0</v>
      </c>
      <c r="CO67" s="438">
        <v>0</v>
      </c>
      <c r="CP67" s="353">
        <f>(AS67-AR67)*100</f>
        <v>0</v>
      </c>
      <c r="CQ67" s="438">
        <v>0</v>
      </c>
      <c r="CR67" s="353">
        <f>(AS67-AR67)*100</f>
        <v>0</v>
      </c>
      <c r="CS67" s="438">
        <v>0</v>
      </c>
      <c r="CT67" s="353">
        <f>(AT67-AS67)*100</f>
        <v>0</v>
      </c>
      <c r="CU67" s="438">
        <v>0</v>
      </c>
      <c r="CV67" s="353">
        <f>(AU67-AT67)*100</f>
        <v>0</v>
      </c>
      <c r="CW67" s="438">
        <v>0</v>
      </c>
      <c r="CX67" s="760">
        <f>AX67-AU67</f>
        <v>0</v>
      </c>
      <c r="CY67" s="862">
        <v>0</v>
      </c>
      <c r="CZ67" s="760">
        <f>AY67-AX67</f>
        <v>2.5999999999999999E-3</v>
      </c>
      <c r="DA67" s="438">
        <v>0</v>
      </c>
      <c r="DB67" s="760">
        <f>AZ67-AY67</f>
        <v>-2.5999999999999999E-3</v>
      </c>
      <c r="DC67" s="740">
        <f>DB67/AY67</f>
        <v>-1</v>
      </c>
      <c r="DD67" s="760">
        <f>BA67-AZ67</f>
        <v>0</v>
      </c>
      <c r="DE67" s="438">
        <v>0</v>
      </c>
      <c r="DF67" s="760">
        <f>BB67-BA67</f>
        <v>0</v>
      </c>
      <c r="DG67" s="862">
        <v>0</v>
      </c>
      <c r="DH67" s="760">
        <f>BC67-BB67</f>
        <v>0</v>
      </c>
      <c r="DI67" s="862">
        <v>0</v>
      </c>
      <c r="DJ67" s="760">
        <f>BD67-BC67</f>
        <v>0</v>
      </c>
      <c r="DK67" s="862">
        <v>0</v>
      </c>
      <c r="DL67" s="760">
        <f>BE67-BD67</f>
        <v>0</v>
      </c>
      <c r="DM67" s="862">
        <v>0</v>
      </c>
      <c r="DN67" s="760">
        <f>BF67-BE67</f>
        <v>0</v>
      </c>
      <c r="DO67" s="862">
        <v>0</v>
      </c>
      <c r="DP67" s="760">
        <f>BG67-BF67</f>
        <v>0</v>
      </c>
      <c r="DQ67" s="128">
        <v>0</v>
      </c>
      <c r="DR67" s="760">
        <f>BH67-BG67</f>
        <v>0</v>
      </c>
      <c r="DS67" s="740">
        <v>0</v>
      </c>
      <c r="DT67" s="760">
        <f>BI67-BH67</f>
        <v>0</v>
      </c>
      <c r="DU67" s="740">
        <v>0</v>
      </c>
      <c r="DV67" s="760">
        <f t="shared" si="512"/>
        <v>0</v>
      </c>
      <c r="DW67" s="740">
        <v>0</v>
      </c>
      <c r="DX67" s="353">
        <f t="shared" si="513"/>
        <v>0</v>
      </c>
      <c r="DY67" s="438" t="e">
        <f>DX67/BL67</f>
        <v>#DIV/0!</v>
      </c>
      <c r="DZ67" s="353">
        <f t="shared" si="514"/>
        <v>0</v>
      </c>
      <c r="EA67" s="438" t="e">
        <f>DZ67/BN67</f>
        <v>#DIV/0!</v>
      </c>
      <c r="EB67" s="353">
        <f>BO67-BN67</f>
        <v>0</v>
      </c>
      <c r="EC67" s="438" t="e">
        <f>EB67/BO67</f>
        <v>#DIV/0!</v>
      </c>
      <c r="ED67" s="353">
        <f>BP67-BO67</f>
        <v>0</v>
      </c>
      <c r="EE67" s="438" t="e">
        <f>ED67/BP67</f>
        <v>#DIV/0!</v>
      </c>
      <c r="EF67" s="353">
        <f>BQ67-BP67</f>
        <v>0</v>
      </c>
      <c r="EG67" s="438" t="e">
        <f>EF67/BQ67</f>
        <v>#DIV/0!</v>
      </c>
      <c r="EH67" s="353">
        <f>BR67-BQ67</f>
        <v>0</v>
      </c>
      <c r="EI67" s="438" t="e">
        <f>EH67/BR67</f>
        <v>#DIV/0!</v>
      </c>
      <c r="EJ67" s="353">
        <f>BS67-BR67</f>
        <v>0</v>
      </c>
      <c r="EK67" s="438" t="e">
        <f>EJ67/BS67</f>
        <v>#DIV/0!</v>
      </c>
      <c r="EL67" s="353">
        <f>BT67-BS67</f>
        <v>0</v>
      </c>
      <c r="EM67" s="438" t="e">
        <f>EL67/BT67</f>
        <v>#DIV/0!</v>
      </c>
      <c r="EN67" s="353">
        <f>BU67-BT67</f>
        <v>0</v>
      </c>
      <c r="EO67" s="438" t="e">
        <f>EN67/BU67</f>
        <v>#DIV/0!</v>
      </c>
      <c r="EP67" s="353">
        <f>BV67-BU67</f>
        <v>0</v>
      </c>
      <c r="EQ67" s="438" t="e">
        <f>EP67/BV67</f>
        <v>#DIV/0!</v>
      </c>
      <c r="ER67" s="353">
        <f>BW67-BV67</f>
        <v>0</v>
      </c>
      <c r="ES67" s="438" t="e">
        <f>ER67/BW67</f>
        <v>#DIV/0!</v>
      </c>
      <c r="ET67" s="242">
        <f>AX67</f>
        <v>0</v>
      </c>
      <c r="EU67" s="809">
        <f>BL67</f>
        <v>0</v>
      </c>
      <c r="EV67" s="753">
        <f>(EU67-ET67)*100</f>
        <v>0</v>
      </c>
      <c r="EW67" s="929">
        <v>0</v>
      </c>
      <c r="EX67" s="774"/>
      <c r="EY67" s="774"/>
      <c r="EZ67" s="774"/>
      <c r="FA67" s="189" t="str">
        <f>E67</f>
        <v>BI Down Time</v>
      </c>
      <c r="FB67" s="314" t="e">
        <f>#REF!</f>
        <v>#REF!</v>
      </c>
      <c r="FC67" s="314" t="e">
        <f>#REF!</f>
        <v>#REF!</v>
      </c>
      <c r="FD67" s="314" t="e">
        <f>#REF!</f>
        <v>#REF!</v>
      </c>
      <c r="FE67" s="314" t="e">
        <f>#REF!</f>
        <v>#REF!</v>
      </c>
      <c r="FF67" s="314" t="e">
        <f>#REF!</f>
        <v>#REF!</v>
      </c>
      <c r="FG67" s="314" t="e">
        <f>#REF!</f>
        <v>#REF!</v>
      </c>
      <c r="FH67" s="314" t="e">
        <f>#REF!</f>
        <v>#REF!</v>
      </c>
      <c r="FI67" s="314" t="e">
        <f>#REF!</f>
        <v>#REF!</v>
      </c>
      <c r="FJ67" s="314" t="e">
        <f>#REF!</f>
        <v>#REF!</v>
      </c>
      <c r="FK67" s="314" t="e">
        <f>#REF!</f>
        <v>#REF!</v>
      </c>
      <c r="FL67" s="314" t="e">
        <f>#REF!</f>
        <v>#REF!</v>
      </c>
      <c r="FM67" s="315">
        <f t="shared" si="53"/>
        <v>0</v>
      </c>
      <c r="FN67" s="315">
        <f t="shared" si="251"/>
        <v>5.1000000000000004E-3</v>
      </c>
      <c r="FO67" s="315">
        <f t="shared" si="252"/>
        <v>0</v>
      </c>
      <c r="FP67" s="315">
        <f t="shared" si="253"/>
        <v>1.8E-3</v>
      </c>
      <c r="FQ67" s="315">
        <f t="shared" si="254"/>
        <v>0</v>
      </c>
      <c r="FR67" s="315">
        <f t="shared" si="255"/>
        <v>0</v>
      </c>
      <c r="FS67" s="315">
        <f t="shared" si="256"/>
        <v>0</v>
      </c>
      <c r="FT67" s="315">
        <f t="shared" si="257"/>
        <v>0</v>
      </c>
      <c r="FU67" s="315">
        <f t="shared" si="258"/>
        <v>0</v>
      </c>
      <c r="FV67" s="315">
        <f t="shared" si="259"/>
        <v>0</v>
      </c>
      <c r="FW67" s="315">
        <f t="shared" si="260"/>
        <v>0</v>
      </c>
      <c r="FX67" s="315">
        <f t="shared" si="260"/>
        <v>0</v>
      </c>
      <c r="FY67" s="315">
        <f t="shared" si="515"/>
        <v>0</v>
      </c>
      <c r="FZ67" s="315">
        <f t="shared" si="515"/>
        <v>2.5999999999999999E-3</v>
      </c>
      <c r="GA67" s="315">
        <f t="shared" si="515"/>
        <v>0</v>
      </c>
      <c r="GB67" s="315">
        <f t="shared" si="515"/>
        <v>0</v>
      </c>
      <c r="GC67" s="315">
        <f t="shared" si="515"/>
        <v>0</v>
      </c>
      <c r="GD67" s="315">
        <f t="shared" si="515"/>
        <v>0</v>
      </c>
      <c r="GE67" s="315">
        <f t="shared" si="515"/>
        <v>0</v>
      </c>
      <c r="GF67" s="315">
        <f t="shared" si="515"/>
        <v>0</v>
      </c>
      <c r="GG67" s="315">
        <f t="shared" si="515"/>
        <v>0</v>
      </c>
      <c r="GH67" s="315">
        <f t="shared" si="515"/>
        <v>0</v>
      </c>
      <c r="GI67" s="315">
        <f t="shared" si="515"/>
        <v>0</v>
      </c>
      <c r="GJ67" s="315">
        <f t="shared" si="515"/>
        <v>0</v>
      </c>
      <c r="GK67" s="923">
        <f>BL67</f>
        <v>0</v>
      </c>
      <c r="GL67" s="923">
        <f t="shared" si="516"/>
        <v>0</v>
      </c>
      <c r="GM67" s="923">
        <f t="shared" si="516"/>
        <v>0</v>
      </c>
      <c r="GN67" s="923">
        <f t="shared" si="516"/>
        <v>0</v>
      </c>
      <c r="GO67" s="923">
        <f t="shared" si="516"/>
        <v>0</v>
      </c>
      <c r="GP67" s="923">
        <f t="shared" si="516"/>
        <v>0</v>
      </c>
      <c r="GQ67" s="923">
        <f t="shared" si="516"/>
        <v>0</v>
      </c>
      <c r="GR67" s="923">
        <f t="shared" si="516"/>
        <v>0</v>
      </c>
      <c r="GS67" s="923">
        <f t="shared" si="516"/>
        <v>0</v>
      </c>
      <c r="GT67" s="923">
        <f t="shared" si="516"/>
        <v>0</v>
      </c>
      <c r="GU67" s="923">
        <f t="shared" si="516"/>
        <v>0</v>
      </c>
      <c r="GV67" s="923">
        <f t="shared" si="517"/>
        <v>0</v>
      </c>
    </row>
    <row r="68" spans="1:204" s="328" customFormat="1" ht="15.75" thickBot="1" x14ac:dyDescent="0.3">
      <c r="A68" s="887"/>
      <c r="B68" s="326">
        <v>9.5</v>
      </c>
      <c r="C68" s="327"/>
      <c r="D68" s="516"/>
      <c r="E68" s="993" t="s">
        <v>183</v>
      </c>
      <c r="F68" s="994"/>
      <c r="G68" s="995"/>
      <c r="H68" s="325">
        <v>0.62519999999999998</v>
      </c>
      <c r="I68" s="322">
        <v>0.62719999999999998</v>
      </c>
      <c r="J68" s="325">
        <v>0.4929</v>
      </c>
      <c r="K68" s="322">
        <v>0.504</v>
      </c>
      <c r="L68" s="325">
        <v>0.53680000000000005</v>
      </c>
      <c r="M68" s="322">
        <v>0.53900000000000003</v>
      </c>
      <c r="N68" s="325">
        <v>0.57079999999999997</v>
      </c>
      <c r="O68" s="322">
        <v>0.52510000000000001</v>
      </c>
      <c r="P68" s="325">
        <v>0.52480000000000004</v>
      </c>
      <c r="Q68" s="322">
        <v>0.47520000000000001</v>
      </c>
      <c r="R68" s="325">
        <v>0.4914</v>
      </c>
      <c r="S68" s="322">
        <v>0.52580000000000005</v>
      </c>
      <c r="T68" s="323" t="s">
        <v>29</v>
      </c>
      <c r="U68" s="324">
        <v>0.53651666666666664</v>
      </c>
      <c r="V68" s="325">
        <v>0.52429999999999999</v>
      </c>
      <c r="W68" s="322">
        <v>0.52159999999999995</v>
      </c>
      <c r="X68" s="325">
        <v>0.52310000000000001</v>
      </c>
      <c r="Y68" s="322">
        <v>0.56579999999999997</v>
      </c>
      <c r="Z68" s="325">
        <v>0.55479999999999996</v>
      </c>
      <c r="AA68" s="322">
        <v>0.56999999999999995</v>
      </c>
      <c r="AB68" s="325">
        <v>0.5887</v>
      </c>
      <c r="AC68" s="322">
        <v>0.58020000000000005</v>
      </c>
      <c r="AD68" s="325">
        <v>0.58540000000000003</v>
      </c>
      <c r="AE68" s="322">
        <v>0.55369999999999997</v>
      </c>
      <c r="AF68" s="325">
        <v>0.52749999999999997</v>
      </c>
      <c r="AG68" s="322">
        <v>0.51239999999999997</v>
      </c>
      <c r="AH68" s="323" t="s">
        <v>29</v>
      </c>
      <c r="AI68" s="324">
        <v>0.55062500000000003</v>
      </c>
      <c r="AJ68" s="325">
        <v>0.51559999999999995</v>
      </c>
      <c r="AK68" s="322">
        <v>0.53559999999999997</v>
      </c>
      <c r="AL68" s="325">
        <v>0.53210000000000002</v>
      </c>
      <c r="AM68" s="322">
        <v>0.52669999999999995</v>
      </c>
      <c r="AN68" s="325">
        <v>0.52480000000000004</v>
      </c>
      <c r="AO68" s="322">
        <v>0.53029999999999999</v>
      </c>
      <c r="AP68" s="716">
        <v>0.56989999999999996</v>
      </c>
      <c r="AQ68" s="322">
        <v>0.56769999999999998</v>
      </c>
      <c r="AR68" s="716">
        <v>0.5706</v>
      </c>
      <c r="AS68" s="322">
        <v>0.58550000000000002</v>
      </c>
      <c r="AT68" s="716">
        <v>0.59940000000000004</v>
      </c>
      <c r="AU68" s="322">
        <v>0.67269999999999996</v>
      </c>
      <c r="AV68" s="323" t="s">
        <v>29</v>
      </c>
      <c r="AW68" s="324">
        <f>SUM(AJ68:AU68)/$AV$4</f>
        <v>0.56090833333333323</v>
      </c>
      <c r="AX68" s="325">
        <v>0.69579999999999997</v>
      </c>
      <c r="AY68" s="322">
        <v>0.69310000000000005</v>
      </c>
      <c r="AZ68" s="325">
        <v>0.73350000000000004</v>
      </c>
      <c r="BA68" s="322">
        <v>0.76249999999999996</v>
      </c>
      <c r="BB68" s="325">
        <v>0.76980000000000004</v>
      </c>
      <c r="BC68" s="322">
        <v>0.69889999999999997</v>
      </c>
      <c r="BD68" s="716">
        <v>0.70609999999999995</v>
      </c>
      <c r="BE68" s="322">
        <v>0.70520000000000005</v>
      </c>
      <c r="BF68" s="716">
        <v>0.71860000000000002</v>
      </c>
      <c r="BG68" s="322">
        <v>0.75239999999999996</v>
      </c>
      <c r="BH68" s="716">
        <v>0.7228</v>
      </c>
      <c r="BI68" s="322">
        <v>0.6925</v>
      </c>
      <c r="BJ68" s="323" t="s">
        <v>29</v>
      </c>
      <c r="BK68" s="324">
        <f>SUM(AX68:BI68)/$BJ$4</f>
        <v>0.72093333333333343</v>
      </c>
      <c r="BL68" s="325">
        <v>0.76370000000000005</v>
      </c>
      <c r="BM68" s="322"/>
      <c r="BN68" s="325"/>
      <c r="BO68" s="322"/>
      <c r="BP68" s="325"/>
      <c r="BQ68" s="322"/>
      <c r="BR68" s="716"/>
      <c r="BS68" s="322"/>
      <c r="BT68" s="716"/>
      <c r="BU68" s="716"/>
      <c r="BV68" s="716"/>
      <c r="BW68" s="716"/>
      <c r="BX68" s="323" t="s">
        <v>29</v>
      </c>
      <c r="BY68" s="324">
        <f>SUM(BL68:BW68)/$BX$4</f>
        <v>0.76370000000000005</v>
      </c>
      <c r="BZ68" s="488">
        <f>AJ68-AG68</f>
        <v>3.1999999999999806E-3</v>
      </c>
      <c r="CA68" s="434">
        <f>BZ68/AG68</f>
        <v>6.2451209992193226E-3</v>
      </c>
      <c r="CB68" s="356">
        <f>AK68-AJ68</f>
        <v>2.0000000000000018E-2</v>
      </c>
      <c r="CC68" s="434">
        <f>CB68/AJ68</f>
        <v>3.8789759503491117E-2</v>
      </c>
      <c r="CD68" s="356">
        <f>AM68-AL68</f>
        <v>-5.4000000000000714E-3</v>
      </c>
      <c r="CE68" s="434">
        <f>CD68/AL68</f>
        <v>-1.0148468333020242E-2</v>
      </c>
      <c r="CF68" s="356">
        <f>AM68-AL68</f>
        <v>-5.4000000000000714E-3</v>
      </c>
      <c r="CG68" s="434">
        <f>CF68/AL68</f>
        <v>-1.0148468333020242E-2</v>
      </c>
      <c r="CH68" s="356">
        <f>AN68-AM68</f>
        <v>-1.8999999999999018E-3</v>
      </c>
      <c r="CI68" s="434">
        <f>CH68/AM68</f>
        <v>-3.6073666223654867E-3</v>
      </c>
      <c r="CJ68" s="356">
        <f>AO68-AN68</f>
        <v>5.4999999999999494E-3</v>
      </c>
      <c r="CK68" s="434">
        <f>CJ68/AN68</f>
        <v>1.0480182926829172E-2</v>
      </c>
      <c r="CL68" s="356">
        <f>AP68-AO68</f>
        <v>3.9599999999999969E-2</v>
      </c>
      <c r="CM68" s="434">
        <f>CL68/AO68</f>
        <v>7.4674712426928094E-2</v>
      </c>
      <c r="CN68" s="356">
        <f>AQ68-AP68</f>
        <v>-2.1999999999999797E-3</v>
      </c>
      <c r="CO68" s="434">
        <f>CN68/AP68</f>
        <v>-3.8603263730478681E-3</v>
      </c>
      <c r="CP68" s="356">
        <f>AS68-AR68</f>
        <v>1.4900000000000024E-2</v>
      </c>
      <c r="CQ68" s="434">
        <f>CP68/AR68</f>
        <v>2.611286365229587E-2</v>
      </c>
      <c r="CR68" s="356">
        <f>AS68-AR68</f>
        <v>1.4900000000000024E-2</v>
      </c>
      <c r="CS68" s="434">
        <f>CR68/AR68</f>
        <v>2.611286365229587E-2</v>
      </c>
      <c r="CT68" s="356">
        <f>AT68-AS68</f>
        <v>1.3900000000000023E-2</v>
      </c>
      <c r="CU68" s="434">
        <f>CT68/AS68</f>
        <v>2.3740392826643933E-2</v>
      </c>
      <c r="CV68" s="356">
        <f>AU68-AT68</f>
        <v>7.3299999999999921E-2</v>
      </c>
      <c r="CW68" s="434">
        <f>CV68/AT68</f>
        <v>0.12228895562228881</v>
      </c>
      <c r="CX68" s="762">
        <f>AX68-AU68</f>
        <v>2.3100000000000009E-2</v>
      </c>
      <c r="CY68" s="743">
        <f>CX68/AU68</f>
        <v>3.4339229968782532E-2</v>
      </c>
      <c r="CZ68" s="762">
        <f>AY68-AX68</f>
        <v>-2.6999999999999247E-3</v>
      </c>
      <c r="DA68" s="743">
        <f>CZ68/AX68</f>
        <v>-3.8804254096003517E-3</v>
      </c>
      <c r="DB68" s="762">
        <f>AZ68-AY68</f>
        <v>4.0399999999999991E-2</v>
      </c>
      <c r="DC68" s="743">
        <f>DB68/AY68</f>
        <v>5.8288847208195049E-2</v>
      </c>
      <c r="DD68" s="762">
        <f>BA68-AZ68</f>
        <v>2.8999999999999915E-2</v>
      </c>
      <c r="DE68" s="743">
        <f>DD68/AZ68</f>
        <v>3.9536468984321629E-2</v>
      </c>
      <c r="DF68" s="762">
        <f>BB68-BA68</f>
        <v>7.3000000000000842E-3</v>
      </c>
      <c r="DG68" s="743">
        <f>DF68/BA68</f>
        <v>9.5737704918033902E-3</v>
      </c>
      <c r="DH68" s="762">
        <f>BC68-BB68</f>
        <v>-7.0900000000000074E-2</v>
      </c>
      <c r="DI68" s="743">
        <f>DH68/BB68</f>
        <v>-9.2101844634970217E-2</v>
      </c>
      <c r="DJ68" s="762">
        <f>BD68-BC68</f>
        <v>7.1999999999999842E-3</v>
      </c>
      <c r="DK68" s="743">
        <f>DJ68/BC68</f>
        <v>1.0301902990413486E-2</v>
      </c>
      <c r="DL68" s="762">
        <f>BE68-BD68</f>
        <v>-8.9999999999990088E-4</v>
      </c>
      <c r="DM68" s="743">
        <f>DL68/BD68</f>
        <v>-1.2746069961760388E-3</v>
      </c>
      <c r="DN68" s="762">
        <f>BF68-BE68</f>
        <v>1.3399999999999967E-2</v>
      </c>
      <c r="DO68" s="743">
        <f>DN68/BE68</f>
        <v>1.9001701644923378E-2</v>
      </c>
      <c r="DP68" s="762">
        <f>BG68-BF68</f>
        <v>3.3799999999999941E-2</v>
      </c>
      <c r="DQ68" s="205">
        <f>DP68/BF68</f>
        <v>4.7035903145004089E-2</v>
      </c>
      <c r="DR68" s="744">
        <f>BH68-BG68</f>
        <v>-2.959999999999996E-2</v>
      </c>
      <c r="DS68" s="743">
        <f>DR68/BG68</f>
        <v>-3.9340776182881391E-2</v>
      </c>
      <c r="DT68" s="762">
        <f>BI68-BH68</f>
        <v>-3.0299999999999994E-2</v>
      </c>
      <c r="DU68" s="743">
        <f>DT68/BH68</f>
        <v>-4.192030990592141E-2</v>
      </c>
      <c r="DV68" s="762">
        <f t="shared" si="512"/>
        <v>7.1200000000000041E-2</v>
      </c>
      <c r="DW68" s="743">
        <f>DV68/BI68</f>
        <v>0.10281588447653435</v>
      </c>
      <c r="DX68" s="356">
        <f t="shared" si="513"/>
        <v>-0.76370000000000005</v>
      </c>
      <c r="DY68" s="434">
        <f>DX68/BL68</f>
        <v>-1</v>
      </c>
      <c r="DZ68" s="356">
        <f t="shared" si="514"/>
        <v>0</v>
      </c>
      <c r="EA68" s="434" t="e">
        <f>DZ68/BN68</f>
        <v>#DIV/0!</v>
      </c>
      <c r="EB68" s="356">
        <f>BO68-BN68</f>
        <v>0</v>
      </c>
      <c r="EC68" s="434" t="e">
        <f>EB68/BO68</f>
        <v>#DIV/0!</v>
      </c>
      <c r="ED68" s="356">
        <f>BP68-BO68</f>
        <v>0</v>
      </c>
      <c r="EE68" s="434" t="e">
        <f>ED68/BP68</f>
        <v>#DIV/0!</v>
      </c>
      <c r="EF68" s="356">
        <f>BQ68-BP68</f>
        <v>0</v>
      </c>
      <c r="EG68" s="434" t="e">
        <f>EF68/BQ68</f>
        <v>#DIV/0!</v>
      </c>
      <c r="EH68" s="356">
        <f>BR68-BQ68</f>
        <v>0</v>
      </c>
      <c r="EI68" s="434" t="e">
        <f>EH68/BR68</f>
        <v>#DIV/0!</v>
      </c>
      <c r="EJ68" s="356">
        <f>BS68-BR68</f>
        <v>0</v>
      </c>
      <c r="EK68" s="434" t="e">
        <f>EJ68/BS68</f>
        <v>#DIV/0!</v>
      </c>
      <c r="EL68" s="356">
        <f>BT68-BS68</f>
        <v>0</v>
      </c>
      <c r="EM68" s="434" t="e">
        <f>EL68/BT68</f>
        <v>#DIV/0!</v>
      </c>
      <c r="EN68" s="356">
        <f>BU68-BT68</f>
        <v>0</v>
      </c>
      <c r="EO68" s="434" t="e">
        <f>EN68/BU68</f>
        <v>#DIV/0!</v>
      </c>
      <c r="EP68" s="356">
        <f>BV68-BU68</f>
        <v>0</v>
      </c>
      <c r="EQ68" s="434" t="e">
        <f>EP68/BV68</f>
        <v>#DIV/0!</v>
      </c>
      <c r="ER68" s="356">
        <f>BW68-BV68</f>
        <v>0</v>
      </c>
      <c r="ES68" s="434" t="e">
        <f>ER68/BW68</f>
        <v>#DIV/0!</v>
      </c>
      <c r="ET68" s="957">
        <f>AX68</f>
        <v>0.69579999999999997</v>
      </c>
      <c r="EU68" s="810">
        <f>BL68</f>
        <v>0.76370000000000005</v>
      </c>
      <c r="EV68" s="762">
        <f>EU68-ET68</f>
        <v>6.7900000000000071E-2</v>
      </c>
      <c r="EW68" s="205">
        <f>EV68/ET68</f>
        <v>9.7585513078470937E-2</v>
      </c>
      <c r="EX68" s="767"/>
      <c r="EY68" s="767"/>
      <c r="EZ68" s="767"/>
      <c r="FA68" s="328" t="str">
        <f>E68</f>
        <v>ERP Respone Time (Seconds)</v>
      </c>
      <c r="FB68" s="329" t="e">
        <f>#REF!</f>
        <v>#REF!</v>
      </c>
      <c r="FC68" s="329" t="e">
        <f>#REF!</f>
        <v>#REF!</v>
      </c>
      <c r="FD68" s="329" t="e">
        <f>#REF!</f>
        <v>#REF!</v>
      </c>
      <c r="FE68" s="329" t="e">
        <f>#REF!</f>
        <v>#REF!</v>
      </c>
      <c r="FF68" s="329" t="e">
        <f>#REF!</f>
        <v>#REF!</v>
      </c>
      <c r="FG68" s="329" t="e">
        <f>#REF!</f>
        <v>#REF!</v>
      </c>
      <c r="FH68" s="329" t="e">
        <f>#REF!</f>
        <v>#REF!</v>
      </c>
      <c r="FI68" s="329" t="e">
        <f>#REF!</f>
        <v>#REF!</v>
      </c>
      <c r="FJ68" s="329" t="e">
        <f>#REF!</f>
        <v>#REF!</v>
      </c>
      <c r="FK68" s="329" t="e">
        <f>#REF!</f>
        <v>#REF!</v>
      </c>
      <c r="FL68" s="329" t="e">
        <f>#REF!</f>
        <v>#REF!</v>
      </c>
      <c r="FM68" s="330">
        <f t="shared" si="53"/>
        <v>0.51559999999999995</v>
      </c>
      <c r="FN68" s="330">
        <f t="shared" si="251"/>
        <v>0.53559999999999997</v>
      </c>
      <c r="FO68" s="330">
        <f t="shared" si="252"/>
        <v>0.53210000000000002</v>
      </c>
      <c r="FP68" s="330">
        <f t="shared" si="253"/>
        <v>0.52669999999999995</v>
      </c>
      <c r="FQ68" s="330">
        <f t="shared" si="254"/>
        <v>0.52480000000000004</v>
      </c>
      <c r="FR68" s="330">
        <f t="shared" si="255"/>
        <v>0.53029999999999999</v>
      </c>
      <c r="FS68" s="330">
        <f t="shared" si="256"/>
        <v>0.56989999999999996</v>
      </c>
      <c r="FT68" s="330">
        <f t="shared" si="257"/>
        <v>0.56769999999999998</v>
      </c>
      <c r="FU68" s="330">
        <f t="shared" si="258"/>
        <v>0.5706</v>
      </c>
      <c r="FV68" s="330">
        <f t="shared" si="259"/>
        <v>0.58550000000000002</v>
      </c>
      <c r="FW68" s="330">
        <f t="shared" si="260"/>
        <v>0.59940000000000004</v>
      </c>
      <c r="FX68" s="330">
        <f t="shared" si="260"/>
        <v>0.67269999999999996</v>
      </c>
      <c r="FY68" s="330">
        <f t="shared" si="515"/>
        <v>0.69579999999999997</v>
      </c>
      <c r="FZ68" s="330">
        <f t="shared" si="515"/>
        <v>0.69310000000000005</v>
      </c>
      <c r="GA68" s="330">
        <f t="shared" si="515"/>
        <v>0.73350000000000004</v>
      </c>
      <c r="GB68" s="330">
        <f t="shared" si="515"/>
        <v>0.76249999999999996</v>
      </c>
      <c r="GC68" s="330">
        <f t="shared" si="515"/>
        <v>0.76980000000000004</v>
      </c>
      <c r="GD68" s="330">
        <f t="shared" si="515"/>
        <v>0.69889999999999997</v>
      </c>
      <c r="GE68" s="330">
        <f t="shared" si="515"/>
        <v>0.70609999999999995</v>
      </c>
      <c r="GF68" s="330">
        <f t="shared" si="515"/>
        <v>0.70520000000000005</v>
      </c>
      <c r="GG68" s="330">
        <f t="shared" si="515"/>
        <v>0.71860000000000002</v>
      </c>
      <c r="GH68" s="330">
        <f t="shared" si="515"/>
        <v>0.75239999999999996</v>
      </c>
      <c r="GI68" s="330">
        <f t="shared" si="515"/>
        <v>0.7228</v>
      </c>
      <c r="GJ68" s="330">
        <f t="shared" si="515"/>
        <v>0.6925</v>
      </c>
      <c r="GK68" s="925">
        <f>BL68</f>
        <v>0.76370000000000005</v>
      </c>
      <c r="GL68" s="925">
        <f t="shared" si="516"/>
        <v>0</v>
      </c>
      <c r="GM68" s="925">
        <f t="shared" si="516"/>
        <v>0</v>
      </c>
      <c r="GN68" s="925">
        <f t="shared" si="516"/>
        <v>0</v>
      </c>
      <c r="GO68" s="925">
        <f t="shared" si="516"/>
        <v>0</v>
      </c>
      <c r="GP68" s="925">
        <f t="shared" si="516"/>
        <v>0</v>
      </c>
      <c r="GQ68" s="925">
        <f t="shared" si="516"/>
        <v>0</v>
      </c>
      <c r="GR68" s="925">
        <f t="shared" si="516"/>
        <v>0</v>
      </c>
      <c r="GS68" s="925">
        <f t="shared" si="516"/>
        <v>0</v>
      </c>
      <c r="GT68" s="925">
        <f t="shared" si="516"/>
        <v>0</v>
      </c>
      <c r="GU68" s="925">
        <f t="shared" si="516"/>
        <v>0</v>
      </c>
      <c r="GV68" s="925">
        <f t="shared" si="517"/>
        <v>0</v>
      </c>
    </row>
    <row r="69" spans="1:204" s="83" customFormat="1" ht="15.75" customHeight="1" outlineLevel="1" x14ac:dyDescent="0.25">
      <c r="A69" s="888" t="s">
        <v>2</v>
      </c>
      <c r="B69" s="81"/>
      <c r="C69" s="82"/>
      <c r="D69" s="517"/>
      <c r="E69" s="331"/>
      <c r="F69" s="331"/>
      <c r="G69" s="331"/>
      <c r="H69" s="62"/>
      <c r="I69" s="63"/>
      <c r="J69" s="62"/>
      <c r="K69" s="63"/>
      <c r="L69" s="62"/>
      <c r="M69" s="63"/>
      <c r="N69" s="62"/>
      <c r="O69" s="63"/>
      <c r="P69" s="62"/>
      <c r="Q69" s="63"/>
      <c r="R69" s="62"/>
      <c r="S69" s="63"/>
      <c r="T69" s="37"/>
      <c r="U69" s="37"/>
      <c r="V69" s="62"/>
      <c r="W69" s="63"/>
      <c r="X69" s="62"/>
      <c r="Y69" s="63"/>
      <c r="Z69" s="62"/>
      <c r="AA69" s="63"/>
      <c r="AB69" s="62"/>
      <c r="AC69" s="63"/>
      <c r="AD69" s="62"/>
      <c r="AE69" s="63"/>
      <c r="AF69" s="62"/>
      <c r="AG69" s="63"/>
      <c r="AH69" s="37"/>
      <c r="AI69" s="37"/>
      <c r="AJ69" s="62"/>
      <c r="AK69" s="63"/>
      <c r="AL69" s="62"/>
      <c r="AM69" s="63"/>
      <c r="AN69" s="62"/>
      <c r="AO69" s="63"/>
      <c r="AP69" s="62"/>
      <c r="AQ69" s="63"/>
      <c r="AR69" s="63"/>
      <c r="AS69" s="63"/>
      <c r="AT69" s="37"/>
      <c r="AU69" s="63"/>
      <c r="AV69" s="37"/>
      <c r="AW69" s="37"/>
      <c r="AX69" s="62"/>
      <c r="AY69" s="63"/>
      <c r="AZ69" s="62"/>
      <c r="BA69" s="63"/>
      <c r="BB69" s="62"/>
      <c r="BC69" s="63"/>
      <c r="BD69" s="62"/>
      <c r="BE69" s="63"/>
      <c r="BF69" s="62"/>
      <c r="BG69" s="63"/>
      <c r="BH69" s="63"/>
      <c r="BI69" s="63"/>
      <c r="BJ69" s="37"/>
      <c r="BK69" s="37"/>
      <c r="BL69" s="62"/>
      <c r="BM69" s="63"/>
      <c r="BN69" s="62"/>
      <c r="BO69" s="63"/>
      <c r="BP69" s="62"/>
      <c r="BQ69" s="63"/>
      <c r="BR69" s="62"/>
      <c r="BS69" s="63"/>
      <c r="BT69" s="62"/>
      <c r="BU69" s="62"/>
      <c r="BV69" s="62"/>
      <c r="BW69" s="62"/>
      <c r="BX69" s="37"/>
      <c r="BY69" s="37"/>
      <c r="BZ69" s="489"/>
      <c r="CA69" s="439"/>
      <c r="CC69" s="439"/>
      <c r="CE69" s="439"/>
      <c r="CG69" s="439"/>
      <c r="CI69" s="439"/>
      <c r="CK69" s="439"/>
      <c r="CM69" s="439"/>
      <c r="CO69" s="439"/>
      <c r="CQ69" s="439"/>
      <c r="CS69" s="439"/>
      <c r="CU69" s="439"/>
      <c r="CW69" s="439"/>
      <c r="CY69" s="859"/>
      <c r="DA69" s="439"/>
      <c r="DC69" s="439"/>
      <c r="DE69" s="439"/>
      <c r="DG69" s="439"/>
      <c r="DI69" s="439"/>
      <c r="DK69" s="439"/>
      <c r="DM69" s="439"/>
      <c r="DO69" s="439"/>
      <c r="DQ69" s="439"/>
      <c r="DS69" s="439"/>
      <c r="DU69" s="439"/>
      <c r="DW69" s="439"/>
      <c r="DY69" s="439"/>
      <c r="EA69" s="439"/>
      <c r="EC69" s="439"/>
      <c r="EE69" s="439"/>
      <c r="EG69" s="439"/>
      <c r="EI69" s="439"/>
      <c r="EK69" s="439"/>
      <c r="EM69" s="439"/>
      <c r="EO69" s="439"/>
      <c r="EQ69" s="439"/>
      <c r="ES69" s="439"/>
      <c r="ET69" s="63"/>
      <c r="EU69" s="63"/>
      <c r="EW69" s="932"/>
      <c r="EX69" s="439"/>
      <c r="EY69" s="439"/>
      <c r="EZ69" s="439"/>
      <c r="FB69" s="318"/>
      <c r="FC69" s="318"/>
      <c r="FD69" s="318"/>
      <c r="FE69" s="318"/>
      <c r="FF69" s="318"/>
      <c r="FG69" s="318"/>
      <c r="FH69" s="318"/>
      <c r="FI69" s="318"/>
      <c r="FJ69" s="318"/>
      <c r="FK69" s="318"/>
      <c r="FL69" s="318"/>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926"/>
      <c r="GL69" s="926"/>
      <c r="GM69" s="926"/>
      <c r="GN69" s="926"/>
      <c r="GO69" s="926"/>
      <c r="GP69" s="926"/>
      <c r="GQ69" s="926"/>
      <c r="GR69" s="926"/>
      <c r="GS69" s="926"/>
      <c r="GT69" s="926"/>
      <c r="GU69" s="926"/>
      <c r="GV69" s="926"/>
    </row>
    <row r="70" spans="1:204" s="61" customFormat="1" ht="8.25" customHeight="1" outlineLevel="1" x14ac:dyDescent="0.25">
      <c r="A70" s="889"/>
      <c r="B70" s="59"/>
      <c r="C70" s="60"/>
      <c r="D70" s="518"/>
      <c r="E70" s="519"/>
      <c r="F70" s="519"/>
      <c r="G70" s="519"/>
      <c r="H70" s="62"/>
      <c r="I70" s="63"/>
      <c r="J70" s="62"/>
      <c r="K70" s="63"/>
      <c r="L70" s="62"/>
      <c r="M70" s="63"/>
      <c r="N70" s="62"/>
      <c r="O70" s="63"/>
      <c r="P70" s="62"/>
      <c r="Q70" s="63"/>
      <c r="R70" s="62"/>
      <c r="S70" s="63"/>
      <c r="T70" s="37"/>
      <c r="U70" s="37"/>
      <c r="V70" s="62"/>
      <c r="W70" s="63"/>
      <c r="X70" s="62"/>
      <c r="Y70" s="63"/>
      <c r="Z70" s="62"/>
      <c r="AA70" s="63"/>
      <c r="AB70" s="62"/>
      <c r="AC70" s="63"/>
      <c r="AD70" s="62"/>
      <c r="AE70" s="63"/>
      <c r="AF70" s="62"/>
      <c r="AG70" s="63"/>
      <c r="AH70" s="37"/>
      <c r="AI70" s="37"/>
      <c r="AJ70" s="62"/>
      <c r="AK70" s="63"/>
      <c r="AL70" s="62"/>
      <c r="AM70" s="63"/>
      <c r="AN70" s="62"/>
      <c r="AO70" s="63"/>
      <c r="AP70" s="62"/>
      <c r="AQ70" s="63"/>
      <c r="AR70" s="63"/>
      <c r="AS70" s="63"/>
      <c r="AT70" s="37"/>
      <c r="AU70" s="63"/>
      <c r="AV70" s="37"/>
      <c r="AW70" s="37"/>
      <c r="AX70" s="62"/>
      <c r="AY70" s="63"/>
      <c r="AZ70" s="62"/>
      <c r="BA70" s="63"/>
      <c r="BB70" s="62"/>
      <c r="BC70" s="63"/>
      <c r="BD70" s="62"/>
      <c r="BE70" s="63"/>
      <c r="BF70" s="62"/>
      <c r="BG70" s="63"/>
      <c r="BH70" s="63"/>
      <c r="BI70" s="63"/>
      <c r="BJ70" s="37"/>
      <c r="BK70" s="37"/>
      <c r="BL70" s="62"/>
      <c r="BM70" s="63"/>
      <c r="BN70" s="62"/>
      <c r="BO70" s="63"/>
      <c r="BP70" s="62"/>
      <c r="BQ70" s="63"/>
      <c r="BR70" s="62"/>
      <c r="BS70" s="63"/>
      <c r="BT70" s="62"/>
      <c r="BU70" s="62"/>
      <c r="BV70" s="62"/>
      <c r="BW70" s="62"/>
      <c r="BX70" s="37"/>
      <c r="BY70" s="37"/>
      <c r="BZ70" s="490"/>
      <c r="CA70" s="440"/>
      <c r="CC70" s="440"/>
      <c r="CE70" s="440"/>
      <c r="CG70" s="440"/>
      <c r="CI70" s="440"/>
      <c r="CK70" s="440"/>
      <c r="CM70" s="440"/>
      <c r="CO70" s="440"/>
      <c r="CQ70" s="440"/>
      <c r="CS70" s="440"/>
      <c r="CU70" s="440"/>
      <c r="CW70" s="440"/>
      <c r="CY70" s="860"/>
      <c r="DA70" s="440"/>
      <c r="DC70" s="440"/>
      <c r="DE70" s="440"/>
      <c r="DG70" s="440"/>
      <c r="DI70" s="440"/>
      <c r="DK70" s="440"/>
      <c r="DM70" s="440"/>
      <c r="DO70" s="440"/>
      <c r="DQ70" s="440"/>
      <c r="DS70" s="440"/>
      <c r="DU70" s="440"/>
      <c r="DW70" s="440"/>
      <c r="DY70" s="440"/>
      <c r="EA70" s="440"/>
      <c r="EC70" s="440"/>
      <c r="EE70" s="440"/>
      <c r="EG70" s="440"/>
      <c r="EI70" s="440"/>
      <c r="EK70" s="440"/>
      <c r="EM70" s="440"/>
      <c r="EO70" s="440"/>
      <c r="EQ70" s="440"/>
      <c r="ES70" s="440"/>
      <c r="ET70" s="63"/>
      <c r="EU70" s="63"/>
      <c r="EW70" s="933"/>
      <c r="EX70" s="440"/>
      <c r="EY70" s="440"/>
      <c r="EZ70" s="440"/>
      <c r="FB70" s="298"/>
      <c r="FC70" s="298"/>
      <c r="FD70" s="298"/>
      <c r="FE70" s="298"/>
      <c r="FF70" s="298"/>
      <c r="FG70" s="298"/>
      <c r="FH70" s="298"/>
      <c r="FI70" s="298"/>
      <c r="FJ70" s="298"/>
      <c r="FK70" s="298"/>
      <c r="FL70" s="298"/>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915"/>
      <c r="GL70" s="915"/>
      <c r="GM70" s="915"/>
      <c r="GN70" s="915"/>
      <c r="GO70" s="915"/>
      <c r="GP70" s="915"/>
      <c r="GQ70" s="915"/>
      <c r="GR70" s="915"/>
      <c r="GS70" s="915"/>
      <c r="GT70" s="915"/>
      <c r="GU70" s="915"/>
      <c r="GV70" s="915"/>
    </row>
    <row r="71" spans="1:204" s="61" customFormat="1" ht="15" customHeight="1" outlineLevel="1" x14ac:dyDescent="0.25">
      <c r="A71" s="992">
        <v>39814</v>
      </c>
      <c r="B71" s="992"/>
      <c r="C71" s="64"/>
      <c r="D71" s="520"/>
      <c r="E71" s="519"/>
      <c r="F71" s="519"/>
      <c r="G71" s="521"/>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90"/>
      <c r="CA71" s="440"/>
      <c r="CC71" s="440"/>
      <c r="CE71" s="440"/>
      <c r="CG71" s="440"/>
      <c r="CI71" s="440"/>
      <c r="CK71" s="440"/>
      <c r="CM71" s="440"/>
      <c r="CO71" s="440"/>
      <c r="CQ71" s="440"/>
      <c r="CS71" s="440"/>
      <c r="CU71" s="440"/>
      <c r="CW71" s="440"/>
      <c r="CY71" s="860"/>
      <c r="DA71" s="440"/>
      <c r="DC71" s="440"/>
      <c r="DE71" s="440"/>
      <c r="DG71" s="440"/>
      <c r="DI71" s="440"/>
      <c r="DK71" s="440"/>
      <c r="DM71" s="440"/>
      <c r="DO71" s="440"/>
      <c r="DQ71" s="440"/>
      <c r="DS71" s="440"/>
      <c r="DU71" s="440"/>
      <c r="DW71" s="440"/>
      <c r="DY71" s="440"/>
      <c r="EA71" s="440"/>
      <c r="EC71" s="440"/>
      <c r="EE71" s="440"/>
      <c r="EG71" s="440"/>
      <c r="EI71" s="440"/>
      <c r="EK71" s="440"/>
      <c r="EM71" s="440"/>
      <c r="EO71" s="440"/>
      <c r="EQ71" s="440"/>
      <c r="ES71" s="440"/>
      <c r="ET71" s="63"/>
      <c r="EU71" s="63"/>
      <c r="EW71" s="933"/>
      <c r="EX71" s="440"/>
      <c r="EY71" s="440"/>
      <c r="EZ71" s="440"/>
      <c r="FB71" s="298"/>
      <c r="FC71" s="298"/>
      <c r="FD71" s="298"/>
      <c r="FE71" s="298"/>
      <c r="FF71" s="298"/>
      <c r="FG71" s="298"/>
      <c r="FH71" s="298"/>
      <c r="FI71" s="298"/>
      <c r="FJ71" s="298"/>
      <c r="FK71" s="298"/>
      <c r="FL71" s="298"/>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915"/>
      <c r="GL71" s="915"/>
      <c r="GM71" s="915"/>
      <c r="GN71" s="915"/>
      <c r="GO71" s="915"/>
      <c r="GP71" s="915"/>
      <c r="GQ71" s="915"/>
      <c r="GR71" s="915"/>
      <c r="GS71" s="915"/>
      <c r="GT71" s="915"/>
      <c r="GU71" s="915"/>
      <c r="GV71" s="915"/>
    </row>
    <row r="72" spans="1:204" s="61" customFormat="1" ht="15" customHeight="1" outlineLevel="1" x14ac:dyDescent="0.25">
      <c r="A72" s="992">
        <v>39832</v>
      </c>
      <c r="B72" s="992"/>
      <c r="C72" s="64"/>
      <c r="D72" s="520"/>
      <c r="E72" s="519"/>
      <c r="F72" s="519"/>
      <c r="G72" s="519"/>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90"/>
      <c r="CA72" s="440"/>
      <c r="CC72" s="440"/>
      <c r="CE72" s="440"/>
      <c r="CG72" s="440"/>
      <c r="CI72" s="440"/>
      <c r="CK72" s="440"/>
      <c r="CM72" s="440"/>
      <c r="CO72" s="440"/>
      <c r="CQ72" s="440"/>
      <c r="CS72" s="440"/>
      <c r="CU72" s="440"/>
      <c r="CW72" s="440"/>
      <c r="CY72" s="860"/>
      <c r="DA72" s="440"/>
      <c r="DC72" s="440"/>
      <c r="DE72" s="440"/>
      <c r="DG72" s="440"/>
      <c r="DI72" s="440"/>
      <c r="DK72" s="440"/>
      <c r="DM72" s="440"/>
      <c r="DO72" s="440"/>
      <c r="DQ72" s="440"/>
      <c r="DS72" s="440"/>
      <c r="DU72" s="440"/>
      <c r="DW72" s="440"/>
      <c r="DY72" s="440"/>
      <c r="EA72" s="440"/>
      <c r="EC72" s="440"/>
      <c r="EE72" s="440"/>
      <c r="EG72" s="440"/>
      <c r="EI72" s="440"/>
      <c r="EK72" s="440"/>
      <c r="EM72" s="440"/>
      <c r="EO72" s="440"/>
      <c r="EQ72" s="440"/>
      <c r="ES72" s="440"/>
      <c r="ET72" s="63"/>
      <c r="EU72" s="63"/>
      <c r="EW72" s="933"/>
      <c r="EX72" s="440"/>
      <c r="EY72" s="440"/>
      <c r="EZ72" s="440"/>
      <c r="FB72" s="298"/>
      <c r="FC72" s="298"/>
      <c r="FD72" s="298"/>
      <c r="FE72" s="298"/>
      <c r="FF72" s="298"/>
      <c r="FG72" s="298"/>
      <c r="FH72" s="298"/>
      <c r="FI72" s="298"/>
      <c r="FJ72" s="298"/>
      <c r="FK72" s="298"/>
      <c r="FL72" s="298"/>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915"/>
      <c r="GL72" s="915"/>
      <c r="GM72" s="915"/>
      <c r="GN72" s="915"/>
      <c r="GO72" s="915"/>
      <c r="GP72" s="915"/>
      <c r="GQ72" s="915"/>
      <c r="GR72" s="915"/>
      <c r="GS72" s="915"/>
      <c r="GT72" s="915"/>
      <c r="GU72" s="915"/>
      <c r="GV72" s="915"/>
    </row>
    <row r="73" spans="1:204" s="61" customFormat="1" ht="15" customHeight="1" outlineLevel="1" x14ac:dyDescent="0.25">
      <c r="A73" s="992">
        <v>39913</v>
      </c>
      <c r="B73" s="992"/>
      <c r="C73" s="64"/>
      <c r="D73" s="520"/>
      <c r="E73" s="519"/>
      <c r="F73" s="519"/>
      <c r="G73" s="519"/>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90"/>
      <c r="CA73" s="440"/>
      <c r="CC73" s="440"/>
      <c r="CE73" s="440"/>
      <c r="CG73" s="440"/>
      <c r="CI73" s="440"/>
      <c r="CK73" s="440"/>
      <c r="CM73" s="440"/>
      <c r="CO73" s="440"/>
      <c r="CQ73" s="440"/>
      <c r="CS73" s="440"/>
      <c r="CU73" s="440"/>
      <c r="CW73" s="440"/>
      <c r="CY73" s="860"/>
      <c r="DA73" s="440"/>
      <c r="DC73" s="440"/>
      <c r="DE73" s="440"/>
      <c r="DG73" s="440"/>
      <c r="DI73" s="440"/>
      <c r="DK73" s="440"/>
      <c r="DM73" s="440"/>
      <c r="DO73" s="440"/>
      <c r="DQ73" s="440"/>
      <c r="DS73" s="440"/>
      <c r="DU73" s="440"/>
      <c r="DW73" s="440"/>
      <c r="DY73" s="440"/>
      <c r="EA73" s="440"/>
      <c r="EC73" s="440"/>
      <c r="EE73" s="440"/>
      <c r="EG73" s="440"/>
      <c r="EI73" s="440"/>
      <c r="EK73" s="440"/>
      <c r="EM73" s="440"/>
      <c r="EO73" s="440"/>
      <c r="EQ73" s="440"/>
      <c r="ES73" s="440"/>
      <c r="ET73" s="63"/>
      <c r="EU73" s="63"/>
      <c r="EW73" s="933"/>
      <c r="EX73" s="440"/>
      <c r="EY73" s="440"/>
      <c r="EZ73" s="440"/>
      <c r="FB73" s="298"/>
      <c r="FC73" s="298"/>
      <c r="FD73" s="298"/>
      <c r="FE73" s="298"/>
      <c r="FF73" s="298"/>
      <c r="FG73" s="298"/>
      <c r="FH73" s="298"/>
      <c r="FI73" s="298"/>
      <c r="FJ73" s="298"/>
      <c r="FK73" s="298"/>
      <c r="FL73" s="298"/>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915"/>
      <c r="GL73" s="915"/>
      <c r="GM73" s="915"/>
      <c r="GN73" s="915"/>
      <c r="GO73" s="915"/>
      <c r="GP73" s="915"/>
      <c r="GQ73" s="915"/>
      <c r="GR73" s="915"/>
      <c r="GS73" s="915"/>
      <c r="GT73" s="915"/>
      <c r="GU73" s="915"/>
      <c r="GV73" s="915"/>
    </row>
    <row r="74" spans="1:204" s="61" customFormat="1" ht="15" customHeight="1" outlineLevel="1" x14ac:dyDescent="0.25">
      <c r="A74" s="992">
        <v>39958</v>
      </c>
      <c r="B74" s="992"/>
      <c r="C74" s="64"/>
      <c r="D74" s="520"/>
      <c r="E74" s="519"/>
      <c r="F74" s="519"/>
      <c r="G74" s="519"/>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90"/>
      <c r="CA74" s="440"/>
      <c r="CC74" s="440"/>
      <c r="CE74" s="440"/>
      <c r="CG74" s="440"/>
      <c r="CI74" s="440"/>
      <c r="CK74" s="440"/>
      <c r="CM74" s="440"/>
      <c r="CO74" s="440"/>
      <c r="CQ74" s="440"/>
      <c r="CS74" s="440"/>
      <c r="CU74" s="440"/>
      <c r="CW74" s="440"/>
      <c r="CY74" s="860"/>
      <c r="DA74" s="440"/>
      <c r="DC74" s="440"/>
      <c r="DE74" s="440"/>
      <c r="DG74" s="440"/>
      <c r="DI74" s="440"/>
      <c r="DK74" s="440"/>
      <c r="DM74" s="440"/>
      <c r="DO74" s="440"/>
      <c r="DQ74" s="440"/>
      <c r="DS74" s="440"/>
      <c r="DU74" s="440"/>
      <c r="DW74" s="440"/>
      <c r="DY74" s="440"/>
      <c r="EA74" s="440"/>
      <c r="EC74" s="440"/>
      <c r="EE74" s="440"/>
      <c r="EG74" s="440"/>
      <c r="EI74" s="440"/>
      <c r="EK74" s="440"/>
      <c r="EM74" s="440"/>
      <c r="EO74" s="440"/>
      <c r="EQ74" s="440"/>
      <c r="ES74" s="440"/>
      <c r="ET74" s="63"/>
      <c r="EU74" s="63"/>
      <c r="EW74" s="933"/>
      <c r="EX74" s="440"/>
      <c r="EY74" s="440"/>
      <c r="EZ74" s="440"/>
      <c r="FB74" s="298"/>
      <c r="FC74" s="298"/>
      <c r="FD74" s="298"/>
      <c r="FE74" s="298"/>
      <c r="FF74" s="298"/>
      <c r="FG74" s="298"/>
      <c r="FH74" s="298"/>
      <c r="FI74" s="298"/>
      <c r="FJ74" s="298"/>
      <c r="FK74" s="298"/>
      <c r="FL74" s="298"/>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915"/>
      <c r="GL74" s="915"/>
      <c r="GM74" s="915"/>
      <c r="GN74" s="915"/>
      <c r="GO74" s="915"/>
      <c r="GP74" s="915"/>
      <c r="GQ74" s="915"/>
      <c r="GR74" s="915"/>
      <c r="GS74" s="915"/>
      <c r="GT74" s="915"/>
      <c r="GU74" s="915"/>
      <c r="GV74" s="915"/>
    </row>
    <row r="75" spans="1:204" s="61" customFormat="1" ht="15" customHeight="1" outlineLevel="1" x14ac:dyDescent="0.25">
      <c r="A75" s="992">
        <v>39997</v>
      </c>
      <c r="B75" s="992"/>
      <c r="C75" s="64"/>
      <c r="D75" s="520"/>
      <c r="E75" s="519"/>
      <c r="F75" s="519"/>
      <c r="G75" s="519"/>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90"/>
      <c r="CA75" s="440"/>
      <c r="CC75" s="440"/>
      <c r="CE75" s="440"/>
      <c r="CG75" s="440"/>
      <c r="CI75" s="440"/>
      <c r="CK75" s="440"/>
      <c r="CM75" s="440"/>
      <c r="CO75" s="440"/>
      <c r="CQ75" s="440"/>
      <c r="CS75" s="440"/>
      <c r="CU75" s="440"/>
      <c r="CW75" s="440"/>
      <c r="CY75" s="860"/>
      <c r="DA75" s="440"/>
      <c r="DC75" s="440"/>
      <c r="DE75" s="440"/>
      <c r="DG75" s="440"/>
      <c r="DI75" s="440"/>
      <c r="DK75" s="440"/>
      <c r="DM75" s="440"/>
      <c r="DO75" s="440"/>
      <c r="DQ75" s="440"/>
      <c r="DS75" s="440"/>
      <c r="DU75" s="440"/>
      <c r="DW75" s="440"/>
      <c r="DY75" s="440"/>
      <c r="EA75" s="440"/>
      <c r="EC75" s="440"/>
      <c r="EE75" s="440"/>
      <c r="EG75" s="440"/>
      <c r="EI75" s="440"/>
      <c r="EK75" s="440"/>
      <c r="EM75" s="440"/>
      <c r="EO75" s="440"/>
      <c r="EQ75" s="440"/>
      <c r="ES75" s="440"/>
      <c r="ET75" s="63"/>
      <c r="EU75" s="63"/>
      <c r="EW75" s="933"/>
      <c r="EX75" s="440"/>
      <c r="EY75" s="440"/>
      <c r="EZ75" s="440"/>
      <c r="FB75" s="298"/>
      <c r="FC75" s="298"/>
      <c r="FD75" s="298"/>
      <c r="FE75" s="298"/>
      <c r="FF75" s="298"/>
      <c r="FG75" s="298"/>
      <c r="FH75" s="298"/>
      <c r="FI75" s="298"/>
      <c r="FJ75" s="298"/>
      <c r="FK75" s="298"/>
      <c r="FL75" s="298"/>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915"/>
      <c r="GL75" s="915"/>
      <c r="GM75" s="915"/>
      <c r="GN75" s="915"/>
      <c r="GO75" s="915"/>
      <c r="GP75" s="915"/>
      <c r="GQ75" s="915"/>
      <c r="GR75" s="915"/>
      <c r="GS75" s="915"/>
      <c r="GT75" s="915"/>
      <c r="GU75" s="915"/>
      <c r="GV75" s="915"/>
    </row>
    <row r="76" spans="1:204" s="61" customFormat="1" ht="15" customHeight="1" outlineLevel="1" x14ac:dyDescent="0.25">
      <c r="A76" s="992">
        <v>40063</v>
      </c>
      <c r="B76" s="992"/>
      <c r="C76" s="64"/>
      <c r="D76" s="520"/>
      <c r="E76" s="519"/>
      <c r="F76" s="519"/>
      <c r="G76" s="519"/>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90"/>
      <c r="CA76" s="440"/>
      <c r="CC76" s="440"/>
      <c r="CE76" s="440"/>
      <c r="CG76" s="440"/>
      <c r="CI76" s="440"/>
      <c r="CK76" s="440"/>
      <c r="CM76" s="440"/>
      <c r="CO76" s="440"/>
      <c r="CQ76" s="440"/>
      <c r="CS76" s="440"/>
      <c r="CU76" s="440"/>
      <c r="CW76" s="440"/>
      <c r="CY76" s="860"/>
      <c r="DA76" s="440"/>
      <c r="DC76" s="440"/>
      <c r="DE76" s="440"/>
      <c r="DG76" s="440"/>
      <c r="DI76" s="440"/>
      <c r="DK76" s="440"/>
      <c r="DM76" s="440"/>
      <c r="DO76" s="440"/>
      <c r="DQ76" s="440"/>
      <c r="DS76" s="440"/>
      <c r="DU76" s="440"/>
      <c r="DW76" s="440"/>
      <c r="DY76" s="440"/>
      <c r="EA76" s="440"/>
      <c r="EC76" s="440"/>
      <c r="EE76" s="440"/>
      <c r="EG76" s="440"/>
      <c r="EI76" s="440"/>
      <c r="EK76" s="440"/>
      <c r="EM76" s="440"/>
      <c r="EO76" s="440"/>
      <c r="EQ76" s="440"/>
      <c r="ES76" s="440"/>
      <c r="ET76" s="63"/>
      <c r="EU76" s="63"/>
      <c r="EW76" s="933"/>
      <c r="EX76" s="440"/>
      <c r="EY76" s="440"/>
      <c r="EZ76" s="440"/>
      <c r="FB76" s="298"/>
      <c r="FC76" s="298"/>
      <c r="FD76" s="298"/>
      <c r="FE76" s="298"/>
      <c r="FF76" s="298"/>
      <c r="FG76" s="298"/>
      <c r="FH76" s="298"/>
      <c r="FI76" s="298"/>
      <c r="FJ76" s="298"/>
      <c r="FK76" s="298"/>
      <c r="FL76" s="298"/>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915"/>
      <c r="GL76" s="915"/>
      <c r="GM76" s="915"/>
      <c r="GN76" s="915"/>
      <c r="GO76" s="915"/>
      <c r="GP76" s="915"/>
      <c r="GQ76" s="915"/>
      <c r="GR76" s="915"/>
      <c r="GS76" s="915"/>
      <c r="GT76" s="915"/>
      <c r="GU76" s="915"/>
      <c r="GV76" s="915"/>
    </row>
    <row r="77" spans="1:204" s="61" customFormat="1" ht="15" customHeight="1" outlineLevel="1" x14ac:dyDescent="0.25">
      <c r="A77" s="992">
        <v>40128</v>
      </c>
      <c r="B77" s="992"/>
      <c r="C77" s="64"/>
      <c r="D77" s="520"/>
      <c r="E77" s="519"/>
      <c r="F77" s="519"/>
      <c r="G77" s="519"/>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90"/>
      <c r="CA77" s="440"/>
      <c r="CC77" s="440"/>
      <c r="CE77" s="440"/>
      <c r="CG77" s="440"/>
      <c r="CI77" s="440"/>
      <c r="CK77" s="440"/>
      <c r="CM77" s="440"/>
      <c r="CO77" s="440"/>
      <c r="CQ77" s="440"/>
      <c r="CS77" s="440"/>
      <c r="CU77" s="440"/>
      <c r="CW77" s="440"/>
      <c r="CY77" s="860"/>
      <c r="DA77" s="440"/>
      <c r="DC77" s="440"/>
      <c r="DE77" s="440"/>
      <c r="DG77" s="440"/>
      <c r="DI77" s="440"/>
      <c r="DK77" s="440"/>
      <c r="DM77" s="440"/>
      <c r="DO77" s="440"/>
      <c r="DQ77" s="440"/>
      <c r="DS77" s="440"/>
      <c r="DU77" s="440"/>
      <c r="DW77" s="440"/>
      <c r="DY77" s="440"/>
      <c r="EA77" s="440"/>
      <c r="EC77" s="440"/>
      <c r="EE77" s="440"/>
      <c r="EG77" s="440"/>
      <c r="EI77" s="440"/>
      <c r="EK77" s="440"/>
      <c r="EM77" s="440"/>
      <c r="EO77" s="440"/>
      <c r="EQ77" s="440"/>
      <c r="ES77" s="440"/>
      <c r="ET77" s="63"/>
      <c r="EU77" s="63"/>
      <c r="EW77" s="933"/>
      <c r="EX77" s="440"/>
      <c r="EY77" s="440"/>
      <c r="EZ77" s="440"/>
      <c r="FB77" s="298"/>
      <c r="FC77" s="298"/>
      <c r="FD77" s="298"/>
      <c r="FE77" s="298"/>
      <c r="FF77" s="298"/>
      <c r="FG77" s="298"/>
      <c r="FH77" s="298"/>
      <c r="FI77" s="298"/>
      <c r="FJ77" s="298"/>
      <c r="FK77" s="298"/>
      <c r="FL77" s="298"/>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915"/>
      <c r="GL77" s="915"/>
      <c r="GM77" s="915"/>
      <c r="GN77" s="915"/>
      <c r="GO77" s="915"/>
      <c r="GP77" s="915"/>
      <c r="GQ77" s="915"/>
      <c r="GR77" s="915"/>
      <c r="GS77" s="915"/>
      <c r="GT77" s="915"/>
      <c r="GU77" s="915"/>
      <c r="GV77" s="915"/>
    </row>
    <row r="78" spans="1:204" s="61" customFormat="1" ht="15" customHeight="1" outlineLevel="1" x14ac:dyDescent="0.25">
      <c r="A78" s="992">
        <v>40143</v>
      </c>
      <c r="B78" s="992"/>
      <c r="C78" s="64"/>
      <c r="D78" s="520"/>
      <c r="E78" s="519"/>
      <c r="F78" s="519"/>
      <c r="G78" s="519"/>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90"/>
      <c r="CA78" s="440"/>
      <c r="CC78" s="440"/>
      <c r="CE78" s="440"/>
      <c r="CG78" s="440"/>
      <c r="CI78" s="440"/>
      <c r="CK78" s="440"/>
      <c r="CM78" s="440"/>
      <c r="CO78" s="440"/>
      <c r="CQ78" s="440"/>
      <c r="CS78" s="440"/>
      <c r="CU78" s="440"/>
      <c r="CW78" s="440"/>
      <c r="CY78" s="860"/>
      <c r="DA78" s="440"/>
      <c r="DC78" s="440"/>
      <c r="DE78" s="440"/>
      <c r="DG78" s="440"/>
      <c r="DI78" s="440"/>
      <c r="DK78" s="440"/>
      <c r="DM78" s="440"/>
      <c r="DO78" s="440"/>
      <c r="DQ78" s="440"/>
      <c r="DS78" s="440"/>
      <c r="DU78" s="440"/>
      <c r="DW78" s="440"/>
      <c r="DY78" s="440"/>
      <c r="EA78" s="440"/>
      <c r="EC78" s="440"/>
      <c r="EE78" s="440"/>
      <c r="EG78" s="440"/>
      <c r="EI78" s="440"/>
      <c r="EK78" s="440"/>
      <c r="EM78" s="440"/>
      <c r="EO78" s="440"/>
      <c r="EQ78" s="440"/>
      <c r="ES78" s="440"/>
      <c r="ET78" s="63"/>
      <c r="EU78" s="63"/>
      <c r="EW78" s="933"/>
      <c r="EX78" s="440"/>
      <c r="EY78" s="440"/>
      <c r="EZ78" s="440"/>
      <c r="FB78" s="298"/>
      <c r="FC78" s="298"/>
      <c r="FD78" s="298"/>
      <c r="FE78" s="298"/>
      <c r="FF78" s="298"/>
      <c r="FG78" s="298"/>
      <c r="FH78" s="298"/>
      <c r="FI78" s="298"/>
      <c r="FJ78" s="298"/>
      <c r="FK78" s="298"/>
      <c r="FL78" s="298"/>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915"/>
      <c r="GL78" s="915"/>
      <c r="GM78" s="915"/>
      <c r="GN78" s="915"/>
      <c r="GO78" s="915"/>
      <c r="GP78" s="915"/>
      <c r="GQ78" s="915"/>
      <c r="GR78" s="915"/>
      <c r="GS78" s="915"/>
      <c r="GT78" s="915"/>
      <c r="GU78" s="915"/>
      <c r="GV78" s="915"/>
    </row>
    <row r="79" spans="1:204" s="61" customFormat="1" ht="15" customHeight="1" outlineLevel="1" x14ac:dyDescent="0.25">
      <c r="A79" s="992">
        <v>40144</v>
      </c>
      <c r="B79" s="992"/>
      <c r="C79" s="64"/>
      <c r="D79" s="520"/>
      <c r="E79" s="519"/>
      <c r="F79" s="519"/>
      <c r="G79" s="519"/>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90"/>
      <c r="CA79" s="440"/>
      <c r="CC79" s="440"/>
      <c r="CE79" s="440"/>
      <c r="CG79" s="440"/>
      <c r="CI79" s="440"/>
      <c r="CK79" s="440"/>
      <c r="CM79" s="440"/>
      <c r="CO79" s="440"/>
      <c r="CQ79" s="440"/>
      <c r="CS79" s="440"/>
      <c r="CU79" s="440"/>
      <c r="CW79" s="440"/>
      <c r="CY79" s="860"/>
      <c r="DA79" s="440"/>
      <c r="DC79" s="440"/>
      <c r="DE79" s="440"/>
      <c r="DG79" s="440"/>
      <c r="DI79" s="440"/>
      <c r="DK79" s="440"/>
      <c r="DM79" s="440"/>
      <c r="DO79" s="440"/>
      <c r="DQ79" s="440"/>
      <c r="DS79" s="440"/>
      <c r="DU79" s="440"/>
      <c r="DW79" s="440"/>
      <c r="DY79" s="440"/>
      <c r="EA79" s="440"/>
      <c r="EC79" s="440"/>
      <c r="EE79" s="440"/>
      <c r="EG79" s="440"/>
      <c r="EI79" s="440"/>
      <c r="EK79" s="440"/>
      <c r="EM79" s="440"/>
      <c r="EO79" s="440"/>
      <c r="EQ79" s="440"/>
      <c r="ES79" s="440"/>
      <c r="ET79" s="63"/>
      <c r="EU79" s="63"/>
      <c r="EW79" s="933"/>
      <c r="EX79" s="440"/>
      <c r="EY79" s="440"/>
      <c r="EZ79" s="440"/>
      <c r="FB79" s="298"/>
      <c r="FC79" s="298"/>
      <c r="FD79" s="298"/>
      <c r="FE79" s="298"/>
      <c r="FF79" s="298"/>
      <c r="FG79" s="298"/>
      <c r="FH79" s="298"/>
      <c r="FI79" s="298"/>
      <c r="FJ79" s="298"/>
      <c r="FK79" s="298"/>
      <c r="FL79" s="298"/>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915"/>
      <c r="GL79" s="915"/>
      <c r="GM79" s="915"/>
      <c r="GN79" s="915"/>
      <c r="GO79" s="915"/>
      <c r="GP79" s="915"/>
      <c r="GQ79" s="915"/>
      <c r="GR79" s="915"/>
      <c r="GS79" s="915"/>
      <c r="GT79" s="915"/>
      <c r="GU79" s="915"/>
      <c r="GV79" s="915"/>
    </row>
    <row r="80" spans="1:204" s="61" customFormat="1" ht="15" customHeight="1" outlineLevel="1" x14ac:dyDescent="0.25">
      <c r="A80" s="992">
        <v>40171</v>
      </c>
      <c r="B80" s="992"/>
      <c r="C80" s="64"/>
      <c r="D80" s="520"/>
      <c r="E80" s="519"/>
      <c r="F80" s="519"/>
      <c r="G80" s="519"/>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90"/>
      <c r="CA80" s="440"/>
      <c r="CC80" s="440"/>
      <c r="CE80" s="440"/>
      <c r="CG80" s="440"/>
      <c r="CI80" s="440"/>
      <c r="CK80" s="440"/>
      <c r="CM80" s="440"/>
      <c r="CO80" s="440"/>
      <c r="CQ80" s="440"/>
      <c r="CS80" s="440"/>
      <c r="CU80" s="440"/>
      <c r="CW80" s="440"/>
      <c r="CY80" s="860"/>
      <c r="DA80" s="440"/>
      <c r="DC80" s="440"/>
      <c r="DE80" s="440"/>
      <c r="DG80" s="440"/>
      <c r="DI80" s="440"/>
      <c r="DK80" s="440"/>
      <c r="DM80" s="440"/>
      <c r="DO80" s="440"/>
      <c r="DQ80" s="440"/>
      <c r="DS80" s="440"/>
      <c r="DU80" s="440"/>
      <c r="DW80" s="440"/>
      <c r="DY80" s="440"/>
      <c r="EA80" s="440"/>
      <c r="EC80" s="440"/>
      <c r="EE80" s="440"/>
      <c r="EG80" s="440"/>
      <c r="EI80" s="440"/>
      <c r="EK80" s="440"/>
      <c r="EM80" s="440"/>
      <c r="EO80" s="440"/>
      <c r="EQ80" s="440"/>
      <c r="ES80" s="440"/>
      <c r="ET80" s="63"/>
      <c r="EU80" s="63"/>
      <c r="EW80" s="933"/>
      <c r="EX80" s="440"/>
      <c r="EY80" s="440"/>
      <c r="EZ80" s="440"/>
      <c r="FB80" s="298"/>
      <c r="FC80" s="298"/>
      <c r="FD80" s="298"/>
      <c r="FE80" s="298"/>
      <c r="FF80" s="298"/>
      <c r="FG80" s="298"/>
      <c r="FH80" s="298"/>
      <c r="FI80" s="298"/>
      <c r="FJ80" s="298"/>
      <c r="FK80" s="298"/>
      <c r="FL80" s="298"/>
      <c r="FM80" s="299"/>
      <c r="FN80" s="299"/>
      <c r="FO80" s="299"/>
      <c r="FP80" s="299"/>
      <c r="FQ80" s="299"/>
      <c r="FR80" s="299"/>
      <c r="FS80" s="299"/>
      <c r="FT80" s="299"/>
      <c r="FU80" s="299"/>
      <c r="FV80" s="299"/>
      <c r="FW80" s="299"/>
      <c r="FX80" s="299"/>
      <c r="FY80" s="299"/>
      <c r="FZ80" s="299"/>
      <c r="GA80" s="299"/>
      <c r="GB80" s="299"/>
      <c r="GC80" s="299"/>
      <c r="GD80" s="299"/>
      <c r="GE80" s="299"/>
      <c r="GF80" s="299"/>
      <c r="GG80" s="299"/>
      <c r="GH80" s="299"/>
      <c r="GI80" s="299"/>
      <c r="GJ80" s="299"/>
      <c r="GK80" s="915"/>
      <c r="GL80" s="915"/>
      <c r="GM80" s="915"/>
      <c r="GN80" s="915"/>
      <c r="GO80" s="915"/>
      <c r="GP80" s="915"/>
      <c r="GQ80" s="915"/>
      <c r="GR80" s="915"/>
      <c r="GS80" s="915"/>
      <c r="GT80" s="915"/>
      <c r="GU80" s="915"/>
      <c r="GV80" s="915"/>
    </row>
    <row r="81" spans="1:204" s="61" customFormat="1" ht="15" customHeight="1" outlineLevel="1" x14ac:dyDescent="0.25">
      <c r="A81" s="992">
        <v>40179</v>
      </c>
      <c r="B81" s="992"/>
      <c r="C81" s="64"/>
      <c r="D81" s="520"/>
      <c r="E81" s="519"/>
      <c r="F81" s="519"/>
      <c r="G81" s="519"/>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90"/>
      <c r="CA81" s="440"/>
      <c r="CC81" s="440"/>
      <c r="CE81" s="440"/>
      <c r="CG81" s="440"/>
      <c r="CI81" s="440"/>
      <c r="CK81" s="440"/>
      <c r="CM81" s="440"/>
      <c r="CO81" s="440"/>
      <c r="CQ81" s="440"/>
      <c r="CS81" s="440"/>
      <c r="CU81" s="440"/>
      <c r="CW81" s="440"/>
      <c r="CY81" s="860"/>
      <c r="DA81" s="440"/>
      <c r="DC81" s="440"/>
      <c r="DE81" s="440"/>
      <c r="DG81" s="440"/>
      <c r="DI81" s="440"/>
      <c r="DK81" s="440"/>
      <c r="DM81" s="440"/>
      <c r="DO81" s="440"/>
      <c r="DQ81" s="440"/>
      <c r="DS81" s="440"/>
      <c r="DU81" s="440"/>
      <c r="DW81" s="440"/>
      <c r="DY81" s="440"/>
      <c r="EA81" s="440"/>
      <c r="EC81" s="440"/>
      <c r="EE81" s="440"/>
      <c r="EG81" s="440"/>
      <c r="EI81" s="440"/>
      <c r="EK81" s="440"/>
      <c r="EM81" s="440"/>
      <c r="EO81" s="440"/>
      <c r="EQ81" s="440"/>
      <c r="ES81" s="440"/>
      <c r="ET81" s="63"/>
      <c r="EU81" s="63"/>
      <c r="EW81" s="933"/>
      <c r="EX81" s="440"/>
      <c r="EY81" s="440"/>
      <c r="EZ81" s="440"/>
      <c r="FB81" s="298"/>
      <c r="FC81" s="298"/>
      <c r="FD81" s="298"/>
      <c r="FE81" s="298"/>
      <c r="FF81" s="298"/>
      <c r="FG81" s="298"/>
      <c r="FH81" s="298"/>
      <c r="FI81" s="298"/>
      <c r="FJ81" s="298"/>
      <c r="FK81" s="298"/>
      <c r="FL81" s="298"/>
      <c r="FM81" s="299"/>
      <c r="FN81" s="299"/>
      <c r="FO81" s="299"/>
      <c r="FP81" s="299"/>
      <c r="FQ81" s="299"/>
      <c r="FR81" s="299"/>
      <c r="FS81" s="299"/>
      <c r="FT81" s="299"/>
      <c r="FU81" s="299"/>
      <c r="FV81" s="299"/>
      <c r="FW81" s="299"/>
      <c r="FX81" s="299"/>
      <c r="FY81" s="299"/>
      <c r="FZ81" s="299"/>
      <c r="GA81" s="299"/>
      <c r="GB81" s="299"/>
      <c r="GC81" s="299"/>
      <c r="GD81" s="299"/>
      <c r="GE81" s="299"/>
      <c r="GF81" s="299"/>
      <c r="GG81" s="299"/>
      <c r="GH81" s="299"/>
      <c r="GI81" s="299"/>
      <c r="GJ81" s="299"/>
      <c r="GK81" s="915"/>
      <c r="GL81" s="915"/>
      <c r="GM81" s="915"/>
      <c r="GN81" s="915"/>
      <c r="GO81" s="915"/>
      <c r="GP81" s="915"/>
      <c r="GQ81" s="915"/>
      <c r="GR81" s="915"/>
      <c r="GS81" s="915"/>
      <c r="GT81" s="915"/>
      <c r="GU81" s="915"/>
      <c r="GV81" s="915"/>
    </row>
    <row r="82" spans="1:204" s="61" customFormat="1" ht="15" customHeight="1" outlineLevel="1" x14ac:dyDescent="0.25">
      <c r="A82" s="992">
        <v>40196</v>
      </c>
      <c r="B82" s="992"/>
      <c r="C82" s="64"/>
      <c r="D82" s="520"/>
      <c r="E82" s="519"/>
      <c r="F82" s="519"/>
      <c r="G82" s="519"/>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90"/>
      <c r="CA82" s="440"/>
      <c r="CC82" s="440"/>
      <c r="CE82" s="440"/>
      <c r="CG82" s="440"/>
      <c r="CI82" s="440"/>
      <c r="CK82" s="440"/>
      <c r="CM82" s="440"/>
      <c r="CO82" s="440"/>
      <c r="CQ82" s="440"/>
      <c r="CS82" s="440"/>
      <c r="CU82" s="440"/>
      <c r="CW82" s="440"/>
      <c r="CY82" s="860"/>
      <c r="DA82" s="440"/>
      <c r="DC82" s="440"/>
      <c r="DE82" s="440"/>
      <c r="DG82" s="440"/>
      <c r="DI82" s="440"/>
      <c r="DK82" s="440"/>
      <c r="DM82" s="440"/>
      <c r="DO82" s="440"/>
      <c r="DQ82" s="440"/>
      <c r="DS82" s="440"/>
      <c r="DU82" s="440"/>
      <c r="DW82" s="440"/>
      <c r="DY82" s="440"/>
      <c r="EA82" s="440"/>
      <c r="EC82" s="440"/>
      <c r="EE82" s="440"/>
      <c r="EG82" s="440"/>
      <c r="EI82" s="440"/>
      <c r="EK82" s="440"/>
      <c r="EM82" s="440"/>
      <c r="EO82" s="440"/>
      <c r="EQ82" s="440"/>
      <c r="ES82" s="440"/>
      <c r="ET82" s="63"/>
      <c r="EU82" s="63"/>
      <c r="EW82" s="933"/>
      <c r="EX82" s="440"/>
      <c r="EY82" s="440"/>
      <c r="EZ82" s="440"/>
      <c r="FB82" s="298"/>
      <c r="FC82" s="298"/>
      <c r="FD82" s="298"/>
      <c r="FE82" s="298"/>
      <c r="FF82" s="298"/>
      <c r="FG82" s="298"/>
      <c r="FH82" s="298"/>
      <c r="FI82" s="298"/>
      <c r="FJ82" s="298"/>
      <c r="FK82" s="298"/>
      <c r="FL82" s="298"/>
      <c r="FM82" s="299"/>
      <c r="FN82" s="299"/>
      <c r="FO82" s="299"/>
      <c r="FP82" s="299"/>
      <c r="FQ82" s="299"/>
      <c r="FR82" s="299"/>
      <c r="FS82" s="299"/>
      <c r="FT82" s="299"/>
      <c r="FU82" s="299"/>
      <c r="FV82" s="299"/>
      <c r="FW82" s="299"/>
      <c r="FX82" s="299"/>
      <c r="FY82" s="299"/>
      <c r="FZ82" s="299"/>
      <c r="GA82" s="299"/>
      <c r="GB82" s="299"/>
      <c r="GC82" s="299"/>
      <c r="GD82" s="299"/>
      <c r="GE82" s="299"/>
      <c r="GF82" s="299"/>
      <c r="GG82" s="299"/>
      <c r="GH82" s="299"/>
      <c r="GI82" s="299"/>
      <c r="GJ82" s="299"/>
      <c r="GK82" s="915"/>
      <c r="GL82" s="915"/>
      <c r="GM82" s="915"/>
      <c r="GN82" s="915"/>
      <c r="GO82" s="915"/>
      <c r="GP82" s="915"/>
      <c r="GQ82" s="915"/>
      <c r="GR82" s="915"/>
      <c r="GS82" s="915"/>
      <c r="GT82" s="915"/>
      <c r="GU82" s="915"/>
      <c r="GV82" s="915"/>
    </row>
    <row r="83" spans="1:204" s="61" customFormat="1" ht="15" customHeight="1" outlineLevel="1" x14ac:dyDescent="0.25">
      <c r="A83" s="992">
        <v>40219</v>
      </c>
      <c r="B83" s="992"/>
      <c r="C83" s="64"/>
      <c r="D83" s="520"/>
      <c r="E83" s="519"/>
      <c r="F83" s="519"/>
      <c r="G83" s="519"/>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90"/>
      <c r="CA83" s="440"/>
      <c r="CC83" s="440"/>
      <c r="CE83" s="440"/>
      <c r="CG83" s="440"/>
      <c r="CI83" s="440"/>
      <c r="CK83" s="440"/>
      <c r="CM83" s="440"/>
      <c r="CO83" s="440"/>
      <c r="CQ83" s="440"/>
      <c r="CS83" s="440"/>
      <c r="CU83" s="440"/>
      <c r="CW83" s="440"/>
      <c r="CY83" s="860"/>
      <c r="DA83" s="440"/>
      <c r="DC83" s="440"/>
      <c r="DE83" s="440"/>
      <c r="DG83" s="440"/>
      <c r="DI83" s="440"/>
      <c r="DK83" s="440"/>
      <c r="DM83" s="440"/>
      <c r="DO83" s="440"/>
      <c r="DQ83" s="440"/>
      <c r="DS83" s="440"/>
      <c r="DU83" s="440"/>
      <c r="DW83" s="440"/>
      <c r="DY83" s="440"/>
      <c r="EA83" s="440"/>
      <c r="EC83" s="440"/>
      <c r="EE83" s="440"/>
      <c r="EG83" s="440"/>
      <c r="EI83" s="440"/>
      <c r="EK83" s="440"/>
      <c r="EM83" s="440"/>
      <c r="EO83" s="440"/>
      <c r="EQ83" s="440"/>
      <c r="ES83" s="440"/>
      <c r="ET83" s="63"/>
      <c r="EU83" s="63"/>
      <c r="EW83" s="933"/>
      <c r="EX83" s="440"/>
      <c r="EY83" s="440"/>
      <c r="EZ83" s="440"/>
      <c r="FB83" s="298"/>
      <c r="FC83" s="298"/>
      <c r="FD83" s="298"/>
      <c r="FE83" s="298"/>
      <c r="FF83" s="298"/>
      <c r="FG83" s="298"/>
      <c r="FH83" s="298"/>
      <c r="FI83" s="298"/>
      <c r="FJ83" s="298"/>
      <c r="FK83" s="298"/>
      <c r="FL83" s="298"/>
      <c r="FM83" s="299"/>
      <c r="FN83" s="299"/>
      <c r="FO83" s="299"/>
      <c r="FP83" s="299"/>
      <c r="FQ83" s="299"/>
      <c r="FR83" s="299"/>
      <c r="FS83" s="299"/>
      <c r="FT83" s="299"/>
      <c r="FU83" s="299"/>
      <c r="FV83" s="299"/>
      <c r="FW83" s="299"/>
      <c r="FX83" s="299"/>
      <c r="FY83" s="299"/>
      <c r="FZ83" s="299"/>
      <c r="GA83" s="299"/>
      <c r="GB83" s="299"/>
      <c r="GC83" s="299"/>
      <c r="GD83" s="299"/>
      <c r="GE83" s="299"/>
      <c r="GF83" s="299"/>
      <c r="GG83" s="299"/>
      <c r="GH83" s="299"/>
      <c r="GI83" s="299"/>
      <c r="GJ83" s="299"/>
      <c r="GK83" s="915"/>
      <c r="GL83" s="915"/>
      <c r="GM83" s="915"/>
      <c r="GN83" s="915"/>
      <c r="GO83" s="915"/>
      <c r="GP83" s="915"/>
      <c r="GQ83" s="915"/>
      <c r="GR83" s="915"/>
      <c r="GS83" s="915"/>
      <c r="GT83" s="915"/>
      <c r="GU83" s="915"/>
      <c r="GV83" s="915"/>
    </row>
    <row r="84" spans="1:204" s="61" customFormat="1" ht="15" customHeight="1" outlineLevel="1" x14ac:dyDescent="0.25">
      <c r="A84" s="992">
        <v>40329</v>
      </c>
      <c r="B84" s="992"/>
      <c r="C84" s="64"/>
      <c r="D84" s="520"/>
      <c r="E84" s="519"/>
      <c r="F84" s="519"/>
      <c r="G84" s="519"/>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90"/>
      <c r="CA84" s="440"/>
      <c r="CC84" s="440"/>
      <c r="CE84" s="440"/>
      <c r="CG84" s="440"/>
      <c r="CI84" s="440"/>
      <c r="CK84" s="440"/>
      <c r="CM84" s="440"/>
      <c r="CO84" s="440"/>
      <c r="CQ84" s="440"/>
      <c r="CS84" s="440"/>
      <c r="CU84" s="440"/>
      <c r="CW84" s="440"/>
      <c r="CY84" s="860"/>
      <c r="DA84" s="440"/>
      <c r="DC84" s="440"/>
      <c r="DE84" s="440"/>
      <c r="DG84" s="440"/>
      <c r="DI84" s="440"/>
      <c r="DK84" s="440"/>
      <c r="DM84" s="440"/>
      <c r="DO84" s="440"/>
      <c r="DQ84" s="440"/>
      <c r="DS84" s="440"/>
      <c r="DU84" s="440"/>
      <c r="DW84" s="440"/>
      <c r="DY84" s="440"/>
      <c r="EA84" s="440"/>
      <c r="EC84" s="440"/>
      <c r="EE84" s="440"/>
      <c r="EG84" s="440"/>
      <c r="EI84" s="440"/>
      <c r="EK84" s="440"/>
      <c r="EM84" s="440"/>
      <c r="EO84" s="440"/>
      <c r="EQ84" s="440"/>
      <c r="ES84" s="440"/>
      <c r="ET84" s="63"/>
      <c r="EU84" s="63"/>
      <c r="EW84" s="933"/>
      <c r="EX84" s="440"/>
      <c r="EY84" s="440"/>
      <c r="EZ84" s="440"/>
      <c r="FB84" s="298"/>
      <c r="FC84" s="298"/>
      <c r="FD84" s="298"/>
      <c r="FE84" s="298"/>
      <c r="FF84" s="298"/>
      <c r="FG84" s="298"/>
      <c r="FH84" s="298"/>
      <c r="FI84" s="298"/>
      <c r="FJ84" s="298"/>
      <c r="FK84" s="298"/>
      <c r="FL84" s="298"/>
      <c r="FM84" s="299"/>
      <c r="FN84" s="299"/>
      <c r="FO84" s="299"/>
      <c r="FP84" s="299"/>
      <c r="FQ84" s="299"/>
      <c r="FR84" s="299"/>
      <c r="FS84" s="299"/>
      <c r="FT84" s="299"/>
      <c r="FU84" s="299"/>
      <c r="FV84" s="299"/>
      <c r="FW84" s="299"/>
      <c r="FX84" s="299"/>
      <c r="FY84" s="299"/>
      <c r="FZ84" s="299"/>
      <c r="GA84" s="299"/>
      <c r="GB84" s="299"/>
      <c r="GC84" s="299"/>
      <c r="GD84" s="299"/>
      <c r="GE84" s="299"/>
      <c r="GF84" s="299"/>
      <c r="GG84" s="299"/>
      <c r="GH84" s="299"/>
      <c r="GI84" s="299"/>
      <c r="GJ84" s="299"/>
      <c r="GK84" s="915"/>
      <c r="GL84" s="915"/>
      <c r="GM84" s="915"/>
      <c r="GN84" s="915"/>
      <c r="GO84" s="915"/>
      <c r="GP84" s="915"/>
      <c r="GQ84" s="915"/>
      <c r="GR84" s="915"/>
      <c r="GS84" s="915"/>
      <c r="GT84" s="915"/>
      <c r="GU84" s="915"/>
      <c r="GV84" s="915"/>
    </row>
    <row r="85" spans="1:204" s="61" customFormat="1" ht="15" customHeight="1" outlineLevel="1" x14ac:dyDescent="0.25">
      <c r="A85" s="992">
        <v>40364</v>
      </c>
      <c r="B85" s="992"/>
      <c r="C85" s="64"/>
      <c r="D85" s="520"/>
      <c r="E85" s="519"/>
      <c r="F85" s="519"/>
      <c r="G85" s="519"/>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90"/>
      <c r="CA85" s="440"/>
      <c r="CC85" s="440"/>
      <c r="CE85" s="440"/>
      <c r="CG85" s="440"/>
      <c r="CI85" s="440"/>
      <c r="CK85" s="440"/>
      <c r="CM85" s="440"/>
      <c r="CO85" s="440"/>
      <c r="CQ85" s="440"/>
      <c r="CS85" s="440"/>
      <c r="CU85" s="440"/>
      <c r="CW85" s="440"/>
      <c r="CY85" s="860"/>
      <c r="DA85" s="440"/>
      <c r="DC85" s="440"/>
      <c r="DE85" s="440"/>
      <c r="DG85" s="440"/>
      <c r="DI85" s="440"/>
      <c r="DK85" s="440"/>
      <c r="DM85" s="440"/>
      <c r="DO85" s="440"/>
      <c r="DQ85" s="440"/>
      <c r="DS85" s="440"/>
      <c r="DU85" s="440"/>
      <c r="DW85" s="440"/>
      <c r="DY85" s="440"/>
      <c r="EA85" s="440"/>
      <c r="EC85" s="440"/>
      <c r="EE85" s="440"/>
      <c r="EG85" s="440"/>
      <c r="EI85" s="440"/>
      <c r="EK85" s="440"/>
      <c r="EM85" s="440"/>
      <c r="EO85" s="440"/>
      <c r="EQ85" s="440"/>
      <c r="ES85" s="440"/>
      <c r="ET85" s="63"/>
      <c r="EU85" s="63"/>
      <c r="EW85" s="933"/>
      <c r="EX85" s="440"/>
      <c r="EY85" s="440"/>
      <c r="EZ85" s="440"/>
      <c r="FB85" s="298"/>
      <c r="FC85" s="298"/>
      <c r="FD85" s="298"/>
      <c r="FE85" s="298"/>
      <c r="FF85" s="298"/>
      <c r="FG85" s="298"/>
      <c r="FH85" s="298"/>
      <c r="FI85" s="298"/>
      <c r="FJ85" s="298"/>
      <c r="FK85" s="298"/>
      <c r="FL85" s="298"/>
      <c r="FM85" s="299"/>
      <c r="FN85" s="299"/>
      <c r="FO85" s="299"/>
      <c r="FP85" s="299"/>
      <c r="FQ85" s="299"/>
      <c r="FR85" s="299"/>
      <c r="FS85" s="299"/>
      <c r="FT85" s="299"/>
      <c r="FU85" s="299"/>
      <c r="FV85" s="299"/>
      <c r="FW85" s="299"/>
      <c r="FX85" s="299"/>
      <c r="FY85" s="299"/>
      <c r="FZ85" s="299"/>
      <c r="GA85" s="299"/>
      <c r="GB85" s="299"/>
      <c r="GC85" s="299"/>
      <c r="GD85" s="299"/>
      <c r="GE85" s="299"/>
      <c r="GF85" s="299"/>
      <c r="GG85" s="299"/>
      <c r="GH85" s="299"/>
      <c r="GI85" s="299"/>
      <c r="GJ85" s="299"/>
      <c r="GK85" s="915"/>
      <c r="GL85" s="915"/>
      <c r="GM85" s="915"/>
      <c r="GN85" s="915"/>
      <c r="GO85" s="915"/>
      <c r="GP85" s="915"/>
      <c r="GQ85" s="915"/>
      <c r="GR85" s="915"/>
      <c r="GS85" s="915"/>
      <c r="GT85" s="915"/>
      <c r="GU85" s="915"/>
      <c r="GV85" s="915"/>
    </row>
    <row r="86" spans="1:204" s="61" customFormat="1" ht="15" customHeight="1" outlineLevel="1" x14ac:dyDescent="0.25">
      <c r="A86" s="992">
        <v>40427</v>
      </c>
      <c r="B86" s="992"/>
      <c r="C86" s="64"/>
      <c r="D86" s="520"/>
      <c r="E86" s="519"/>
      <c r="F86" s="519"/>
      <c r="G86" s="519"/>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90"/>
      <c r="CA86" s="440"/>
      <c r="CC86" s="440"/>
      <c r="CE86" s="440"/>
      <c r="CG86" s="440"/>
      <c r="CI86" s="440"/>
      <c r="CK86" s="440"/>
      <c r="CM86" s="440"/>
      <c r="CO86" s="440"/>
      <c r="CQ86" s="440"/>
      <c r="CS86" s="440"/>
      <c r="CU86" s="440"/>
      <c r="CW86" s="440"/>
      <c r="CY86" s="860"/>
      <c r="DA86" s="440"/>
      <c r="DC86" s="440"/>
      <c r="DE86" s="440"/>
      <c r="DG86" s="440"/>
      <c r="DI86" s="440"/>
      <c r="DK86" s="440"/>
      <c r="DM86" s="440"/>
      <c r="DO86" s="440"/>
      <c r="DQ86" s="440"/>
      <c r="DS86" s="440"/>
      <c r="DU86" s="440"/>
      <c r="DW86" s="440"/>
      <c r="DY86" s="440"/>
      <c r="EA86" s="440"/>
      <c r="EC86" s="440"/>
      <c r="EE86" s="440"/>
      <c r="EG86" s="440"/>
      <c r="EI86" s="440"/>
      <c r="EK86" s="440"/>
      <c r="EM86" s="440"/>
      <c r="EO86" s="440"/>
      <c r="EQ86" s="440"/>
      <c r="ES86" s="440"/>
      <c r="ET86" s="63"/>
      <c r="EU86" s="63"/>
      <c r="EW86" s="933"/>
      <c r="EX86" s="440"/>
      <c r="EY86" s="440"/>
      <c r="EZ86" s="440"/>
      <c r="FB86" s="298"/>
      <c r="FC86" s="298"/>
      <c r="FD86" s="298"/>
      <c r="FE86" s="298"/>
      <c r="FF86" s="298"/>
      <c r="FG86" s="298"/>
      <c r="FH86" s="298"/>
      <c r="FI86" s="298"/>
      <c r="FJ86" s="298"/>
      <c r="FK86" s="298"/>
      <c r="FL86" s="298"/>
      <c r="FM86" s="299"/>
      <c r="FN86" s="299"/>
      <c r="FO86" s="299"/>
      <c r="FP86" s="299"/>
      <c r="FQ86" s="299"/>
      <c r="FR86" s="299"/>
      <c r="FS86" s="299"/>
      <c r="FT86" s="299"/>
      <c r="FU86" s="299"/>
      <c r="FV86" s="299"/>
      <c r="FW86" s="299"/>
      <c r="FX86" s="299"/>
      <c r="FY86" s="299"/>
      <c r="FZ86" s="299"/>
      <c r="GA86" s="299"/>
      <c r="GB86" s="299"/>
      <c r="GC86" s="299"/>
      <c r="GD86" s="299"/>
      <c r="GE86" s="299"/>
      <c r="GF86" s="299"/>
      <c r="GG86" s="299"/>
      <c r="GH86" s="299"/>
      <c r="GI86" s="299"/>
      <c r="GJ86" s="299"/>
      <c r="GK86" s="915"/>
      <c r="GL86" s="915"/>
      <c r="GM86" s="915"/>
      <c r="GN86" s="915"/>
      <c r="GO86" s="915"/>
      <c r="GP86" s="915"/>
      <c r="GQ86" s="915"/>
      <c r="GR86" s="915"/>
      <c r="GS86" s="915"/>
      <c r="GT86" s="915"/>
      <c r="GU86" s="915"/>
      <c r="GV86" s="915"/>
    </row>
    <row r="87" spans="1:204" s="61" customFormat="1" ht="15" customHeight="1" outlineLevel="1" x14ac:dyDescent="0.25">
      <c r="A87" s="992">
        <v>40493</v>
      </c>
      <c r="B87" s="992"/>
      <c r="C87" s="64"/>
      <c r="D87" s="520"/>
      <c r="E87" s="519"/>
      <c r="F87" s="519"/>
      <c r="G87" s="519"/>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90"/>
      <c r="CA87" s="440"/>
      <c r="CC87" s="440"/>
      <c r="CE87" s="440"/>
      <c r="CG87" s="440"/>
      <c r="CI87" s="440"/>
      <c r="CK87" s="440"/>
      <c r="CM87" s="440"/>
      <c r="CO87" s="440"/>
      <c r="CQ87" s="440"/>
      <c r="CS87" s="440"/>
      <c r="CU87" s="440"/>
      <c r="CW87" s="440"/>
      <c r="CY87" s="860"/>
      <c r="DA87" s="440"/>
      <c r="DC87" s="440"/>
      <c r="DE87" s="440"/>
      <c r="DG87" s="440"/>
      <c r="DI87" s="440"/>
      <c r="DK87" s="440"/>
      <c r="DM87" s="440"/>
      <c r="DO87" s="440"/>
      <c r="DQ87" s="440"/>
      <c r="DS87" s="440"/>
      <c r="DU87" s="440"/>
      <c r="DW87" s="440"/>
      <c r="DY87" s="440"/>
      <c r="EA87" s="440"/>
      <c r="EC87" s="440"/>
      <c r="EE87" s="440"/>
      <c r="EG87" s="440"/>
      <c r="EI87" s="440"/>
      <c r="EK87" s="440"/>
      <c r="EM87" s="440"/>
      <c r="EO87" s="440"/>
      <c r="EQ87" s="440"/>
      <c r="ES87" s="440"/>
      <c r="ET87" s="63"/>
      <c r="EU87" s="63"/>
      <c r="EW87" s="933"/>
      <c r="EX87" s="440"/>
      <c r="EY87" s="440"/>
      <c r="EZ87" s="440"/>
      <c r="FB87" s="298"/>
      <c r="FC87" s="298"/>
      <c r="FD87" s="298"/>
      <c r="FE87" s="298"/>
      <c r="FF87" s="298"/>
      <c r="FG87" s="298"/>
      <c r="FH87" s="298"/>
      <c r="FI87" s="298"/>
      <c r="FJ87" s="298"/>
      <c r="FK87" s="298"/>
      <c r="FL87" s="298"/>
      <c r="FM87" s="299"/>
      <c r="FN87" s="299"/>
      <c r="FO87" s="299"/>
      <c r="FP87" s="299"/>
      <c r="FQ87" s="299"/>
      <c r="FR87" s="299"/>
      <c r="FS87" s="299"/>
      <c r="FT87" s="299"/>
      <c r="FU87" s="299"/>
      <c r="FV87" s="299"/>
      <c r="FW87" s="299"/>
      <c r="FX87" s="299"/>
      <c r="FY87" s="299"/>
      <c r="FZ87" s="299"/>
      <c r="GA87" s="299"/>
      <c r="GB87" s="299"/>
      <c r="GC87" s="299"/>
      <c r="GD87" s="299"/>
      <c r="GE87" s="299"/>
      <c r="GF87" s="299"/>
      <c r="GG87" s="299"/>
      <c r="GH87" s="299"/>
      <c r="GI87" s="299"/>
      <c r="GJ87" s="299"/>
      <c r="GK87" s="915"/>
      <c r="GL87" s="915"/>
      <c r="GM87" s="915"/>
      <c r="GN87" s="915"/>
      <c r="GO87" s="915"/>
      <c r="GP87" s="915"/>
      <c r="GQ87" s="915"/>
      <c r="GR87" s="915"/>
      <c r="GS87" s="915"/>
      <c r="GT87" s="915"/>
      <c r="GU87" s="915"/>
      <c r="GV87" s="915"/>
    </row>
    <row r="88" spans="1:204" s="61" customFormat="1" ht="15" customHeight="1" outlineLevel="1" x14ac:dyDescent="0.25">
      <c r="A88" s="992">
        <v>40507</v>
      </c>
      <c r="B88" s="992"/>
      <c r="C88" s="64"/>
      <c r="D88" s="520"/>
      <c r="E88" s="519"/>
      <c r="F88" s="519"/>
      <c r="G88" s="519"/>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90"/>
      <c r="CA88" s="440"/>
      <c r="CC88" s="440"/>
      <c r="CE88" s="440"/>
      <c r="CG88" s="440"/>
      <c r="CI88" s="440"/>
      <c r="CK88" s="440"/>
      <c r="CM88" s="440"/>
      <c r="CO88" s="440"/>
      <c r="CQ88" s="440"/>
      <c r="CS88" s="440"/>
      <c r="CU88" s="440"/>
      <c r="CW88" s="440"/>
      <c r="CY88" s="860"/>
      <c r="DA88" s="440"/>
      <c r="DC88" s="440"/>
      <c r="DE88" s="440"/>
      <c r="DG88" s="440"/>
      <c r="DI88" s="440"/>
      <c r="DK88" s="440"/>
      <c r="DM88" s="440"/>
      <c r="DO88" s="440"/>
      <c r="DQ88" s="440"/>
      <c r="DS88" s="440"/>
      <c r="DU88" s="440"/>
      <c r="DW88" s="440"/>
      <c r="DY88" s="440"/>
      <c r="EA88" s="440"/>
      <c r="EC88" s="440"/>
      <c r="EE88" s="440"/>
      <c r="EG88" s="440"/>
      <c r="EI88" s="440"/>
      <c r="EK88" s="440"/>
      <c r="EM88" s="440"/>
      <c r="EO88" s="440"/>
      <c r="EQ88" s="440"/>
      <c r="ES88" s="440"/>
      <c r="ET88" s="63"/>
      <c r="EU88" s="63"/>
      <c r="EW88" s="933"/>
      <c r="EX88" s="440"/>
      <c r="EY88" s="440"/>
      <c r="EZ88" s="440"/>
      <c r="FB88" s="298"/>
      <c r="FC88" s="298"/>
      <c r="FD88" s="298"/>
      <c r="FE88" s="298"/>
      <c r="FF88" s="298"/>
      <c r="FG88" s="298"/>
      <c r="FH88" s="298"/>
      <c r="FI88" s="298"/>
      <c r="FJ88" s="298"/>
      <c r="FK88" s="298"/>
      <c r="FL88" s="298"/>
      <c r="FM88" s="299"/>
      <c r="FN88" s="299"/>
      <c r="FO88" s="299"/>
      <c r="FP88" s="299"/>
      <c r="FQ88" s="299"/>
      <c r="FR88" s="299"/>
      <c r="FS88" s="299"/>
      <c r="FT88" s="299"/>
      <c r="FU88" s="299"/>
      <c r="FV88" s="299"/>
      <c r="FW88" s="299"/>
      <c r="FX88" s="299"/>
      <c r="FY88" s="299"/>
      <c r="FZ88" s="299"/>
      <c r="GA88" s="299"/>
      <c r="GB88" s="299"/>
      <c r="GC88" s="299"/>
      <c r="GD88" s="299"/>
      <c r="GE88" s="299"/>
      <c r="GF88" s="299"/>
      <c r="GG88" s="299"/>
      <c r="GH88" s="299"/>
      <c r="GI88" s="299"/>
      <c r="GJ88" s="299"/>
      <c r="GK88" s="915"/>
      <c r="GL88" s="915"/>
      <c r="GM88" s="915"/>
      <c r="GN88" s="915"/>
      <c r="GO88" s="915"/>
      <c r="GP88" s="915"/>
      <c r="GQ88" s="915"/>
      <c r="GR88" s="915"/>
      <c r="GS88" s="915"/>
      <c r="GT88" s="915"/>
      <c r="GU88" s="915"/>
      <c r="GV88" s="915"/>
    </row>
    <row r="89" spans="1:204" s="61" customFormat="1" ht="15" customHeight="1" outlineLevel="1" x14ac:dyDescent="0.25">
      <c r="A89" s="992">
        <v>40508</v>
      </c>
      <c r="B89" s="992"/>
      <c r="C89" s="64"/>
      <c r="D89" s="520"/>
      <c r="E89" s="519"/>
      <c r="F89" s="519"/>
      <c r="G89" s="519"/>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90"/>
      <c r="CA89" s="440"/>
      <c r="CC89" s="440"/>
      <c r="CE89" s="440"/>
      <c r="CG89" s="440"/>
      <c r="CI89" s="440"/>
      <c r="CK89" s="440"/>
      <c r="CM89" s="440"/>
      <c r="CO89" s="440"/>
      <c r="CQ89" s="440"/>
      <c r="CS89" s="440"/>
      <c r="CU89" s="440"/>
      <c r="CW89" s="440"/>
      <c r="CY89" s="860"/>
      <c r="DA89" s="440"/>
      <c r="DC89" s="440"/>
      <c r="DE89" s="440"/>
      <c r="DG89" s="440"/>
      <c r="DI89" s="440"/>
      <c r="DK89" s="440"/>
      <c r="DM89" s="440"/>
      <c r="DO89" s="440"/>
      <c r="DQ89" s="440"/>
      <c r="DS89" s="440"/>
      <c r="DU89" s="440"/>
      <c r="DW89" s="440"/>
      <c r="DY89" s="440"/>
      <c r="EA89" s="440"/>
      <c r="EC89" s="440"/>
      <c r="EE89" s="440"/>
      <c r="EG89" s="440"/>
      <c r="EI89" s="440"/>
      <c r="EK89" s="440"/>
      <c r="EM89" s="440"/>
      <c r="EO89" s="440"/>
      <c r="EQ89" s="440"/>
      <c r="ES89" s="440"/>
      <c r="ET89" s="63"/>
      <c r="EU89" s="63"/>
      <c r="EW89" s="933"/>
      <c r="EX89" s="440"/>
      <c r="EY89" s="440"/>
      <c r="EZ89" s="440"/>
      <c r="FB89" s="298"/>
      <c r="FC89" s="298"/>
      <c r="FD89" s="298"/>
      <c r="FE89" s="298"/>
      <c r="FF89" s="298"/>
      <c r="FG89" s="298"/>
      <c r="FH89" s="298"/>
      <c r="FI89" s="298"/>
      <c r="FJ89" s="298"/>
      <c r="FK89" s="298"/>
      <c r="FL89" s="298"/>
      <c r="FM89" s="299"/>
      <c r="FN89" s="299"/>
      <c r="FO89" s="299"/>
      <c r="FP89" s="299"/>
      <c r="FQ89" s="299"/>
      <c r="FR89" s="299"/>
      <c r="FS89" s="299"/>
      <c r="FT89" s="299"/>
      <c r="FU89" s="299"/>
      <c r="FV89" s="299"/>
      <c r="FW89" s="299"/>
      <c r="FX89" s="299"/>
      <c r="FY89" s="299"/>
      <c r="FZ89" s="299"/>
      <c r="GA89" s="299"/>
      <c r="GB89" s="299"/>
      <c r="GC89" s="299"/>
      <c r="GD89" s="299"/>
      <c r="GE89" s="299"/>
      <c r="GF89" s="299"/>
      <c r="GG89" s="299"/>
      <c r="GH89" s="299"/>
      <c r="GI89" s="299"/>
      <c r="GJ89" s="299"/>
      <c r="GK89" s="915"/>
      <c r="GL89" s="915"/>
      <c r="GM89" s="915"/>
      <c r="GN89" s="915"/>
      <c r="GO89" s="915"/>
      <c r="GP89" s="915"/>
      <c r="GQ89" s="915"/>
      <c r="GR89" s="915"/>
      <c r="GS89" s="915"/>
      <c r="GT89" s="915"/>
      <c r="GU89" s="915"/>
      <c r="GV89" s="915"/>
    </row>
    <row r="90" spans="1:204" s="61" customFormat="1" ht="15" customHeight="1" outlineLevel="1" x14ac:dyDescent="0.25">
      <c r="A90" s="992">
        <v>40536</v>
      </c>
      <c r="B90" s="992"/>
      <c r="C90" s="64"/>
      <c r="D90" s="520"/>
      <c r="E90" s="519"/>
      <c r="F90" s="519"/>
      <c r="G90" s="519"/>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90"/>
      <c r="CA90" s="440"/>
      <c r="CC90" s="440"/>
      <c r="CE90" s="440"/>
      <c r="CG90" s="440"/>
      <c r="CI90" s="440"/>
      <c r="CK90" s="440"/>
      <c r="CM90" s="440"/>
      <c r="CO90" s="440"/>
      <c r="CQ90" s="440"/>
      <c r="CS90" s="440"/>
      <c r="CU90" s="440"/>
      <c r="CW90" s="440"/>
      <c r="CY90" s="860"/>
      <c r="DA90" s="440"/>
      <c r="DC90" s="440"/>
      <c r="DE90" s="440"/>
      <c r="DG90" s="440"/>
      <c r="DI90" s="440"/>
      <c r="DK90" s="440"/>
      <c r="DM90" s="440"/>
      <c r="DO90" s="440"/>
      <c r="DQ90" s="440"/>
      <c r="DS90" s="440"/>
      <c r="DU90" s="440"/>
      <c r="DW90" s="440"/>
      <c r="DY90" s="440"/>
      <c r="EA90" s="440"/>
      <c r="EC90" s="440"/>
      <c r="EE90" s="440"/>
      <c r="EG90" s="440"/>
      <c r="EI90" s="440"/>
      <c r="EK90" s="440"/>
      <c r="EM90" s="440"/>
      <c r="EO90" s="440"/>
      <c r="EQ90" s="440"/>
      <c r="ES90" s="440"/>
      <c r="ET90" s="63"/>
      <c r="EU90" s="63"/>
      <c r="EW90" s="933"/>
      <c r="EX90" s="440"/>
      <c r="EY90" s="440"/>
      <c r="EZ90" s="440"/>
      <c r="FB90" s="298"/>
      <c r="FC90" s="298"/>
      <c r="FD90" s="298"/>
      <c r="FE90" s="298"/>
      <c r="FF90" s="298"/>
      <c r="FG90" s="298"/>
      <c r="FH90" s="298"/>
      <c r="FI90" s="298"/>
      <c r="FJ90" s="298"/>
      <c r="FK90" s="298"/>
      <c r="FL90" s="298"/>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915"/>
      <c r="GL90" s="915"/>
      <c r="GM90" s="915"/>
      <c r="GN90" s="915"/>
      <c r="GO90" s="915"/>
      <c r="GP90" s="915"/>
      <c r="GQ90" s="915"/>
      <c r="GR90" s="915"/>
      <c r="GS90" s="915"/>
      <c r="GT90" s="915"/>
      <c r="GU90" s="915"/>
      <c r="GV90" s="915"/>
    </row>
    <row r="91" spans="1:204" s="61" customFormat="1" ht="15" customHeight="1" outlineLevel="1" x14ac:dyDescent="0.25">
      <c r="A91" s="992">
        <v>40539</v>
      </c>
      <c r="B91" s="992"/>
      <c r="C91" s="178"/>
      <c r="D91" s="520"/>
      <c r="E91" s="519"/>
      <c r="F91" s="519"/>
      <c r="G91" s="519"/>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90"/>
      <c r="CA91" s="440"/>
      <c r="CC91" s="440"/>
      <c r="CE91" s="440"/>
      <c r="CG91" s="440"/>
      <c r="CI91" s="440"/>
      <c r="CK91" s="440"/>
      <c r="CM91" s="440"/>
      <c r="CO91" s="440"/>
      <c r="CQ91" s="440"/>
      <c r="CS91" s="440"/>
      <c r="CU91" s="440"/>
      <c r="CW91" s="440"/>
      <c r="CY91" s="860"/>
      <c r="DA91" s="440"/>
      <c r="DC91" s="440"/>
      <c r="DE91" s="440"/>
      <c r="DG91" s="440"/>
      <c r="DI91" s="440"/>
      <c r="DK91" s="440"/>
      <c r="DM91" s="440"/>
      <c r="DO91" s="440"/>
      <c r="DQ91" s="440"/>
      <c r="DS91" s="440"/>
      <c r="DU91" s="440"/>
      <c r="DW91" s="440"/>
      <c r="DY91" s="440"/>
      <c r="EA91" s="440"/>
      <c r="EC91" s="440"/>
      <c r="EE91" s="440"/>
      <c r="EG91" s="440"/>
      <c r="EI91" s="440"/>
      <c r="EK91" s="440"/>
      <c r="EM91" s="440"/>
      <c r="EO91" s="440"/>
      <c r="EQ91" s="440"/>
      <c r="ES91" s="440"/>
      <c r="ET91" s="63"/>
      <c r="EU91" s="63"/>
      <c r="EW91" s="933"/>
      <c r="EX91" s="440"/>
      <c r="EY91" s="440"/>
      <c r="EZ91" s="440"/>
      <c r="FB91" s="298"/>
      <c r="FC91" s="298"/>
      <c r="FD91" s="298"/>
      <c r="FE91" s="298"/>
      <c r="FF91" s="298"/>
      <c r="FG91" s="298"/>
      <c r="FH91" s="298"/>
      <c r="FI91" s="298"/>
      <c r="FJ91" s="298"/>
      <c r="FK91" s="298"/>
      <c r="FL91" s="298"/>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915"/>
      <c r="GL91" s="915"/>
      <c r="GM91" s="915"/>
      <c r="GN91" s="915"/>
      <c r="GO91" s="915"/>
      <c r="GP91" s="915"/>
      <c r="GQ91" s="915"/>
      <c r="GR91" s="915"/>
      <c r="GS91" s="915"/>
      <c r="GT91" s="915"/>
      <c r="GU91" s="915"/>
      <c r="GV91" s="915"/>
    </row>
    <row r="92" spans="1:204" s="61" customFormat="1" ht="15" customHeight="1" outlineLevel="1" x14ac:dyDescent="0.25">
      <c r="A92" s="1004">
        <v>40543</v>
      </c>
      <c r="B92" s="992"/>
      <c r="C92" s="178"/>
      <c r="D92" s="520"/>
      <c r="E92" s="519"/>
      <c r="F92" s="519"/>
      <c r="G92" s="519"/>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90"/>
      <c r="CA92" s="440"/>
      <c r="CC92" s="440"/>
      <c r="CE92" s="440"/>
      <c r="CG92" s="440"/>
      <c r="CI92" s="440"/>
      <c r="CK92" s="440"/>
      <c r="CM92" s="440"/>
      <c r="CO92" s="440"/>
      <c r="CQ92" s="440"/>
      <c r="CS92" s="440"/>
      <c r="CU92" s="440"/>
      <c r="CW92" s="440"/>
      <c r="CY92" s="860"/>
      <c r="DA92" s="440"/>
      <c r="DC92" s="440"/>
      <c r="DE92" s="440"/>
      <c r="DG92" s="440"/>
      <c r="DI92" s="440"/>
      <c r="DK92" s="440"/>
      <c r="DM92" s="440"/>
      <c r="DO92" s="440"/>
      <c r="DQ92" s="440"/>
      <c r="DS92" s="440"/>
      <c r="DU92" s="440"/>
      <c r="DW92" s="440"/>
      <c r="DY92" s="440"/>
      <c r="EA92" s="440"/>
      <c r="EC92" s="440"/>
      <c r="EE92" s="440"/>
      <c r="EG92" s="440"/>
      <c r="EI92" s="440"/>
      <c r="EK92" s="440"/>
      <c r="EM92" s="440"/>
      <c r="EO92" s="440"/>
      <c r="EQ92" s="440"/>
      <c r="ES92" s="440"/>
      <c r="ET92" s="63"/>
      <c r="EU92" s="63"/>
      <c r="EW92" s="933"/>
      <c r="EX92" s="440"/>
      <c r="EY92" s="440"/>
      <c r="EZ92" s="440"/>
      <c r="FB92" s="298"/>
      <c r="FC92" s="298"/>
      <c r="FD92" s="298"/>
      <c r="FE92" s="298"/>
      <c r="FF92" s="298"/>
      <c r="FG92" s="298"/>
      <c r="FH92" s="298"/>
      <c r="FI92" s="298"/>
      <c r="FJ92" s="298"/>
      <c r="FK92" s="298"/>
      <c r="FL92" s="298"/>
      <c r="FM92" s="299"/>
      <c r="FN92" s="299"/>
      <c r="FO92" s="299"/>
      <c r="FP92" s="299"/>
      <c r="FQ92" s="299"/>
      <c r="FR92" s="299"/>
      <c r="FS92" s="299"/>
      <c r="FT92" s="299"/>
      <c r="FU92" s="299"/>
      <c r="FV92" s="299"/>
      <c r="FW92" s="299"/>
      <c r="FX92" s="299"/>
      <c r="FY92" s="299"/>
      <c r="FZ92" s="299"/>
      <c r="GA92" s="299"/>
      <c r="GB92" s="299"/>
      <c r="GC92" s="299"/>
      <c r="GD92" s="299"/>
      <c r="GE92" s="299"/>
      <c r="GF92" s="299"/>
      <c r="GG92" s="299"/>
      <c r="GH92" s="299"/>
      <c r="GI92" s="299"/>
      <c r="GJ92" s="299"/>
      <c r="GK92" s="915"/>
      <c r="GL92" s="915"/>
      <c r="GM92" s="915"/>
      <c r="GN92" s="915"/>
      <c r="GO92" s="915"/>
      <c r="GP92" s="915"/>
      <c r="GQ92" s="915"/>
      <c r="GR92" s="915"/>
      <c r="GS92" s="915"/>
      <c r="GT92" s="915"/>
      <c r="GU92" s="915"/>
      <c r="GV92" s="915"/>
    </row>
    <row r="93" spans="1:204" s="61" customFormat="1" ht="15" customHeight="1" outlineLevel="1" x14ac:dyDescent="0.25">
      <c r="A93" s="992">
        <v>40560</v>
      </c>
      <c r="B93" s="992"/>
      <c r="C93" s="178"/>
      <c r="D93" s="520"/>
      <c r="E93" s="519"/>
      <c r="F93" s="519"/>
      <c r="G93" s="519"/>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90"/>
      <c r="CA93" s="440"/>
      <c r="CC93" s="440"/>
      <c r="CE93" s="440"/>
      <c r="CG93" s="440"/>
      <c r="CI93" s="440"/>
      <c r="CK93" s="440"/>
      <c r="CM93" s="440"/>
      <c r="CO93" s="440"/>
      <c r="CQ93" s="440"/>
      <c r="CS93" s="440"/>
      <c r="CU93" s="440"/>
      <c r="CW93" s="440"/>
      <c r="CY93" s="860"/>
      <c r="DA93" s="440"/>
      <c r="DC93" s="440"/>
      <c r="DE93" s="440"/>
      <c r="DG93" s="440"/>
      <c r="DI93" s="440"/>
      <c r="DK93" s="440"/>
      <c r="DM93" s="440"/>
      <c r="DO93" s="440"/>
      <c r="DQ93" s="440"/>
      <c r="DS93" s="440"/>
      <c r="DU93" s="440"/>
      <c r="DW93" s="440"/>
      <c r="DY93" s="440"/>
      <c r="EA93" s="440"/>
      <c r="EC93" s="440"/>
      <c r="EE93" s="440"/>
      <c r="EG93" s="440"/>
      <c r="EI93" s="440"/>
      <c r="EK93" s="440"/>
      <c r="EM93" s="440"/>
      <c r="EO93" s="440"/>
      <c r="EQ93" s="440"/>
      <c r="ES93" s="440"/>
      <c r="ET93" s="63"/>
      <c r="EU93" s="63"/>
      <c r="EW93" s="933"/>
      <c r="EX93" s="440"/>
      <c r="EY93" s="440"/>
      <c r="EZ93" s="440"/>
      <c r="FB93" s="298"/>
      <c r="FC93" s="298"/>
      <c r="FD93" s="298"/>
      <c r="FE93" s="298"/>
      <c r="FF93" s="298"/>
      <c r="FG93" s="298"/>
      <c r="FH93" s="298"/>
      <c r="FI93" s="298"/>
      <c r="FJ93" s="298"/>
      <c r="FK93" s="298"/>
      <c r="FL93" s="298"/>
      <c r="FM93" s="299"/>
      <c r="FN93" s="299"/>
      <c r="FO93" s="299"/>
      <c r="FP93" s="299"/>
      <c r="FQ93" s="299"/>
      <c r="FR93" s="299"/>
      <c r="FS93" s="299"/>
      <c r="FT93" s="299"/>
      <c r="FU93" s="299"/>
      <c r="FV93" s="299"/>
      <c r="FW93" s="299"/>
      <c r="FX93" s="299"/>
      <c r="FY93" s="299"/>
      <c r="FZ93" s="299"/>
      <c r="GA93" s="299"/>
      <c r="GB93" s="299"/>
      <c r="GC93" s="299"/>
      <c r="GD93" s="299"/>
      <c r="GE93" s="299"/>
      <c r="GF93" s="299"/>
      <c r="GG93" s="299"/>
      <c r="GH93" s="299"/>
      <c r="GI93" s="299"/>
      <c r="GJ93" s="299"/>
      <c r="GK93" s="915"/>
      <c r="GL93" s="915"/>
      <c r="GM93" s="915"/>
      <c r="GN93" s="915"/>
      <c r="GO93" s="915"/>
      <c r="GP93" s="915"/>
      <c r="GQ93" s="915"/>
      <c r="GR93" s="915"/>
      <c r="GS93" s="915"/>
      <c r="GT93" s="915"/>
      <c r="GU93" s="915"/>
      <c r="GV93" s="915"/>
    </row>
    <row r="94" spans="1:204" s="61" customFormat="1" ht="15" customHeight="1" outlineLevel="1" x14ac:dyDescent="0.25">
      <c r="A94" s="992">
        <v>40655</v>
      </c>
      <c r="B94" s="992"/>
      <c r="C94" s="336"/>
      <c r="D94" s="520"/>
      <c r="E94" s="519"/>
      <c r="F94" s="519"/>
      <c r="G94" s="519"/>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90"/>
      <c r="CA94" s="440"/>
      <c r="CC94" s="440"/>
      <c r="CE94" s="440"/>
      <c r="CG94" s="440"/>
      <c r="CI94" s="440"/>
      <c r="CK94" s="440"/>
      <c r="CM94" s="440"/>
      <c r="CO94" s="440"/>
      <c r="CQ94" s="440"/>
      <c r="CS94" s="440"/>
      <c r="CU94" s="440"/>
      <c r="CW94" s="440"/>
      <c r="CY94" s="860"/>
      <c r="DA94" s="440"/>
      <c r="DC94" s="440"/>
      <c r="DE94" s="440"/>
      <c r="DG94" s="440"/>
      <c r="DI94" s="440"/>
      <c r="DK94" s="440"/>
      <c r="DM94" s="440"/>
      <c r="DO94" s="440"/>
      <c r="DQ94" s="440"/>
      <c r="DS94" s="440"/>
      <c r="DU94" s="440"/>
      <c r="DW94" s="440"/>
      <c r="DY94" s="440"/>
      <c r="EA94" s="440"/>
      <c r="EC94" s="440"/>
      <c r="EE94" s="440"/>
      <c r="EG94" s="440"/>
      <c r="EI94" s="440"/>
      <c r="EK94" s="440"/>
      <c r="EM94" s="440"/>
      <c r="EO94" s="440"/>
      <c r="EQ94" s="440"/>
      <c r="ES94" s="440"/>
      <c r="ET94" s="63"/>
      <c r="EU94" s="63"/>
      <c r="EW94" s="933"/>
      <c r="EX94" s="440"/>
      <c r="EY94" s="440"/>
      <c r="EZ94" s="440"/>
      <c r="FB94" s="298"/>
      <c r="FC94" s="298"/>
      <c r="FD94" s="298"/>
      <c r="FE94" s="298"/>
      <c r="FF94" s="298"/>
      <c r="FG94" s="298"/>
      <c r="FH94" s="298"/>
      <c r="FI94" s="298"/>
      <c r="FJ94" s="298"/>
      <c r="FK94" s="298"/>
      <c r="FL94" s="298"/>
      <c r="FM94" s="299"/>
      <c r="FN94" s="299"/>
      <c r="FO94" s="299"/>
      <c r="FP94" s="299"/>
      <c r="FQ94" s="299"/>
      <c r="FR94" s="299"/>
      <c r="FS94" s="299"/>
      <c r="FT94" s="299"/>
      <c r="FU94" s="299"/>
      <c r="FV94" s="299"/>
      <c r="FW94" s="299"/>
      <c r="FX94" s="299"/>
      <c r="FY94" s="299"/>
      <c r="FZ94" s="299"/>
      <c r="GA94" s="299"/>
      <c r="GB94" s="299"/>
      <c r="GC94" s="299"/>
      <c r="GD94" s="299"/>
      <c r="GE94" s="299"/>
      <c r="GF94" s="299"/>
      <c r="GG94" s="299"/>
      <c r="GH94" s="299"/>
      <c r="GI94" s="299"/>
      <c r="GJ94" s="299"/>
      <c r="GK94" s="915"/>
      <c r="GL94" s="915"/>
      <c r="GM94" s="915"/>
      <c r="GN94" s="915"/>
      <c r="GO94" s="915"/>
      <c r="GP94" s="915"/>
      <c r="GQ94" s="915"/>
      <c r="GR94" s="915"/>
      <c r="GS94" s="915"/>
      <c r="GT94" s="915"/>
      <c r="GU94" s="915"/>
      <c r="GV94" s="915"/>
    </row>
    <row r="95" spans="1:204" s="61" customFormat="1" ht="15" customHeight="1" outlineLevel="1" x14ac:dyDescent="0.25">
      <c r="A95" s="992">
        <v>40693</v>
      </c>
      <c r="B95" s="992"/>
      <c r="C95" s="336"/>
      <c r="D95" s="520"/>
      <c r="E95" s="519"/>
      <c r="F95" s="519"/>
      <c r="G95" s="519"/>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90"/>
      <c r="CA95" s="440"/>
      <c r="CC95" s="440"/>
      <c r="CE95" s="440"/>
      <c r="CG95" s="440"/>
      <c r="CI95" s="440"/>
      <c r="CK95" s="440"/>
      <c r="CM95" s="440"/>
      <c r="CO95" s="440"/>
      <c r="CQ95" s="440"/>
      <c r="CS95" s="440"/>
      <c r="CU95" s="440"/>
      <c r="CW95" s="440"/>
      <c r="CY95" s="860"/>
      <c r="DA95" s="440"/>
      <c r="DC95" s="440"/>
      <c r="DE95" s="440"/>
      <c r="DG95" s="440"/>
      <c r="DI95" s="440"/>
      <c r="DK95" s="440"/>
      <c r="DM95" s="440"/>
      <c r="DO95" s="440"/>
      <c r="DQ95" s="440"/>
      <c r="DS95" s="440"/>
      <c r="DU95" s="440"/>
      <c r="DW95" s="440"/>
      <c r="DY95" s="440"/>
      <c r="EA95" s="440"/>
      <c r="EC95" s="440"/>
      <c r="EE95" s="440"/>
      <c r="EG95" s="440"/>
      <c r="EI95" s="440"/>
      <c r="EK95" s="440"/>
      <c r="EM95" s="440"/>
      <c r="EO95" s="440"/>
      <c r="EQ95" s="440"/>
      <c r="ES95" s="440"/>
      <c r="ET95" s="63"/>
      <c r="EU95" s="63"/>
      <c r="EW95" s="933"/>
      <c r="EX95" s="440"/>
      <c r="EY95" s="440"/>
      <c r="EZ95" s="440"/>
      <c r="FB95" s="298"/>
      <c r="FC95" s="298"/>
      <c r="FD95" s="298"/>
      <c r="FE95" s="298"/>
      <c r="FF95" s="298"/>
      <c r="FG95" s="298"/>
      <c r="FH95" s="298"/>
      <c r="FI95" s="298"/>
      <c r="FJ95" s="298"/>
      <c r="FK95" s="298"/>
      <c r="FL95" s="298"/>
      <c r="FM95" s="299"/>
      <c r="FN95" s="299"/>
      <c r="FO95" s="299"/>
      <c r="FP95" s="299"/>
      <c r="FQ95" s="299"/>
      <c r="FR95" s="299"/>
      <c r="FS95" s="299"/>
      <c r="FT95" s="299"/>
      <c r="FU95" s="299"/>
      <c r="FV95" s="299"/>
      <c r="FW95" s="299"/>
      <c r="FX95" s="299"/>
      <c r="FY95" s="299"/>
      <c r="FZ95" s="299"/>
      <c r="GA95" s="299"/>
      <c r="GB95" s="299"/>
      <c r="GC95" s="299"/>
      <c r="GD95" s="299"/>
      <c r="GE95" s="299"/>
      <c r="GF95" s="299"/>
      <c r="GG95" s="299"/>
      <c r="GH95" s="299"/>
      <c r="GI95" s="299"/>
      <c r="GJ95" s="299"/>
      <c r="GK95" s="915"/>
      <c r="GL95" s="915"/>
      <c r="GM95" s="915"/>
      <c r="GN95" s="915"/>
      <c r="GO95" s="915"/>
      <c r="GP95" s="915"/>
      <c r="GQ95" s="915"/>
      <c r="GR95" s="915"/>
      <c r="GS95" s="915"/>
      <c r="GT95" s="915"/>
      <c r="GU95" s="915"/>
      <c r="GV95" s="915"/>
    </row>
    <row r="96" spans="1:204" s="61" customFormat="1" ht="15" customHeight="1" outlineLevel="1" x14ac:dyDescent="0.25">
      <c r="A96" s="992">
        <v>40728</v>
      </c>
      <c r="B96" s="992"/>
      <c r="C96" s="336"/>
      <c r="D96" s="520"/>
      <c r="E96" s="519"/>
      <c r="F96" s="519"/>
      <c r="G96" s="519"/>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90"/>
      <c r="CA96" s="440"/>
      <c r="CC96" s="440"/>
      <c r="CE96" s="440"/>
      <c r="CG96" s="440"/>
      <c r="CI96" s="440"/>
      <c r="CK96" s="440"/>
      <c r="CM96" s="440"/>
      <c r="CO96" s="440"/>
      <c r="CQ96" s="440"/>
      <c r="CS96" s="440"/>
      <c r="CU96" s="440"/>
      <c r="CW96" s="440"/>
      <c r="CY96" s="860"/>
      <c r="DA96" s="440"/>
      <c r="DC96" s="440"/>
      <c r="DE96" s="440"/>
      <c r="DG96" s="440"/>
      <c r="DI96" s="440"/>
      <c r="DK96" s="440"/>
      <c r="DM96" s="440"/>
      <c r="DO96" s="440"/>
      <c r="DQ96" s="440"/>
      <c r="DS96" s="440"/>
      <c r="DU96" s="440"/>
      <c r="DW96" s="440"/>
      <c r="DY96" s="440"/>
      <c r="EA96" s="440"/>
      <c r="EC96" s="440"/>
      <c r="EE96" s="440"/>
      <c r="EG96" s="440"/>
      <c r="EI96" s="440"/>
      <c r="EK96" s="440"/>
      <c r="EM96" s="440"/>
      <c r="EO96" s="440"/>
      <c r="EQ96" s="440"/>
      <c r="ES96" s="440"/>
      <c r="ET96" s="63"/>
      <c r="EU96" s="63"/>
      <c r="EW96" s="933"/>
      <c r="EX96" s="440"/>
      <c r="EY96" s="440"/>
      <c r="EZ96" s="440"/>
      <c r="FB96" s="298"/>
      <c r="FC96" s="298"/>
      <c r="FD96" s="298"/>
      <c r="FE96" s="298"/>
      <c r="FF96" s="298"/>
      <c r="FG96" s="298"/>
      <c r="FH96" s="298"/>
      <c r="FI96" s="298"/>
      <c r="FJ96" s="298"/>
      <c r="FK96" s="298"/>
      <c r="FL96" s="298"/>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915"/>
      <c r="GL96" s="915"/>
      <c r="GM96" s="915"/>
      <c r="GN96" s="915"/>
      <c r="GO96" s="915"/>
      <c r="GP96" s="915"/>
      <c r="GQ96" s="915"/>
      <c r="GR96" s="915"/>
      <c r="GS96" s="915"/>
      <c r="GT96" s="915"/>
      <c r="GU96" s="915"/>
      <c r="GV96" s="915"/>
    </row>
    <row r="97" spans="1:204" s="61" customFormat="1" ht="15" customHeight="1" outlineLevel="1" x14ac:dyDescent="0.25">
      <c r="A97" s="992">
        <v>40791</v>
      </c>
      <c r="B97" s="992"/>
      <c r="C97" s="336"/>
      <c r="D97" s="520"/>
      <c r="E97" s="519"/>
      <c r="F97" s="519"/>
      <c r="G97" s="519"/>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90"/>
      <c r="CA97" s="440"/>
      <c r="CC97" s="440"/>
      <c r="CE97" s="440"/>
      <c r="CG97" s="440"/>
      <c r="CI97" s="440"/>
      <c r="CK97" s="440"/>
      <c r="CM97" s="440"/>
      <c r="CO97" s="440"/>
      <c r="CQ97" s="440"/>
      <c r="CS97" s="440"/>
      <c r="CU97" s="440"/>
      <c r="CW97" s="440"/>
      <c r="CY97" s="860"/>
      <c r="DA97" s="440"/>
      <c r="DC97" s="440"/>
      <c r="DE97" s="440"/>
      <c r="DG97" s="440"/>
      <c r="DI97" s="440"/>
      <c r="DK97" s="440"/>
      <c r="DM97" s="440"/>
      <c r="DO97" s="440"/>
      <c r="DQ97" s="440"/>
      <c r="DS97" s="440"/>
      <c r="DU97" s="440"/>
      <c r="DW97" s="440"/>
      <c r="DY97" s="440"/>
      <c r="EA97" s="440"/>
      <c r="EC97" s="440"/>
      <c r="EE97" s="440"/>
      <c r="EG97" s="440"/>
      <c r="EI97" s="440"/>
      <c r="EK97" s="440"/>
      <c r="EM97" s="440"/>
      <c r="EO97" s="440"/>
      <c r="EQ97" s="440"/>
      <c r="ES97" s="440"/>
      <c r="ET97" s="63"/>
      <c r="EU97" s="63"/>
      <c r="EW97" s="933"/>
      <c r="EX97" s="440"/>
      <c r="EY97" s="440"/>
      <c r="EZ97" s="440"/>
      <c r="FB97" s="298"/>
      <c r="FC97" s="298"/>
      <c r="FD97" s="298"/>
      <c r="FE97" s="298"/>
      <c r="FF97" s="298"/>
      <c r="FG97" s="298"/>
      <c r="FH97" s="298"/>
      <c r="FI97" s="298"/>
      <c r="FJ97" s="298"/>
      <c r="FK97" s="298"/>
      <c r="FL97" s="298"/>
      <c r="FM97" s="299"/>
      <c r="FN97" s="299"/>
      <c r="FO97" s="299"/>
      <c r="FP97" s="299"/>
      <c r="FQ97" s="299"/>
      <c r="FR97" s="299"/>
      <c r="FS97" s="299"/>
      <c r="FT97" s="299"/>
      <c r="FU97" s="299"/>
      <c r="FV97" s="299"/>
      <c r="FW97" s="299"/>
      <c r="FX97" s="299"/>
      <c r="FY97" s="299"/>
      <c r="FZ97" s="299"/>
      <c r="GA97" s="299"/>
      <c r="GB97" s="299"/>
      <c r="GC97" s="299"/>
      <c r="GD97" s="299"/>
      <c r="GE97" s="299"/>
      <c r="GF97" s="299"/>
      <c r="GG97" s="299"/>
      <c r="GH97" s="299"/>
      <c r="GI97" s="299"/>
      <c r="GJ97" s="299"/>
      <c r="GK97" s="915"/>
      <c r="GL97" s="915"/>
      <c r="GM97" s="915"/>
      <c r="GN97" s="915"/>
      <c r="GO97" s="915"/>
      <c r="GP97" s="915"/>
      <c r="GQ97" s="915"/>
      <c r="GR97" s="915"/>
      <c r="GS97" s="915"/>
      <c r="GT97" s="915"/>
      <c r="GU97" s="915"/>
      <c r="GV97" s="915"/>
    </row>
    <row r="98" spans="1:204" s="61" customFormat="1" ht="15" customHeight="1" outlineLevel="1" x14ac:dyDescent="0.25">
      <c r="A98" s="992">
        <v>40858</v>
      </c>
      <c r="B98" s="992"/>
      <c r="C98" s="336"/>
      <c r="D98" s="520"/>
      <c r="E98" s="519"/>
      <c r="F98" s="519"/>
      <c r="G98" s="519"/>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90"/>
      <c r="CA98" s="440"/>
      <c r="CC98" s="440"/>
      <c r="CE98" s="440"/>
      <c r="CG98" s="440"/>
      <c r="CI98" s="440"/>
      <c r="CK98" s="440"/>
      <c r="CM98" s="440"/>
      <c r="CO98" s="440"/>
      <c r="CQ98" s="440"/>
      <c r="CS98" s="440"/>
      <c r="CU98" s="440"/>
      <c r="CW98" s="440"/>
      <c r="CY98" s="860"/>
      <c r="DA98" s="440"/>
      <c r="DC98" s="440"/>
      <c r="DE98" s="440"/>
      <c r="DG98" s="440"/>
      <c r="DI98" s="440"/>
      <c r="DK98" s="440"/>
      <c r="DM98" s="440"/>
      <c r="DO98" s="440"/>
      <c r="DQ98" s="440"/>
      <c r="DS98" s="440"/>
      <c r="DU98" s="440"/>
      <c r="DW98" s="440"/>
      <c r="DY98" s="440"/>
      <c r="EA98" s="440"/>
      <c r="EC98" s="440"/>
      <c r="EE98" s="440"/>
      <c r="EG98" s="440"/>
      <c r="EI98" s="440"/>
      <c r="EK98" s="440"/>
      <c r="EM98" s="440"/>
      <c r="EO98" s="440"/>
      <c r="EQ98" s="440"/>
      <c r="ES98" s="440"/>
      <c r="ET98" s="63"/>
      <c r="EU98" s="63"/>
      <c r="EW98" s="933"/>
      <c r="EX98" s="440"/>
      <c r="EY98" s="440"/>
      <c r="EZ98" s="440"/>
      <c r="FB98" s="298"/>
      <c r="FC98" s="298"/>
      <c r="FD98" s="298"/>
      <c r="FE98" s="298"/>
      <c r="FF98" s="298"/>
      <c r="FG98" s="298"/>
      <c r="FH98" s="298"/>
      <c r="FI98" s="298"/>
      <c r="FJ98" s="298"/>
      <c r="FK98" s="298"/>
      <c r="FL98" s="298"/>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915"/>
      <c r="GL98" s="915"/>
      <c r="GM98" s="915"/>
      <c r="GN98" s="915"/>
      <c r="GO98" s="915"/>
      <c r="GP98" s="915"/>
      <c r="GQ98" s="915"/>
      <c r="GR98" s="915"/>
      <c r="GS98" s="915"/>
      <c r="GT98" s="915"/>
      <c r="GU98" s="915"/>
      <c r="GV98" s="915"/>
    </row>
    <row r="99" spans="1:204" s="61" customFormat="1" ht="15" customHeight="1" outlineLevel="1" x14ac:dyDescent="0.25">
      <c r="A99" s="992">
        <v>40871</v>
      </c>
      <c r="B99" s="992"/>
      <c r="C99" s="336"/>
      <c r="D99" s="520"/>
      <c r="E99" s="519"/>
      <c r="F99" s="519"/>
      <c r="G99" s="519"/>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90"/>
      <c r="CA99" s="440"/>
      <c r="CC99" s="440"/>
      <c r="CE99" s="440"/>
      <c r="CG99" s="440"/>
      <c r="CI99" s="440"/>
      <c r="CK99" s="440"/>
      <c r="CM99" s="440"/>
      <c r="CO99" s="440"/>
      <c r="CQ99" s="440"/>
      <c r="CS99" s="440"/>
      <c r="CU99" s="440"/>
      <c r="CW99" s="440"/>
      <c r="CY99" s="860"/>
      <c r="DA99" s="440"/>
      <c r="DC99" s="440"/>
      <c r="DE99" s="440"/>
      <c r="DG99" s="440"/>
      <c r="DI99" s="440"/>
      <c r="DK99" s="440"/>
      <c r="DM99" s="440"/>
      <c r="DO99" s="440"/>
      <c r="DQ99" s="440"/>
      <c r="DS99" s="440"/>
      <c r="DU99" s="440"/>
      <c r="DW99" s="440"/>
      <c r="DY99" s="440"/>
      <c r="EA99" s="440"/>
      <c r="EC99" s="440"/>
      <c r="EE99" s="440"/>
      <c r="EG99" s="440"/>
      <c r="EI99" s="440"/>
      <c r="EK99" s="440"/>
      <c r="EM99" s="440"/>
      <c r="EO99" s="440"/>
      <c r="EQ99" s="440"/>
      <c r="ES99" s="440"/>
      <c r="ET99" s="63"/>
      <c r="EU99" s="63"/>
      <c r="EW99" s="933"/>
      <c r="EX99" s="440"/>
      <c r="EY99" s="440"/>
      <c r="EZ99" s="440"/>
      <c r="FB99" s="298"/>
      <c r="FC99" s="298"/>
      <c r="FD99" s="298"/>
      <c r="FE99" s="298"/>
      <c r="FF99" s="298"/>
      <c r="FG99" s="298"/>
      <c r="FH99" s="298"/>
      <c r="FI99" s="298"/>
      <c r="FJ99" s="298"/>
      <c r="FK99" s="298"/>
      <c r="FL99" s="298"/>
      <c r="FM99" s="299"/>
      <c r="FN99" s="299"/>
      <c r="FO99" s="299"/>
      <c r="FP99" s="299"/>
      <c r="FQ99" s="299"/>
      <c r="FR99" s="299"/>
      <c r="FS99" s="299"/>
      <c r="FT99" s="299"/>
      <c r="FU99" s="299"/>
      <c r="FV99" s="299"/>
      <c r="FW99" s="299"/>
      <c r="FX99" s="299"/>
      <c r="FY99" s="299"/>
      <c r="FZ99" s="299"/>
      <c r="GA99" s="299"/>
      <c r="GB99" s="299"/>
      <c r="GC99" s="299"/>
      <c r="GD99" s="299"/>
      <c r="GE99" s="299"/>
      <c r="GF99" s="299"/>
      <c r="GG99" s="299"/>
      <c r="GH99" s="299"/>
      <c r="GI99" s="299"/>
      <c r="GJ99" s="299"/>
      <c r="GK99" s="915"/>
      <c r="GL99" s="915"/>
      <c r="GM99" s="915"/>
      <c r="GN99" s="915"/>
      <c r="GO99" s="915"/>
      <c r="GP99" s="915"/>
      <c r="GQ99" s="915"/>
      <c r="GR99" s="915"/>
      <c r="GS99" s="915"/>
      <c r="GT99" s="915"/>
      <c r="GU99" s="915"/>
      <c r="GV99" s="915"/>
    </row>
    <row r="100" spans="1:204" s="61" customFormat="1" ht="15" customHeight="1" outlineLevel="1" x14ac:dyDescent="0.25">
      <c r="A100" s="992">
        <v>40872</v>
      </c>
      <c r="B100" s="992"/>
      <c r="C100" s="336"/>
      <c r="D100" s="520"/>
      <c r="E100" s="519"/>
      <c r="F100" s="519"/>
      <c r="G100" s="519"/>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90"/>
      <c r="CA100" s="440"/>
      <c r="CC100" s="440"/>
      <c r="CE100" s="440"/>
      <c r="CG100" s="440"/>
      <c r="CI100" s="440"/>
      <c r="CK100" s="440"/>
      <c r="CM100" s="440"/>
      <c r="CO100" s="440"/>
      <c r="CQ100" s="440"/>
      <c r="CS100" s="440"/>
      <c r="CU100" s="440"/>
      <c r="CW100" s="440"/>
      <c r="CY100" s="860"/>
      <c r="DA100" s="440"/>
      <c r="DC100" s="440"/>
      <c r="DE100" s="440"/>
      <c r="DG100" s="440"/>
      <c r="DI100" s="440"/>
      <c r="DK100" s="440"/>
      <c r="DM100" s="440"/>
      <c r="DO100" s="440"/>
      <c r="DQ100" s="440"/>
      <c r="DS100" s="440"/>
      <c r="DU100" s="440"/>
      <c r="DW100" s="440"/>
      <c r="DY100" s="440"/>
      <c r="EA100" s="440"/>
      <c r="EC100" s="440"/>
      <c r="EE100" s="440"/>
      <c r="EG100" s="440"/>
      <c r="EI100" s="440"/>
      <c r="EK100" s="440"/>
      <c r="EM100" s="440"/>
      <c r="EO100" s="440"/>
      <c r="EQ100" s="440"/>
      <c r="ES100" s="440"/>
      <c r="ET100" s="63"/>
      <c r="EU100" s="63"/>
      <c r="EW100" s="933"/>
      <c r="EX100" s="440"/>
      <c r="EY100" s="440"/>
      <c r="EZ100" s="440"/>
      <c r="FB100" s="298"/>
      <c r="FC100" s="298"/>
      <c r="FD100" s="298"/>
      <c r="FE100" s="298"/>
      <c r="FF100" s="298"/>
      <c r="FG100" s="298"/>
      <c r="FH100" s="298"/>
      <c r="FI100" s="298"/>
      <c r="FJ100" s="298"/>
      <c r="FK100" s="298"/>
      <c r="FL100" s="298"/>
      <c r="FM100" s="299"/>
      <c r="FN100" s="299"/>
      <c r="FO100" s="299"/>
      <c r="FP100" s="299"/>
      <c r="FQ100" s="299"/>
      <c r="FR100" s="299"/>
      <c r="FS100" s="299"/>
      <c r="FT100" s="299"/>
      <c r="FU100" s="299"/>
      <c r="FV100" s="299"/>
      <c r="FW100" s="299"/>
      <c r="FX100" s="299"/>
      <c r="FY100" s="299"/>
      <c r="FZ100" s="299"/>
      <c r="GA100" s="299"/>
      <c r="GB100" s="299"/>
      <c r="GC100" s="299"/>
      <c r="GD100" s="299"/>
      <c r="GE100" s="299"/>
      <c r="GF100" s="299"/>
      <c r="GG100" s="299"/>
      <c r="GH100" s="299"/>
      <c r="GI100" s="299"/>
      <c r="GJ100" s="299"/>
      <c r="GK100" s="915"/>
      <c r="GL100" s="915"/>
      <c r="GM100" s="915"/>
      <c r="GN100" s="915"/>
      <c r="GO100" s="915"/>
      <c r="GP100" s="915"/>
      <c r="GQ100" s="915"/>
      <c r="GR100" s="915"/>
      <c r="GS100" s="915"/>
      <c r="GT100" s="915"/>
      <c r="GU100" s="915"/>
      <c r="GV100" s="915"/>
    </row>
    <row r="101" spans="1:204" s="61" customFormat="1" ht="15" customHeight="1" outlineLevel="1" x14ac:dyDescent="0.25">
      <c r="A101" s="1004">
        <v>40903</v>
      </c>
      <c r="B101" s="992"/>
      <c r="C101" s="336"/>
      <c r="D101" s="520"/>
      <c r="E101" s="519"/>
      <c r="F101" s="519"/>
      <c r="G101" s="519"/>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90"/>
      <c r="CA101" s="440"/>
      <c r="CC101" s="440"/>
      <c r="CE101" s="440"/>
      <c r="CG101" s="440"/>
      <c r="CI101" s="440"/>
      <c r="CK101" s="440"/>
      <c r="CM101" s="440"/>
      <c r="CO101" s="440"/>
      <c r="CQ101" s="440"/>
      <c r="CS101" s="440"/>
      <c r="CU101" s="440"/>
      <c r="CW101" s="440"/>
      <c r="CY101" s="860"/>
      <c r="DA101" s="440"/>
      <c r="DC101" s="440"/>
      <c r="DE101" s="440"/>
      <c r="DG101" s="440"/>
      <c r="DI101" s="440"/>
      <c r="DK101" s="440"/>
      <c r="DM101" s="440"/>
      <c r="DO101" s="440"/>
      <c r="DQ101" s="440"/>
      <c r="DS101" s="440"/>
      <c r="DU101" s="440"/>
      <c r="DW101" s="440"/>
      <c r="DY101" s="440"/>
      <c r="EA101" s="440"/>
      <c r="EC101" s="440"/>
      <c r="EE101" s="440"/>
      <c r="EG101" s="440"/>
      <c r="EI101" s="440"/>
      <c r="EK101" s="440"/>
      <c r="EM101" s="440"/>
      <c r="EO101" s="440"/>
      <c r="EQ101" s="440"/>
      <c r="ES101" s="440"/>
      <c r="ET101" s="63"/>
      <c r="EU101" s="63"/>
      <c r="EW101" s="933"/>
      <c r="EX101" s="440"/>
      <c r="EY101" s="440"/>
      <c r="EZ101" s="440"/>
      <c r="FB101" s="298"/>
      <c r="FC101" s="298"/>
      <c r="FD101" s="298"/>
      <c r="FE101" s="298"/>
      <c r="FF101" s="298"/>
      <c r="FG101" s="298"/>
      <c r="FH101" s="298"/>
      <c r="FI101" s="298"/>
      <c r="FJ101" s="298"/>
      <c r="FK101" s="298"/>
      <c r="FL101" s="298"/>
      <c r="FM101" s="299"/>
      <c r="FN101" s="299"/>
      <c r="FO101" s="299"/>
      <c r="FP101" s="299"/>
      <c r="FQ101" s="299"/>
      <c r="FR101" s="299"/>
      <c r="FS101" s="299"/>
      <c r="FT101" s="299"/>
      <c r="FU101" s="299"/>
      <c r="FV101" s="299"/>
      <c r="FW101" s="299"/>
      <c r="FX101" s="299"/>
      <c r="FY101" s="299"/>
      <c r="FZ101" s="299"/>
      <c r="GA101" s="299"/>
      <c r="GB101" s="299"/>
      <c r="GC101" s="299"/>
      <c r="GD101" s="299"/>
      <c r="GE101" s="299"/>
      <c r="GF101" s="299"/>
      <c r="GG101" s="299"/>
      <c r="GH101" s="299"/>
      <c r="GI101" s="299"/>
      <c r="GJ101" s="299"/>
      <c r="GK101" s="915"/>
      <c r="GL101" s="915"/>
      <c r="GM101" s="915"/>
      <c r="GN101" s="915"/>
      <c r="GO101" s="915"/>
      <c r="GP101" s="915"/>
      <c r="GQ101" s="915"/>
      <c r="GR101" s="915"/>
      <c r="GS101" s="915"/>
      <c r="GT101" s="915"/>
      <c r="GU101" s="915"/>
      <c r="GV101" s="915"/>
    </row>
    <row r="102" spans="1:204" s="61" customFormat="1" ht="15" customHeight="1" outlineLevel="1" x14ac:dyDescent="0.25">
      <c r="A102" s="992">
        <v>40904</v>
      </c>
      <c r="B102" s="992"/>
      <c r="C102" s="336"/>
      <c r="D102" s="520"/>
      <c r="E102" s="519"/>
      <c r="F102" s="519"/>
      <c r="G102" s="519"/>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90"/>
      <c r="CA102" s="440"/>
      <c r="CC102" s="440"/>
      <c r="CE102" s="440"/>
      <c r="CG102" s="440"/>
      <c r="CI102" s="440"/>
      <c r="CK102" s="440"/>
      <c r="CM102" s="440"/>
      <c r="CO102" s="440"/>
      <c r="CQ102" s="440"/>
      <c r="CS102" s="440"/>
      <c r="CU102" s="440"/>
      <c r="CW102" s="440"/>
      <c r="CY102" s="860"/>
      <c r="DA102" s="440"/>
      <c r="DC102" s="440"/>
      <c r="DE102" s="440"/>
      <c r="DG102" s="440"/>
      <c r="DI102" s="440"/>
      <c r="DK102" s="440"/>
      <c r="DM102" s="440"/>
      <c r="DO102" s="440"/>
      <c r="DQ102" s="440"/>
      <c r="DS102" s="440"/>
      <c r="DU102" s="440"/>
      <c r="DW102" s="440"/>
      <c r="DY102" s="440"/>
      <c r="EA102" s="440"/>
      <c r="EC102" s="440"/>
      <c r="EE102" s="440"/>
      <c r="EG102" s="440"/>
      <c r="EI102" s="440"/>
      <c r="EK102" s="440"/>
      <c r="EM102" s="440"/>
      <c r="EO102" s="440"/>
      <c r="EQ102" s="440"/>
      <c r="ES102" s="440"/>
      <c r="ET102" s="63"/>
      <c r="EU102" s="63"/>
      <c r="EW102" s="933"/>
      <c r="EX102" s="440"/>
      <c r="EY102" s="440"/>
      <c r="EZ102" s="440"/>
      <c r="FB102" s="298"/>
      <c r="FC102" s="298"/>
      <c r="FD102" s="298"/>
      <c r="FE102" s="298"/>
      <c r="FF102" s="298"/>
      <c r="FG102" s="298"/>
      <c r="FH102" s="298"/>
      <c r="FI102" s="298"/>
      <c r="FJ102" s="298"/>
      <c r="FK102" s="298"/>
      <c r="FL102" s="298"/>
      <c r="FM102" s="299"/>
      <c r="FN102" s="299"/>
      <c r="FO102" s="299"/>
      <c r="FP102" s="299"/>
      <c r="FQ102" s="299"/>
      <c r="FR102" s="299"/>
      <c r="FS102" s="299"/>
      <c r="FT102" s="299"/>
      <c r="FU102" s="299"/>
      <c r="FV102" s="299"/>
      <c r="FW102" s="299"/>
      <c r="FX102" s="299"/>
      <c r="FY102" s="299"/>
      <c r="FZ102" s="299"/>
      <c r="GA102" s="299"/>
      <c r="GB102" s="299"/>
      <c r="GC102" s="299"/>
      <c r="GD102" s="299"/>
      <c r="GE102" s="299"/>
      <c r="GF102" s="299"/>
      <c r="GG102" s="299"/>
      <c r="GH102" s="299"/>
      <c r="GI102" s="299"/>
      <c r="GJ102" s="299"/>
      <c r="GK102" s="915"/>
      <c r="GL102" s="915"/>
      <c r="GM102" s="915"/>
      <c r="GN102" s="915"/>
      <c r="GO102" s="915"/>
      <c r="GP102" s="915"/>
      <c r="GQ102" s="915"/>
      <c r="GR102" s="915"/>
      <c r="GS102" s="915"/>
      <c r="GT102" s="915"/>
      <c r="GU102" s="915"/>
      <c r="GV102" s="915"/>
    </row>
    <row r="103" spans="1:204" s="61" customFormat="1" ht="15" customHeight="1" outlineLevel="1" x14ac:dyDescent="0.25">
      <c r="A103" s="992">
        <v>40910</v>
      </c>
      <c r="B103" s="992"/>
      <c r="C103" s="336"/>
      <c r="D103" s="520"/>
      <c r="E103" s="519"/>
      <c r="F103" s="519"/>
      <c r="G103" s="519"/>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90"/>
      <c r="CA103" s="440"/>
      <c r="CC103" s="440"/>
      <c r="CE103" s="440"/>
      <c r="CG103" s="440"/>
      <c r="CI103" s="440"/>
      <c r="CK103" s="440"/>
      <c r="CM103" s="440"/>
      <c r="CO103" s="440"/>
      <c r="CQ103" s="440"/>
      <c r="CS103" s="440"/>
      <c r="CU103" s="440"/>
      <c r="CW103" s="440"/>
      <c r="CY103" s="860"/>
      <c r="DA103" s="440"/>
      <c r="DC103" s="440"/>
      <c r="DE103" s="440"/>
      <c r="DG103" s="440"/>
      <c r="DI103" s="440"/>
      <c r="DK103" s="440"/>
      <c r="DM103" s="440"/>
      <c r="DO103" s="440"/>
      <c r="DQ103" s="440"/>
      <c r="DS103" s="440"/>
      <c r="DU103" s="440"/>
      <c r="DW103" s="440"/>
      <c r="DY103" s="440"/>
      <c r="EA103" s="440"/>
      <c r="EC103" s="440"/>
      <c r="EE103" s="440"/>
      <c r="EG103" s="440"/>
      <c r="EI103" s="440"/>
      <c r="EK103" s="440"/>
      <c r="EM103" s="440"/>
      <c r="EO103" s="440"/>
      <c r="EQ103" s="440"/>
      <c r="ES103" s="440"/>
      <c r="ET103" s="63"/>
      <c r="EU103" s="63"/>
      <c r="EW103" s="933"/>
      <c r="EX103" s="440"/>
      <c r="EY103" s="440"/>
      <c r="EZ103" s="440"/>
      <c r="FB103" s="298"/>
      <c r="FC103" s="298"/>
      <c r="FD103" s="298"/>
      <c r="FE103" s="298"/>
      <c r="FF103" s="298"/>
      <c r="FG103" s="298"/>
      <c r="FH103" s="298"/>
      <c r="FI103" s="298"/>
      <c r="FJ103" s="298"/>
      <c r="FK103" s="298"/>
      <c r="FL103" s="298"/>
      <c r="FM103" s="299"/>
      <c r="FN103" s="299"/>
      <c r="FO103" s="299"/>
      <c r="FP103" s="299"/>
      <c r="FQ103" s="299"/>
      <c r="FR103" s="299"/>
      <c r="FS103" s="299"/>
      <c r="FT103" s="299"/>
      <c r="FU103" s="299"/>
      <c r="FV103" s="299"/>
      <c r="FW103" s="299"/>
      <c r="FX103" s="299"/>
      <c r="FY103" s="299"/>
      <c r="FZ103" s="299"/>
      <c r="GA103" s="299"/>
      <c r="GB103" s="299"/>
      <c r="GC103" s="299"/>
      <c r="GD103" s="299"/>
      <c r="GE103" s="299"/>
      <c r="GF103" s="299"/>
      <c r="GG103" s="299"/>
      <c r="GH103" s="299"/>
      <c r="GI103" s="299"/>
      <c r="GJ103" s="299"/>
      <c r="GK103" s="915"/>
      <c r="GL103" s="915"/>
      <c r="GM103" s="915"/>
      <c r="GN103" s="915"/>
      <c r="GO103" s="915"/>
      <c r="GP103" s="915"/>
      <c r="GQ103" s="915"/>
      <c r="GR103" s="915"/>
      <c r="GS103" s="915"/>
      <c r="GT103" s="915"/>
      <c r="GU103" s="915"/>
      <c r="GV103" s="915"/>
    </row>
    <row r="104" spans="1:204" s="61" customFormat="1" ht="15" customHeight="1" outlineLevel="1" x14ac:dyDescent="0.25">
      <c r="A104" s="992">
        <v>40924</v>
      </c>
      <c r="B104" s="992"/>
      <c r="C104" s="336"/>
      <c r="D104" s="520"/>
      <c r="E104" s="519"/>
      <c r="F104" s="519"/>
      <c r="G104" s="519"/>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90"/>
      <c r="CA104" s="440"/>
      <c r="CC104" s="440"/>
      <c r="CE104" s="440"/>
      <c r="CG104" s="440"/>
      <c r="CI104" s="440"/>
      <c r="CK104" s="440"/>
      <c r="CM104" s="440"/>
      <c r="CO104" s="440"/>
      <c r="CQ104" s="440"/>
      <c r="CS104" s="440"/>
      <c r="CU104" s="440"/>
      <c r="CW104" s="440"/>
      <c r="CY104" s="860"/>
      <c r="DA104" s="440"/>
      <c r="DC104" s="440"/>
      <c r="DE104" s="440"/>
      <c r="DG104" s="440"/>
      <c r="DI104" s="440"/>
      <c r="DK104" s="440"/>
      <c r="DM104" s="440"/>
      <c r="DO104" s="440"/>
      <c r="DQ104" s="440"/>
      <c r="DS104" s="440"/>
      <c r="DU104" s="440"/>
      <c r="DW104" s="440"/>
      <c r="DY104" s="440"/>
      <c r="EA104" s="440"/>
      <c r="EC104" s="440"/>
      <c r="EE104" s="440"/>
      <c r="EG104" s="440"/>
      <c r="EI104" s="440"/>
      <c r="EK104" s="440"/>
      <c r="EM104" s="440"/>
      <c r="EO104" s="440"/>
      <c r="EQ104" s="440"/>
      <c r="ES104" s="440"/>
      <c r="ET104" s="63"/>
      <c r="EU104" s="63"/>
      <c r="EW104" s="933"/>
      <c r="EX104" s="440"/>
      <c r="EY104" s="440"/>
      <c r="EZ104" s="440"/>
      <c r="FB104" s="298"/>
      <c r="FC104" s="298"/>
      <c r="FD104" s="298"/>
      <c r="FE104" s="298"/>
      <c r="FF104" s="298"/>
      <c r="FG104" s="298"/>
      <c r="FH104" s="298"/>
      <c r="FI104" s="298"/>
      <c r="FJ104" s="298"/>
      <c r="FK104" s="298"/>
      <c r="FL104" s="298"/>
      <c r="FM104" s="299"/>
      <c r="FN104" s="299"/>
      <c r="FO104" s="299"/>
      <c r="FP104" s="299"/>
      <c r="FQ104" s="299"/>
      <c r="FR104" s="299"/>
      <c r="FS104" s="299"/>
      <c r="FT104" s="299"/>
      <c r="FU104" s="299"/>
      <c r="FV104" s="299"/>
      <c r="FW104" s="299"/>
      <c r="FX104" s="299"/>
      <c r="FY104" s="299"/>
      <c r="FZ104" s="299"/>
      <c r="GA104" s="299"/>
      <c r="GB104" s="299"/>
      <c r="GC104" s="299"/>
      <c r="GD104" s="299"/>
      <c r="GE104" s="299"/>
      <c r="GF104" s="299"/>
      <c r="GG104" s="299"/>
      <c r="GH104" s="299"/>
      <c r="GI104" s="299"/>
      <c r="GJ104" s="299"/>
      <c r="GK104" s="915"/>
      <c r="GL104" s="915"/>
      <c r="GM104" s="915"/>
      <c r="GN104" s="915"/>
      <c r="GO104" s="915"/>
      <c r="GP104" s="915"/>
      <c r="GQ104" s="915"/>
      <c r="GR104" s="915"/>
      <c r="GS104" s="915"/>
      <c r="GT104" s="915"/>
      <c r="GU104" s="915"/>
      <c r="GV104" s="915"/>
    </row>
    <row r="105" spans="1:204" s="61" customFormat="1" ht="15" customHeight="1" outlineLevel="1" x14ac:dyDescent="0.25">
      <c r="A105" s="992">
        <v>41005</v>
      </c>
      <c r="B105" s="992"/>
      <c r="C105" s="336"/>
      <c r="D105" s="520"/>
      <c r="E105" s="519"/>
      <c r="F105" s="519"/>
      <c r="G105" s="519"/>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90"/>
      <c r="CA105" s="440"/>
      <c r="CC105" s="440"/>
      <c r="CE105" s="440"/>
      <c r="CG105" s="440"/>
      <c r="CI105" s="440"/>
      <c r="CK105" s="440"/>
      <c r="CM105" s="440"/>
      <c r="CO105" s="440"/>
      <c r="CQ105" s="440"/>
      <c r="CS105" s="440"/>
      <c r="CU105" s="440"/>
      <c r="CW105" s="440"/>
      <c r="CY105" s="860"/>
      <c r="DA105" s="440"/>
      <c r="DC105" s="440"/>
      <c r="DE105" s="440"/>
      <c r="DG105" s="440"/>
      <c r="DI105" s="440"/>
      <c r="DK105" s="440"/>
      <c r="DM105" s="440"/>
      <c r="DO105" s="440"/>
      <c r="DQ105" s="440"/>
      <c r="DS105" s="440"/>
      <c r="DU105" s="440"/>
      <c r="DW105" s="440"/>
      <c r="DY105" s="440"/>
      <c r="EA105" s="440"/>
      <c r="EC105" s="440"/>
      <c r="EE105" s="440"/>
      <c r="EG105" s="440"/>
      <c r="EI105" s="440"/>
      <c r="EK105" s="440"/>
      <c r="EM105" s="440"/>
      <c r="EO105" s="440"/>
      <c r="EQ105" s="440"/>
      <c r="ES105" s="440"/>
      <c r="ET105" s="63"/>
      <c r="EU105" s="63"/>
      <c r="EW105" s="933"/>
      <c r="EX105" s="440"/>
      <c r="EY105" s="440"/>
      <c r="EZ105" s="440"/>
      <c r="FB105" s="298"/>
      <c r="FC105" s="298"/>
      <c r="FD105" s="298"/>
      <c r="FE105" s="298"/>
      <c r="FF105" s="298"/>
      <c r="FG105" s="298"/>
      <c r="FH105" s="298"/>
      <c r="FI105" s="298"/>
      <c r="FJ105" s="298"/>
      <c r="FK105" s="298"/>
      <c r="FL105" s="298"/>
      <c r="FM105" s="299"/>
      <c r="FN105" s="299"/>
      <c r="FO105" s="299"/>
      <c r="FP105" s="299"/>
      <c r="FQ105" s="299"/>
      <c r="FR105" s="299"/>
      <c r="FS105" s="299"/>
      <c r="FT105" s="299"/>
      <c r="FU105" s="299"/>
      <c r="FV105" s="299"/>
      <c r="FW105" s="299"/>
      <c r="FX105" s="299"/>
      <c r="FY105" s="299"/>
      <c r="FZ105" s="299"/>
      <c r="GA105" s="299"/>
      <c r="GB105" s="299"/>
      <c r="GC105" s="299"/>
      <c r="GD105" s="299"/>
      <c r="GE105" s="299"/>
      <c r="GF105" s="299"/>
      <c r="GG105" s="299"/>
      <c r="GH105" s="299"/>
      <c r="GI105" s="299"/>
      <c r="GJ105" s="299"/>
      <c r="GK105" s="915"/>
      <c r="GL105" s="915"/>
      <c r="GM105" s="915"/>
      <c r="GN105" s="915"/>
      <c r="GO105" s="915"/>
      <c r="GP105" s="915"/>
      <c r="GQ105" s="915"/>
      <c r="GR105" s="915"/>
      <c r="GS105" s="915"/>
      <c r="GT105" s="915"/>
      <c r="GU105" s="915"/>
      <c r="GV105" s="915"/>
    </row>
    <row r="106" spans="1:204" s="61" customFormat="1" ht="15" customHeight="1" outlineLevel="1" x14ac:dyDescent="0.25">
      <c r="A106" s="992">
        <v>41057</v>
      </c>
      <c r="B106" s="992"/>
      <c r="C106" s="178"/>
      <c r="D106" s="520"/>
      <c r="E106" s="519"/>
      <c r="F106" s="519"/>
      <c r="G106" s="519"/>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90"/>
      <c r="CA106" s="440"/>
      <c r="CC106" s="440"/>
      <c r="CE106" s="440"/>
      <c r="CG106" s="440"/>
      <c r="CI106" s="440"/>
      <c r="CK106" s="440"/>
      <c r="CM106" s="440"/>
      <c r="CO106" s="440"/>
      <c r="CQ106" s="440"/>
      <c r="CS106" s="440"/>
      <c r="CU106" s="440"/>
      <c r="CW106" s="440"/>
      <c r="CY106" s="860"/>
      <c r="DA106" s="440"/>
      <c r="DC106" s="440"/>
      <c r="DE106" s="440"/>
      <c r="DG106" s="440"/>
      <c r="DI106" s="440"/>
      <c r="DK106" s="440"/>
      <c r="DM106" s="440"/>
      <c r="DO106" s="440"/>
      <c r="DQ106" s="440"/>
      <c r="DS106" s="440"/>
      <c r="DU106" s="440"/>
      <c r="DW106" s="440"/>
      <c r="DY106" s="440"/>
      <c r="EA106" s="440"/>
      <c r="EC106" s="440"/>
      <c r="EE106" s="440"/>
      <c r="EG106" s="440"/>
      <c r="EI106" s="440"/>
      <c r="EK106" s="440"/>
      <c r="EM106" s="440"/>
      <c r="EO106" s="440"/>
      <c r="EQ106" s="440"/>
      <c r="ES106" s="440"/>
      <c r="ET106" s="63"/>
      <c r="EU106" s="63"/>
      <c r="EW106" s="933"/>
      <c r="EX106" s="440"/>
      <c r="EY106" s="440"/>
      <c r="EZ106" s="440"/>
      <c r="FB106" s="298"/>
      <c r="FC106" s="298"/>
      <c r="FD106" s="298"/>
      <c r="FE106" s="298"/>
      <c r="FF106" s="298"/>
      <c r="FG106" s="298"/>
      <c r="FH106" s="298"/>
      <c r="FI106" s="298"/>
      <c r="FJ106" s="298"/>
      <c r="FK106" s="298"/>
      <c r="FL106" s="298"/>
      <c r="FM106" s="299"/>
      <c r="FN106" s="299"/>
      <c r="FO106" s="299"/>
      <c r="FP106" s="299"/>
      <c r="FQ106" s="299"/>
      <c r="FR106" s="299"/>
      <c r="FS106" s="299"/>
      <c r="FT106" s="299"/>
      <c r="FU106" s="299"/>
      <c r="FV106" s="299"/>
      <c r="FW106" s="299"/>
      <c r="FX106" s="299"/>
      <c r="FY106" s="299"/>
      <c r="FZ106" s="299"/>
      <c r="GA106" s="299"/>
      <c r="GB106" s="299"/>
      <c r="GC106" s="299"/>
      <c r="GD106" s="299"/>
      <c r="GE106" s="299"/>
      <c r="GF106" s="299"/>
      <c r="GG106" s="299"/>
      <c r="GH106" s="299"/>
      <c r="GI106" s="299"/>
      <c r="GJ106" s="299"/>
      <c r="GK106" s="915"/>
      <c r="GL106" s="915"/>
      <c r="GM106" s="915"/>
      <c r="GN106" s="915"/>
      <c r="GO106" s="915"/>
      <c r="GP106" s="915"/>
      <c r="GQ106" s="915"/>
      <c r="GR106" s="915"/>
      <c r="GS106" s="915"/>
      <c r="GT106" s="915"/>
      <c r="GU106" s="915"/>
      <c r="GV106" s="915"/>
    </row>
    <row r="107" spans="1:204" s="61" customFormat="1" ht="15" customHeight="1" outlineLevel="1" x14ac:dyDescent="0.25">
      <c r="A107" s="992">
        <v>41094</v>
      </c>
      <c r="B107" s="992"/>
      <c r="C107" s="523"/>
      <c r="D107" s="520"/>
      <c r="E107" s="519"/>
      <c r="F107" s="519"/>
      <c r="G107" s="519"/>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90"/>
      <c r="CA107" s="440"/>
      <c r="CC107" s="440"/>
      <c r="CE107" s="440"/>
      <c r="CG107" s="440"/>
      <c r="CI107" s="440"/>
      <c r="CK107" s="440"/>
      <c r="CM107" s="440"/>
      <c r="CO107" s="440"/>
      <c r="CQ107" s="440"/>
      <c r="CS107" s="440"/>
      <c r="CU107" s="440"/>
      <c r="CW107" s="440"/>
      <c r="CY107" s="860"/>
      <c r="DA107" s="440"/>
      <c r="DC107" s="440"/>
      <c r="DE107" s="440"/>
      <c r="DG107" s="440"/>
      <c r="DI107" s="440"/>
      <c r="DK107" s="440"/>
      <c r="DM107" s="440"/>
      <c r="DO107" s="440"/>
      <c r="DQ107" s="440"/>
      <c r="DS107" s="440"/>
      <c r="DU107" s="440"/>
      <c r="DW107" s="440"/>
      <c r="DY107" s="440"/>
      <c r="EA107" s="440"/>
      <c r="EC107" s="440"/>
      <c r="EE107" s="440"/>
      <c r="EG107" s="440"/>
      <c r="EI107" s="440"/>
      <c r="EK107" s="440"/>
      <c r="EM107" s="440"/>
      <c r="EO107" s="440"/>
      <c r="EQ107" s="440"/>
      <c r="ES107" s="440"/>
      <c r="ET107" s="63"/>
      <c r="EU107" s="63"/>
      <c r="EW107" s="933"/>
      <c r="EX107" s="440"/>
      <c r="EY107" s="440"/>
      <c r="EZ107" s="440"/>
      <c r="FB107" s="298"/>
      <c r="FC107" s="298"/>
      <c r="FD107" s="298"/>
      <c r="FE107" s="298"/>
      <c r="FF107" s="298"/>
      <c r="FG107" s="298"/>
      <c r="FH107" s="298"/>
      <c r="FI107" s="298"/>
      <c r="FJ107" s="298"/>
      <c r="FK107" s="298"/>
      <c r="FL107" s="298"/>
      <c r="FM107" s="299"/>
      <c r="FN107" s="299"/>
      <c r="FO107" s="299"/>
      <c r="FP107" s="299"/>
      <c r="FQ107" s="299"/>
      <c r="FR107" s="299"/>
      <c r="FS107" s="299"/>
      <c r="FT107" s="299"/>
      <c r="FU107" s="299"/>
      <c r="FV107" s="299"/>
      <c r="FW107" s="299"/>
      <c r="FX107" s="299"/>
      <c r="FY107" s="299"/>
      <c r="FZ107" s="299"/>
      <c r="GA107" s="299"/>
      <c r="GB107" s="299"/>
      <c r="GC107" s="299"/>
      <c r="GD107" s="299"/>
      <c r="GE107" s="299"/>
      <c r="GF107" s="299"/>
      <c r="GG107" s="299"/>
      <c r="GH107" s="299"/>
      <c r="GI107" s="299"/>
      <c r="GJ107" s="299"/>
      <c r="GK107" s="915"/>
      <c r="GL107" s="915"/>
      <c r="GM107" s="915"/>
      <c r="GN107" s="915"/>
      <c r="GO107" s="915"/>
      <c r="GP107" s="915"/>
      <c r="GQ107" s="915"/>
      <c r="GR107" s="915"/>
      <c r="GS107" s="915"/>
      <c r="GT107" s="915"/>
      <c r="GU107" s="915"/>
      <c r="GV107" s="915"/>
    </row>
    <row r="108" spans="1:204" s="61" customFormat="1" ht="15" customHeight="1" outlineLevel="1" x14ac:dyDescent="0.25">
      <c r="A108" s="992">
        <v>41155</v>
      </c>
      <c r="B108" s="992"/>
      <c r="C108" s="523"/>
      <c r="D108" s="520"/>
      <c r="E108" s="519"/>
      <c r="F108" s="519"/>
      <c r="G108" s="519"/>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90"/>
      <c r="CA108" s="440"/>
      <c r="CC108" s="440"/>
      <c r="CE108" s="440"/>
      <c r="CG108" s="440"/>
      <c r="CI108" s="440"/>
      <c r="CK108" s="440"/>
      <c r="CM108" s="440"/>
      <c r="CO108" s="440"/>
      <c r="CQ108" s="440"/>
      <c r="CS108" s="440"/>
      <c r="CU108" s="440"/>
      <c r="CW108" s="440"/>
      <c r="CY108" s="860"/>
      <c r="DA108" s="440"/>
      <c r="DC108" s="440"/>
      <c r="DE108" s="440"/>
      <c r="DG108" s="440"/>
      <c r="DI108" s="440"/>
      <c r="DK108" s="440"/>
      <c r="DM108" s="440"/>
      <c r="DO108" s="440"/>
      <c r="DQ108" s="440"/>
      <c r="DS108" s="440"/>
      <c r="DU108" s="440"/>
      <c r="DW108" s="440"/>
      <c r="DY108" s="440"/>
      <c r="EA108" s="440"/>
      <c r="EC108" s="440"/>
      <c r="EE108" s="440"/>
      <c r="EG108" s="440"/>
      <c r="EI108" s="440"/>
      <c r="EK108" s="440"/>
      <c r="EM108" s="440"/>
      <c r="EO108" s="440"/>
      <c r="EQ108" s="440"/>
      <c r="ES108" s="440"/>
      <c r="ET108" s="63"/>
      <c r="EU108" s="63"/>
      <c r="EW108" s="933"/>
      <c r="EX108" s="440"/>
      <c r="EY108" s="440"/>
      <c r="EZ108" s="440"/>
      <c r="FB108" s="298"/>
      <c r="FC108" s="298"/>
      <c r="FD108" s="298"/>
      <c r="FE108" s="298"/>
      <c r="FF108" s="298"/>
      <c r="FG108" s="298"/>
      <c r="FH108" s="298"/>
      <c r="FI108" s="298"/>
      <c r="FJ108" s="298"/>
      <c r="FK108" s="298"/>
      <c r="FL108" s="298"/>
      <c r="FM108" s="299"/>
      <c r="FN108" s="299"/>
      <c r="FO108" s="299"/>
      <c r="FP108" s="299"/>
      <c r="FQ108" s="299"/>
      <c r="FR108" s="299"/>
      <c r="FS108" s="299"/>
      <c r="FT108" s="299"/>
      <c r="FU108" s="299"/>
      <c r="FV108" s="299"/>
      <c r="FW108" s="299"/>
      <c r="FX108" s="299"/>
      <c r="FY108" s="299"/>
      <c r="FZ108" s="299"/>
      <c r="GA108" s="299"/>
      <c r="GB108" s="299"/>
      <c r="GC108" s="299"/>
      <c r="GD108" s="299"/>
      <c r="GE108" s="299"/>
      <c r="GF108" s="299"/>
      <c r="GG108" s="299"/>
      <c r="GH108" s="299"/>
      <c r="GI108" s="299"/>
      <c r="GJ108" s="299"/>
      <c r="GK108" s="915"/>
      <c r="GL108" s="915"/>
      <c r="GM108" s="915"/>
      <c r="GN108" s="915"/>
      <c r="GO108" s="915"/>
      <c r="GP108" s="915"/>
      <c r="GQ108" s="915"/>
      <c r="GR108" s="915"/>
      <c r="GS108" s="915"/>
      <c r="GT108" s="915"/>
      <c r="GU108" s="915"/>
      <c r="GV108" s="915"/>
    </row>
    <row r="109" spans="1:204" s="61" customFormat="1" ht="15" customHeight="1" outlineLevel="1" x14ac:dyDescent="0.25">
      <c r="A109" s="992">
        <v>41225</v>
      </c>
      <c r="B109" s="992"/>
      <c r="C109" s="523"/>
      <c r="D109" s="520"/>
      <c r="E109" s="519"/>
      <c r="F109" s="519"/>
      <c r="G109" s="519"/>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90"/>
      <c r="CA109" s="440"/>
      <c r="CC109" s="440"/>
      <c r="CE109" s="440"/>
      <c r="CG109" s="440"/>
      <c r="CI109" s="440"/>
      <c r="CK109" s="440"/>
      <c r="CM109" s="440"/>
      <c r="CO109" s="440"/>
      <c r="CQ109" s="440"/>
      <c r="CS109" s="440"/>
      <c r="CU109" s="440"/>
      <c r="CW109" s="440"/>
      <c r="CY109" s="860"/>
      <c r="DA109" s="440"/>
      <c r="DC109" s="440"/>
      <c r="DE109" s="440"/>
      <c r="DG109" s="440"/>
      <c r="DI109" s="440"/>
      <c r="DK109" s="440"/>
      <c r="DM109" s="440"/>
      <c r="DO109" s="440"/>
      <c r="DQ109" s="440"/>
      <c r="DS109" s="440"/>
      <c r="DU109" s="440"/>
      <c r="DW109" s="440"/>
      <c r="DY109" s="440"/>
      <c r="EA109" s="440"/>
      <c r="EC109" s="440"/>
      <c r="EE109" s="440"/>
      <c r="EG109" s="440"/>
      <c r="EI109" s="440"/>
      <c r="EK109" s="440"/>
      <c r="EM109" s="440"/>
      <c r="EO109" s="440"/>
      <c r="EQ109" s="440"/>
      <c r="ES109" s="440"/>
      <c r="ET109" s="63"/>
      <c r="EU109" s="63"/>
      <c r="EW109" s="933"/>
      <c r="EX109" s="440"/>
      <c r="EY109" s="440"/>
      <c r="EZ109" s="440"/>
      <c r="FB109" s="298"/>
      <c r="FC109" s="298"/>
      <c r="FD109" s="298"/>
      <c r="FE109" s="298"/>
      <c r="FF109" s="298"/>
      <c r="FG109" s="298"/>
      <c r="FH109" s="298"/>
      <c r="FI109" s="298"/>
      <c r="FJ109" s="298"/>
      <c r="FK109" s="298"/>
      <c r="FL109" s="298"/>
      <c r="FM109" s="299"/>
      <c r="FN109" s="299"/>
      <c r="FO109" s="299"/>
      <c r="FP109" s="299"/>
      <c r="FQ109" s="299"/>
      <c r="FR109" s="299"/>
      <c r="FS109" s="299"/>
      <c r="FT109" s="299"/>
      <c r="FU109" s="299"/>
      <c r="FV109" s="299"/>
      <c r="FW109" s="299"/>
      <c r="FX109" s="299"/>
      <c r="FY109" s="299"/>
      <c r="FZ109" s="299"/>
      <c r="GA109" s="299"/>
      <c r="GB109" s="299"/>
      <c r="GC109" s="299"/>
      <c r="GD109" s="299"/>
      <c r="GE109" s="299"/>
      <c r="GF109" s="299"/>
      <c r="GG109" s="299"/>
      <c r="GH109" s="299"/>
      <c r="GI109" s="299"/>
      <c r="GJ109" s="299"/>
      <c r="GK109" s="915"/>
      <c r="GL109" s="915"/>
      <c r="GM109" s="915"/>
      <c r="GN109" s="915"/>
      <c r="GO109" s="915"/>
      <c r="GP109" s="915"/>
      <c r="GQ109" s="915"/>
      <c r="GR109" s="915"/>
      <c r="GS109" s="915"/>
      <c r="GT109" s="915"/>
      <c r="GU109" s="915"/>
      <c r="GV109" s="915"/>
    </row>
    <row r="110" spans="1:204" s="61" customFormat="1" ht="15" customHeight="1" outlineLevel="1" x14ac:dyDescent="0.25">
      <c r="A110" s="992">
        <v>41235</v>
      </c>
      <c r="B110" s="992"/>
      <c r="C110" s="523"/>
      <c r="D110" s="520"/>
      <c r="E110" s="519"/>
      <c r="F110" s="519"/>
      <c r="G110" s="519"/>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90"/>
      <c r="CA110" s="440"/>
      <c r="CC110" s="440"/>
      <c r="CE110" s="440"/>
      <c r="CG110" s="440"/>
      <c r="CI110" s="440"/>
      <c r="CK110" s="440"/>
      <c r="CM110" s="440"/>
      <c r="CO110" s="440"/>
      <c r="CQ110" s="440"/>
      <c r="CS110" s="440"/>
      <c r="CU110" s="440"/>
      <c r="CW110" s="440"/>
      <c r="CY110" s="860"/>
      <c r="DA110" s="440"/>
      <c r="DC110" s="440"/>
      <c r="DE110" s="440"/>
      <c r="DG110" s="440"/>
      <c r="DI110" s="440"/>
      <c r="DK110" s="440"/>
      <c r="DM110" s="440"/>
      <c r="DO110" s="440"/>
      <c r="DQ110" s="440"/>
      <c r="DS110" s="440"/>
      <c r="DU110" s="440"/>
      <c r="DW110" s="440"/>
      <c r="DY110" s="440"/>
      <c r="EA110" s="440"/>
      <c r="EC110" s="440"/>
      <c r="EE110" s="440"/>
      <c r="EG110" s="440"/>
      <c r="EI110" s="440"/>
      <c r="EK110" s="440"/>
      <c r="EM110" s="440"/>
      <c r="EO110" s="440"/>
      <c r="EQ110" s="440"/>
      <c r="ES110" s="440"/>
      <c r="ET110" s="63"/>
      <c r="EU110" s="63"/>
      <c r="EW110" s="933"/>
      <c r="EX110" s="440"/>
      <c r="EY110" s="440"/>
      <c r="EZ110" s="440"/>
      <c r="FB110" s="298"/>
      <c r="FC110" s="298"/>
      <c r="FD110" s="298"/>
      <c r="FE110" s="298"/>
      <c r="FF110" s="298"/>
      <c r="FG110" s="298"/>
      <c r="FH110" s="298"/>
      <c r="FI110" s="298"/>
      <c r="FJ110" s="298"/>
      <c r="FK110" s="298"/>
      <c r="FL110" s="298"/>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915"/>
      <c r="GL110" s="915"/>
      <c r="GM110" s="915"/>
      <c r="GN110" s="915"/>
      <c r="GO110" s="915"/>
      <c r="GP110" s="915"/>
      <c r="GQ110" s="915"/>
      <c r="GR110" s="915"/>
      <c r="GS110" s="915"/>
      <c r="GT110" s="915"/>
      <c r="GU110" s="915"/>
      <c r="GV110" s="915"/>
    </row>
    <row r="111" spans="1:204" s="61" customFormat="1" ht="15" customHeight="1" outlineLevel="1" x14ac:dyDescent="0.25">
      <c r="A111" s="992">
        <v>41236</v>
      </c>
      <c r="B111" s="992"/>
      <c r="C111" s="178"/>
      <c r="D111" s="520"/>
      <c r="E111" s="519"/>
      <c r="F111" s="519"/>
      <c r="G111" s="519"/>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90"/>
      <c r="CA111" s="440"/>
      <c r="CC111" s="440"/>
      <c r="CE111" s="440"/>
      <c r="CG111" s="440"/>
      <c r="CI111" s="440"/>
      <c r="CK111" s="440"/>
      <c r="CM111" s="440"/>
      <c r="CO111" s="440"/>
      <c r="CQ111" s="440"/>
      <c r="CS111" s="440"/>
      <c r="CU111" s="440"/>
      <c r="CW111" s="440"/>
      <c r="CY111" s="860"/>
      <c r="DA111" s="440"/>
      <c r="DC111" s="440"/>
      <c r="DE111" s="440"/>
      <c r="DG111" s="440"/>
      <c r="DI111" s="440"/>
      <c r="DK111" s="440"/>
      <c r="DM111" s="440"/>
      <c r="DO111" s="440"/>
      <c r="DQ111" s="440"/>
      <c r="DS111" s="440"/>
      <c r="DU111" s="440"/>
      <c r="DW111" s="440"/>
      <c r="DY111" s="440"/>
      <c r="EA111" s="440"/>
      <c r="EC111" s="440"/>
      <c r="EE111" s="440"/>
      <c r="EG111" s="440"/>
      <c r="EI111" s="440"/>
      <c r="EK111" s="440"/>
      <c r="EM111" s="440"/>
      <c r="EO111" s="440"/>
      <c r="EQ111" s="440"/>
      <c r="ES111" s="440"/>
      <c r="ET111" s="63"/>
      <c r="EU111" s="63"/>
      <c r="EW111" s="933"/>
      <c r="EX111" s="440"/>
      <c r="EY111" s="440"/>
      <c r="EZ111" s="440"/>
      <c r="FB111" s="298"/>
      <c r="FC111" s="298"/>
      <c r="FD111" s="298"/>
      <c r="FE111" s="298"/>
      <c r="FF111" s="298"/>
      <c r="FG111" s="298"/>
      <c r="FH111" s="298"/>
      <c r="FI111" s="298"/>
      <c r="FJ111" s="298"/>
      <c r="FK111" s="298"/>
      <c r="FL111" s="298"/>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99"/>
      <c r="GJ111" s="299"/>
      <c r="GK111" s="915"/>
      <c r="GL111" s="915"/>
      <c r="GM111" s="915"/>
      <c r="GN111" s="915"/>
      <c r="GO111" s="915"/>
      <c r="GP111" s="915"/>
      <c r="GQ111" s="915"/>
      <c r="GR111" s="915"/>
      <c r="GS111" s="915"/>
      <c r="GT111" s="915"/>
      <c r="GU111" s="915"/>
      <c r="GV111" s="915"/>
    </row>
    <row r="112" spans="1:204" s="61" customFormat="1" ht="15" customHeight="1" outlineLevel="1" x14ac:dyDescent="0.25">
      <c r="A112" s="992">
        <v>41267</v>
      </c>
      <c r="B112" s="992"/>
      <c r="C112" s="178"/>
      <c r="D112" s="520"/>
      <c r="E112" s="519"/>
      <c r="F112" s="519"/>
      <c r="G112" s="519"/>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90"/>
      <c r="CA112" s="440"/>
      <c r="CC112" s="440"/>
      <c r="CE112" s="440"/>
      <c r="CG112" s="440"/>
      <c r="CI112" s="440"/>
      <c r="CK112" s="440"/>
      <c r="CM112" s="440"/>
      <c r="CO112" s="440"/>
      <c r="CQ112" s="440"/>
      <c r="CS112" s="440"/>
      <c r="CU112" s="440"/>
      <c r="CW112" s="440"/>
      <c r="CY112" s="860"/>
      <c r="DA112" s="440"/>
      <c r="DC112" s="440"/>
      <c r="DE112" s="440"/>
      <c r="DG112" s="440"/>
      <c r="DI112" s="440"/>
      <c r="DK112" s="440"/>
      <c r="DM112" s="440"/>
      <c r="DO112" s="440"/>
      <c r="DQ112" s="440"/>
      <c r="DS112" s="440"/>
      <c r="DU112" s="440"/>
      <c r="DW112" s="440"/>
      <c r="DY112" s="440"/>
      <c r="EA112" s="440"/>
      <c r="EC112" s="440"/>
      <c r="EE112" s="440"/>
      <c r="EG112" s="440"/>
      <c r="EI112" s="440"/>
      <c r="EK112" s="440"/>
      <c r="EM112" s="440"/>
      <c r="EO112" s="440"/>
      <c r="EQ112" s="440"/>
      <c r="ES112" s="440"/>
      <c r="ET112" s="63"/>
      <c r="EU112" s="63"/>
      <c r="EW112" s="933"/>
      <c r="EX112" s="440"/>
      <c r="EY112" s="440"/>
      <c r="EZ112" s="440"/>
      <c r="FB112" s="298"/>
      <c r="FC112" s="298"/>
      <c r="FD112" s="298"/>
      <c r="FE112" s="298"/>
      <c r="FF112" s="298"/>
      <c r="FG112" s="298"/>
      <c r="FH112" s="298"/>
      <c r="FI112" s="298"/>
      <c r="FJ112" s="298"/>
      <c r="FK112" s="298"/>
      <c r="FL112" s="298"/>
      <c r="FM112" s="299"/>
      <c r="FN112" s="299"/>
      <c r="FO112" s="299"/>
      <c r="FP112" s="299"/>
      <c r="FQ112" s="299"/>
      <c r="FR112" s="299"/>
      <c r="FS112" s="299"/>
      <c r="FT112" s="299"/>
      <c r="FU112" s="299"/>
      <c r="FV112" s="299"/>
      <c r="FW112" s="299"/>
      <c r="FX112" s="299"/>
      <c r="FY112" s="299"/>
      <c r="FZ112" s="299"/>
      <c r="GA112" s="299"/>
      <c r="GB112" s="299"/>
      <c r="GC112" s="299"/>
      <c r="GD112" s="299"/>
      <c r="GE112" s="299"/>
      <c r="GF112" s="299"/>
      <c r="GG112" s="299"/>
      <c r="GH112" s="299"/>
      <c r="GI112" s="299"/>
      <c r="GJ112" s="299"/>
      <c r="GK112" s="915"/>
      <c r="GL112" s="915"/>
      <c r="GM112" s="915"/>
      <c r="GN112" s="915"/>
      <c r="GO112" s="915"/>
      <c r="GP112" s="915"/>
      <c r="GQ112" s="915"/>
      <c r="GR112" s="915"/>
      <c r="GS112" s="915"/>
      <c r="GT112" s="915"/>
      <c r="GU112" s="915"/>
      <c r="GV112" s="915"/>
    </row>
    <row r="113" spans="1:204" s="61" customFormat="1" ht="15" customHeight="1" outlineLevel="1" x14ac:dyDescent="0.25">
      <c r="A113" s="992">
        <v>41268</v>
      </c>
      <c r="B113" s="992"/>
      <c r="C113" s="178"/>
      <c r="D113" s="520"/>
      <c r="E113" s="519"/>
      <c r="F113" s="519"/>
      <c r="G113" s="519"/>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90"/>
      <c r="CA113" s="440"/>
      <c r="CC113" s="440"/>
      <c r="CE113" s="440"/>
      <c r="CG113" s="440"/>
      <c r="CI113" s="440"/>
      <c r="CK113" s="440"/>
      <c r="CM113" s="440"/>
      <c r="CO113" s="440"/>
      <c r="CQ113" s="440"/>
      <c r="CS113" s="440"/>
      <c r="CU113" s="440"/>
      <c r="CW113" s="440"/>
      <c r="CY113" s="860"/>
      <c r="DA113" s="440"/>
      <c r="DC113" s="440"/>
      <c r="DE113" s="440"/>
      <c r="DG113" s="440"/>
      <c r="DI113" s="440"/>
      <c r="DK113" s="440"/>
      <c r="DM113" s="440"/>
      <c r="DO113" s="440"/>
      <c r="DQ113" s="440"/>
      <c r="DS113" s="440"/>
      <c r="DU113" s="440"/>
      <c r="DW113" s="440"/>
      <c r="DY113" s="440"/>
      <c r="EA113" s="440"/>
      <c r="EC113" s="440"/>
      <c r="EE113" s="440"/>
      <c r="EG113" s="440"/>
      <c r="EI113" s="440"/>
      <c r="EK113" s="440"/>
      <c r="EM113" s="440"/>
      <c r="EO113" s="440"/>
      <c r="EQ113" s="440"/>
      <c r="ES113" s="440"/>
      <c r="ET113" s="63"/>
      <c r="EU113" s="63"/>
      <c r="EW113" s="933"/>
      <c r="EX113" s="440"/>
      <c r="EY113" s="440"/>
      <c r="EZ113" s="440"/>
      <c r="FB113" s="298"/>
      <c r="FC113" s="298"/>
      <c r="FD113" s="298"/>
      <c r="FE113" s="298"/>
      <c r="FF113" s="298"/>
      <c r="FG113" s="298"/>
      <c r="FH113" s="298"/>
      <c r="FI113" s="298"/>
      <c r="FJ113" s="298"/>
      <c r="FK113" s="298"/>
      <c r="FL113" s="298"/>
      <c r="FM113" s="299"/>
      <c r="FN113" s="299"/>
      <c r="FO113" s="299"/>
      <c r="FP113" s="299"/>
      <c r="FQ113" s="299"/>
      <c r="FR113" s="299"/>
      <c r="FS113" s="299"/>
      <c r="FT113" s="299"/>
      <c r="FU113" s="299"/>
      <c r="FV113" s="299"/>
      <c r="FW113" s="299"/>
      <c r="FX113" s="299"/>
      <c r="FY113" s="299"/>
      <c r="FZ113" s="299"/>
      <c r="GA113" s="299"/>
      <c r="GB113" s="299"/>
      <c r="GC113" s="299"/>
      <c r="GD113" s="299"/>
      <c r="GE113" s="299"/>
      <c r="GF113" s="299"/>
      <c r="GG113" s="299"/>
      <c r="GH113" s="299"/>
      <c r="GI113" s="299"/>
      <c r="GJ113" s="299"/>
      <c r="GK113" s="915"/>
      <c r="GL113" s="915"/>
      <c r="GM113" s="915"/>
      <c r="GN113" s="915"/>
      <c r="GO113" s="915"/>
      <c r="GP113" s="915"/>
      <c r="GQ113" s="915"/>
      <c r="GR113" s="915"/>
      <c r="GS113" s="915"/>
      <c r="GT113" s="915"/>
      <c r="GU113" s="915"/>
      <c r="GV113" s="915"/>
    </row>
    <row r="114" spans="1:204" s="61" customFormat="1" ht="15" customHeight="1" outlineLevel="1" x14ac:dyDescent="0.25">
      <c r="A114" s="992">
        <v>41269</v>
      </c>
      <c r="B114" s="992"/>
      <c r="C114" s="64"/>
      <c r="D114" s="520"/>
      <c r="E114" s="519"/>
      <c r="F114" s="519"/>
      <c r="G114" s="519"/>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90"/>
      <c r="CA114" s="440"/>
      <c r="CC114" s="440"/>
      <c r="CE114" s="440"/>
      <c r="CG114" s="440"/>
      <c r="CI114" s="440"/>
      <c r="CK114" s="440"/>
      <c r="CM114" s="440"/>
      <c r="CO114" s="440"/>
      <c r="CQ114" s="440"/>
      <c r="CS114" s="440"/>
      <c r="CU114" s="440"/>
      <c r="CW114" s="440"/>
      <c r="CY114" s="860"/>
      <c r="DA114" s="440"/>
      <c r="DC114" s="440"/>
      <c r="DE114" s="440"/>
      <c r="DG114" s="440"/>
      <c r="DI114" s="440"/>
      <c r="DK114" s="440"/>
      <c r="DM114" s="440"/>
      <c r="DO114" s="440"/>
      <c r="DQ114" s="440"/>
      <c r="DS114" s="440"/>
      <c r="DU114" s="440"/>
      <c r="DW114" s="440"/>
      <c r="DY114" s="440"/>
      <c r="EA114" s="440"/>
      <c r="EC114" s="440"/>
      <c r="EE114" s="440"/>
      <c r="EG114" s="440"/>
      <c r="EI114" s="440"/>
      <c r="EK114" s="440"/>
      <c r="EM114" s="440"/>
      <c r="EO114" s="440"/>
      <c r="EQ114" s="440"/>
      <c r="ES114" s="440"/>
      <c r="ET114" s="63"/>
      <c r="EU114" s="63"/>
      <c r="EW114" s="933"/>
      <c r="EX114" s="440"/>
      <c r="EY114" s="440"/>
      <c r="EZ114" s="440"/>
      <c r="FB114" s="298"/>
      <c r="FC114" s="298"/>
      <c r="FD114" s="298"/>
      <c r="FE114" s="298"/>
      <c r="FF114" s="298"/>
      <c r="FG114" s="298"/>
      <c r="FH114" s="298"/>
      <c r="FI114" s="298"/>
      <c r="FJ114" s="298"/>
      <c r="FK114" s="298"/>
      <c r="FL114" s="298"/>
      <c r="FM114" s="299"/>
      <c r="FN114" s="299"/>
      <c r="FO114" s="299"/>
      <c r="FP114" s="299"/>
      <c r="FQ114" s="299"/>
      <c r="FR114" s="299"/>
      <c r="FS114" s="299"/>
      <c r="FT114" s="299"/>
      <c r="FU114" s="299"/>
      <c r="FV114" s="299"/>
      <c r="FW114" s="299"/>
      <c r="FX114" s="299"/>
      <c r="FY114" s="299"/>
      <c r="FZ114" s="299"/>
      <c r="GA114" s="299"/>
      <c r="GB114" s="299"/>
      <c r="GC114" s="299"/>
      <c r="GD114" s="299"/>
      <c r="GE114" s="299"/>
      <c r="GF114" s="299"/>
      <c r="GG114" s="299"/>
      <c r="GH114" s="299"/>
      <c r="GI114" s="299"/>
      <c r="GJ114" s="299"/>
      <c r="GK114" s="915"/>
      <c r="GL114" s="915"/>
      <c r="GM114" s="915"/>
      <c r="GN114" s="915"/>
      <c r="GO114" s="915"/>
      <c r="GP114" s="915"/>
      <c r="GQ114" s="915"/>
      <c r="GR114" s="915"/>
      <c r="GS114" s="915"/>
      <c r="GT114" s="915"/>
      <c r="GU114" s="915"/>
      <c r="GV114" s="915"/>
    </row>
    <row r="115" spans="1:204" s="61" customFormat="1" ht="15" customHeight="1" outlineLevel="1" x14ac:dyDescent="0.25">
      <c r="A115" s="992">
        <v>41275</v>
      </c>
      <c r="B115" s="992"/>
      <c r="C115" s="523"/>
      <c r="D115" s="520"/>
      <c r="E115" s="519"/>
      <c r="F115" s="519"/>
      <c r="G115" s="519"/>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90"/>
      <c r="CA115" s="440"/>
      <c r="CC115" s="440"/>
      <c r="CE115" s="440"/>
      <c r="CG115" s="440"/>
      <c r="CI115" s="440"/>
      <c r="CK115" s="440"/>
      <c r="CM115" s="440"/>
      <c r="CO115" s="440"/>
      <c r="CQ115" s="440"/>
      <c r="CS115" s="440"/>
      <c r="CU115" s="440"/>
      <c r="CW115" s="440"/>
      <c r="CY115" s="860"/>
      <c r="DA115" s="440"/>
      <c r="DC115" s="440"/>
      <c r="DE115" s="440"/>
      <c r="DG115" s="440"/>
      <c r="DI115" s="440"/>
      <c r="DK115" s="440"/>
      <c r="DM115" s="440"/>
      <c r="DO115" s="440"/>
      <c r="DQ115" s="440"/>
      <c r="DS115" s="440"/>
      <c r="DU115" s="440"/>
      <c r="DW115" s="440"/>
      <c r="DY115" s="440"/>
      <c r="EA115" s="440"/>
      <c r="EC115" s="440"/>
      <c r="EE115" s="440"/>
      <c r="EG115" s="440"/>
      <c r="EI115" s="440"/>
      <c r="EK115" s="440"/>
      <c r="EM115" s="440"/>
      <c r="EO115" s="440"/>
      <c r="EQ115" s="440"/>
      <c r="ES115" s="440"/>
      <c r="ET115" s="871"/>
      <c r="EU115" s="63"/>
      <c r="EW115" s="933"/>
      <c r="EX115" s="440"/>
      <c r="EY115" s="440"/>
      <c r="EZ115" s="440"/>
      <c r="FB115" s="298"/>
      <c r="FC115" s="298"/>
      <c r="FD115" s="298"/>
      <c r="FE115" s="298"/>
      <c r="FF115" s="298"/>
      <c r="FG115" s="298"/>
      <c r="FH115" s="298"/>
      <c r="FI115" s="298"/>
      <c r="FJ115" s="298"/>
      <c r="FK115" s="298"/>
      <c r="FL115" s="298"/>
      <c r="FM115" s="299"/>
      <c r="FN115" s="299"/>
      <c r="FO115" s="299"/>
      <c r="FP115" s="299"/>
      <c r="FQ115" s="299"/>
      <c r="FR115" s="299"/>
      <c r="FS115" s="299"/>
      <c r="FT115" s="299"/>
      <c r="FU115" s="299"/>
      <c r="FV115" s="299"/>
      <c r="FW115" s="299"/>
      <c r="FX115" s="299"/>
      <c r="FY115" s="299"/>
      <c r="FZ115" s="299"/>
      <c r="GA115" s="299"/>
      <c r="GB115" s="299"/>
      <c r="GC115" s="299"/>
      <c r="GD115" s="299"/>
      <c r="GE115" s="299"/>
      <c r="GF115" s="299"/>
      <c r="GG115" s="299"/>
      <c r="GH115" s="299"/>
      <c r="GI115" s="299"/>
      <c r="GJ115" s="299"/>
      <c r="GK115" s="915"/>
      <c r="GL115" s="915"/>
      <c r="GM115" s="915"/>
      <c r="GN115" s="915"/>
      <c r="GO115" s="915"/>
      <c r="GP115" s="915"/>
      <c r="GQ115" s="915"/>
      <c r="GR115" s="915"/>
      <c r="GS115" s="915"/>
      <c r="GT115" s="915"/>
      <c r="GU115" s="915"/>
      <c r="GV115" s="915"/>
    </row>
    <row r="116" spans="1:204" s="61" customFormat="1" ht="15" customHeight="1" outlineLevel="1" x14ac:dyDescent="0.25">
      <c r="A116" s="992">
        <v>41295</v>
      </c>
      <c r="B116" s="992"/>
      <c r="C116" s="523"/>
      <c r="D116" s="520"/>
      <c r="E116" s="519"/>
      <c r="F116" s="519"/>
      <c r="G116" s="519"/>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90"/>
      <c r="CA116" s="440"/>
      <c r="CC116" s="440"/>
      <c r="CE116" s="440"/>
      <c r="CG116" s="440"/>
      <c r="CI116" s="440"/>
      <c r="CK116" s="440"/>
      <c r="CM116" s="440"/>
      <c r="CO116" s="440"/>
      <c r="CQ116" s="440"/>
      <c r="CS116" s="440"/>
      <c r="CU116" s="440"/>
      <c r="CW116" s="440"/>
      <c r="CY116" s="860"/>
      <c r="DA116" s="440"/>
      <c r="DC116" s="440"/>
      <c r="DE116" s="440"/>
      <c r="DG116" s="440"/>
      <c r="DI116" s="440"/>
      <c r="DK116" s="440"/>
      <c r="DM116" s="440"/>
      <c r="DO116" s="440"/>
      <c r="DQ116" s="440"/>
      <c r="DS116" s="440"/>
      <c r="DU116" s="440"/>
      <c r="DW116" s="440"/>
      <c r="DY116" s="440"/>
      <c r="EA116" s="440"/>
      <c r="EC116" s="440"/>
      <c r="EE116" s="440"/>
      <c r="EG116" s="440"/>
      <c r="EI116" s="440"/>
      <c r="EK116" s="440"/>
      <c r="EM116" s="440"/>
      <c r="EO116" s="440"/>
      <c r="EQ116" s="440"/>
      <c r="ES116" s="440"/>
      <c r="ET116" s="871"/>
      <c r="EU116" s="63"/>
      <c r="EW116" s="933"/>
      <c r="EX116" s="440"/>
      <c r="EY116" s="440"/>
      <c r="EZ116" s="440"/>
      <c r="FB116" s="298"/>
      <c r="FC116" s="298"/>
      <c r="FD116" s="298"/>
      <c r="FE116" s="298"/>
      <c r="FF116" s="298"/>
      <c r="FG116" s="298"/>
      <c r="FH116" s="298"/>
      <c r="FI116" s="298"/>
      <c r="FJ116" s="298"/>
      <c r="FK116" s="298"/>
      <c r="FL116" s="298"/>
      <c r="FM116" s="299"/>
      <c r="FN116" s="299"/>
      <c r="FO116" s="299"/>
      <c r="FP116" s="299"/>
      <c r="FQ116" s="299"/>
      <c r="FR116" s="299"/>
      <c r="FS116" s="299"/>
      <c r="FT116" s="299"/>
      <c r="FU116" s="299"/>
      <c r="FV116" s="299"/>
      <c r="FW116" s="299"/>
      <c r="FX116" s="299"/>
      <c r="FY116" s="299"/>
      <c r="FZ116" s="299"/>
      <c r="GA116" s="299"/>
      <c r="GB116" s="299"/>
      <c r="GC116" s="299"/>
      <c r="GD116" s="299"/>
      <c r="GE116" s="299"/>
      <c r="GF116" s="299"/>
      <c r="GG116" s="299"/>
      <c r="GH116" s="299"/>
      <c r="GI116" s="299"/>
      <c r="GJ116" s="299"/>
      <c r="GK116" s="915"/>
      <c r="GL116" s="915"/>
      <c r="GM116" s="915"/>
      <c r="GN116" s="915"/>
      <c r="GO116" s="915"/>
      <c r="GP116" s="915"/>
      <c r="GQ116" s="915"/>
      <c r="GR116" s="915"/>
      <c r="GS116" s="915"/>
      <c r="GT116" s="915"/>
      <c r="GU116" s="915"/>
      <c r="GV116" s="915"/>
    </row>
    <row r="117" spans="1:204" s="61" customFormat="1" ht="15" customHeight="1" outlineLevel="1" x14ac:dyDescent="0.25">
      <c r="A117" s="992">
        <v>41362</v>
      </c>
      <c r="B117" s="992"/>
      <c r="C117" s="523"/>
      <c r="D117" s="520"/>
      <c r="E117" s="519"/>
      <c r="F117" s="519"/>
      <c r="G117" s="519"/>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90"/>
      <c r="CA117" s="440"/>
      <c r="CC117" s="440"/>
      <c r="CE117" s="440"/>
      <c r="CG117" s="440"/>
      <c r="CI117" s="440"/>
      <c r="CK117" s="440"/>
      <c r="CM117" s="440"/>
      <c r="CO117" s="440"/>
      <c r="CQ117" s="440"/>
      <c r="CS117" s="440"/>
      <c r="CU117" s="440"/>
      <c r="CW117" s="440"/>
      <c r="CY117" s="860"/>
      <c r="DA117" s="440"/>
      <c r="DC117" s="440"/>
      <c r="DE117" s="440"/>
      <c r="DG117" s="440"/>
      <c r="DI117" s="440"/>
      <c r="DK117" s="440"/>
      <c r="DM117" s="440"/>
      <c r="DO117" s="440"/>
      <c r="DQ117" s="440"/>
      <c r="DS117" s="440"/>
      <c r="DU117" s="440"/>
      <c r="DW117" s="440"/>
      <c r="DY117" s="440"/>
      <c r="EA117" s="440"/>
      <c r="EC117" s="440"/>
      <c r="EE117" s="440"/>
      <c r="EG117" s="440"/>
      <c r="EI117" s="440"/>
      <c r="EK117" s="440"/>
      <c r="EM117" s="440"/>
      <c r="EO117" s="440"/>
      <c r="EQ117" s="440"/>
      <c r="ES117" s="440"/>
      <c r="ET117" s="871"/>
      <c r="EU117" s="63"/>
      <c r="EW117" s="933"/>
      <c r="EX117" s="440"/>
      <c r="EY117" s="440"/>
      <c r="EZ117" s="440"/>
      <c r="FB117" s="298"/>
      <c r="FC117" s="298"/>
      <c r="FD117" s="298"/>
      <c r="FE117" s="298"/>
      <c r="FF117" s="298"/>
      <c r="FG117" s="298"/>
      <c r="FH117" s="298"/>
      <c r="FI117" s="298"/>
      <c r="FJ117" s="298"/>
      <c r="FK117" s="298"/>
      <c r="FL117" s="298"/>
      <c r="FM117" s="299"/>
      <c r="FN117" s="299"/>
      <c r="FO117" s="299"/>
      <c r="FP117" s="299"/>
      <c r="FQ117" s="299"/>
      <c r="FR117" s="299"/>
      <c r="FS117" s="299"/>
      <c r="FT117" s="299"/>
      <c r="FU117" s="299"/>
      <c r="FV117" s="299"/>
      <c r="FW117" s="299"/>
      <c r="FX117" s="299"/>
      <c r="FY117" s="299"/>
      <c r="FZ117" s="299"/>
      <c r="GA117" s="299"/>
      <c r="GB117" s="299"/>
      <c r="GC117" s="299"/>
      <c r="GD117" s="299"/>
      <c r="GE117" s="299"/>
      <c r="GF117" s="299"/>
      <c r="GG117" s="299"/>
      <c r="GH117" s="299"/>
      <c r="GI117" s="299"/>
      <c r="GJ117" s="299"/>
      <c r="GK117" s="915"/>
      <c r="GL117" s="915"/>
      <c r="GM117" s="915"/>
      <c r="GN117" s="915"/>
      <c r="GO117" s="915"/>
      <c r="GP117" s="915"/>
      <c r="GQ117" s="915"/>
      <c r="GR117" s="915"/>
      <c r="GS117" s="915"/>
      <c r="GT117" s="915"/>
      <c r="GU117" s="915"/>
      <c r="GV117" s="915"/>
    </row>
    <row r="118" spans="1:204" s="61" customFormat="1" ht="15" customHeight="1" outlineLevel="1" x14ac:dyDescent="0.25">
      <c r="A118" s="1004">
        <v>41421</v>
      </c>
      <c r="B118" s="992"/>
      <c r="C118" s="523"/>
      <c r="D118" s="520"/>
      <c r="E118" s="519"/>
      <c r="F118" s="519"/>
      <c r="G118" s="519"/>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90"/>
      <c r="CA118" s="440"/>
      <c r="CC118" s="440"/>
      <c r="CE118" s="440"/>
      <c r="CG118" s="440"/>
      <c r="CI118" s="440"/>
      <c r="CK118" s="440"/>
      <c r="CM118" s="440"/>
      <c r="CO118" s="440"/>
      <c r="CQ118" s="440"/>
      <c r="CS118" s="440"/>
      <c r="CU118" s="440"/>
      <c r="CW118" s="440"/>
      <c r="CY118" s="860"/>
      <c r="DA118" s="440"/>
      <c r="DC118" s="440"/>
      <c r="DE118" s="440"/>
      <c r="DG118" s="440"/>
      <c r="DI118" s="440"/>
      <c r="DK118" s="440"/>
      <c r="DM118" s="440"/>
      <c r="DO118" s="440"/>
      <c r="DQ118" s="440"/>
      <c r="DS118" s="440"/>
      <c r="DU118" s="440"/>
      <c r="DW118" s="440"/>
      <c r="DY118" s="440"/>
      <c r="EA118" s="440"/>
      <c r="EC118" s="440"/>
      <c r="EE118" s="440"/>
      <c r="EG118" s="440"/>
      <c r="EI118" s="440"/>
      <c r="EK118" s="440"/>
      <c r="EM118" s="440"/>
      <c r="EO118" s="440"/>
      <c r="EQ118" s="440"/>
      <c r="ES118" s="440"/>
      <c r="ET118" s="871"/>
      <c r="EU118" s="63"/>
      <c r="EW118" s="933"/>
      <c r="EX118" s="440"/>
      <c r="EY118" s="440"/>
      <c r="EZ118" s="440"/>
      <c r="FB118" s="298"/>
      <c r="FC118" s="298"/>
      <c r="FD118" s="298"/>
      <c r="FE118" s="298"/>
      <c r="FF118" s="298"/>
      <c r="FG118" s="298"/>
      <c r="FH118" s="298"/>
      <c r="FI118" s="298"/>
      <c r="FJ118" s="298"/>
      <c r="FK118" s="298"/>
      <c r="FL118" s="298"/>
      <c r="FM118" s="299"/>
      <c r="FN118" s="299"/>
      <c r="FO118" s="299"/>
      <c r="FP118" s="299"/>
      <c r="FQ118" s="299"/>
      <c r="FR118" s="299"/>
      <c r="FS118" s="299"/>
      <c r="FT118" s="299"/>
      <c r="FU118" s="299"/>
      <c r="FV118" s="299"/>
      <c r="FW118" s="299"/>
      <c r="FX118" s="299"/>
      <c r="FY118" s="299"/>
      <c r="FZ118" s="299"/>
      <c r="GA118" s="299"/>
      <c r="GB118" s="299"/>
      <c r="GC118" s="299"/>
      <c r="GD118" s="299"/>
      <c r="GE118" s="299"/>
      <c r="GF118" s="299"/>
      <c r="GG118" s="299"/>
      <c r="GH118" s="299"/>
      <c r="GI118" s="299"/>
      <c r="GJ118" s="299"/>
      <c r="GK118" s="915"/>
      <c r="GL118" s="915"/>
      <c r="GM118" s="915"/>
      <c r="GN118" s="915"/>
      <c r="GO118" s="915"/>
      <c r="GP118" s="915"/>
      <c r="GQ118" s="915"/>
      <c r="GR118" s="915"/>
      <c r="GS118" s="915"/>
      <c r="GT118" s="915"/>
      <c r="GU118" s="915"/>
      <c r="GV118" s="915"/>
    </row>
    <row r="119" spans="1:204" s="61" customFormat="1" ht="15" customHeight="1" outlineLevel="1" x14ac:dyDescent="0.25">
      <c r="A119" s="992">
        <v>41459</v>
      </c>
      <c r="B119" s="992"/>
      <c r="C119" s="523"/>
      <c r="D119" s="520"/>
      <c r="E119" s="519"/>
      <c r="F119" s="519"/>
      <c r="G119" s="519"/>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90"/>
      <c r="CA119" s="440"/>
      <c r="CC119" s="440"/>
      <c r="CE119" s="440"/>
      <c r="CG119" s="440"/>
      <c r="CI119" s="440"/>
      <c r="CK119" s="440"/>
      <c r="CM119" s="440"/>
      <c r="CO119" s="440"/>
      <c r="CQ119" s="440"/>
      <c r="CS119" s="440"/>
      <c r="CU119" s="440"/>
      <c r="CW119" s="440"/>
      <c r="CY119" s="860"/>
      <c r="DA119" s="440"/>
      <c r="DC119" s="440"/>
      <c r="DE119" s="440"/>
      <c r="DG119" s="440"/>
      <c r="DI119" s="440"/>
      <c r="DK119" s="440"/>
      <c r="DM119" s="440"/>
      <c r="DO119" s="440"/>
      <c r="DQ119" s="440"/>
      <c r="DS119" s="440"/>
      <c r="DU119" s="440"/>
      <c r="DW119" s="440"/>
      <c r="DY119" s="440"/>
      <c r="EA119" s="440"/>
      <c r="EC119" s="440"/>
      <c r="EE119" s="440"/>
      <c r="EG119" s="440"/>
      <c r="EI119" s="440"/>
      <c r="EK119" s="440"/>
      <c r="EM119" s="440"/>
      <c r="EO119" s="440"/>
      <c r="EQ119" s="440"/>
      <c r="ES119" s="440"/>
      <c r="ET119" s="871"/>
      <c r="EU119" s="63"/>
      <c r="EW119" s="933"/>
      <c r="EX119" s="440"/>
      <c r="EY119" s="440"/>
      <c r="EZ119" s="440"/>
      <c r="FB119" s="298"/>
      <c r="FC119" s="298"/>
      <c r="FD119" s="298"/>
      <c r="FE119" s="298"/>
      <c r="FF119" s="298"/>
      <c r="FG119" s="298"/>
      <c r="FH119" s="298"/>
      <c r="FI119" s="298"/>
      <c r="FJ119" s="298"/>
      <c r="FK119" s="298"/>
      <c r="FL119" s="298"/>
      <c r="FM119" s="299"/>
      <c r="FN119" s="299"/>
      <c r="FO119" s="299"/>
      <c r="FP119" s="299"/>
      <c r="FQ119" s="299"/>
      <c r="FR119" s="299"/>
      <c r="FS119" s="299"/>
      <c r="FT119" s="299"/>
      <c r="FU119" s="299"/>
      <c r="FV119" s="299"/>
      <c r="FW119" s="299"/>
      <c r="FX119" s="299"/>
      <c r="FY119" s="299"/>
      <c r="FZ119" s="299"/>
      <c r="GA119" s="299"/>
      <c r="GB119" s="299"/>
      <c r="GC119" s="299"/>
      <c r="GD119" s="299"/>
      <c r="GE119" s="299"/>
      <c r="GF119" s="299"/>
      <c r="GG119" s="299"/>
      <c r="GH119" s="299"/>
      <c r="GI119" s="299"/>
      <c r="GJ119" s="299"/>
      <c r="GK119" s="915"/>
      <c r="GL119" s="915"/>
      <c r="GM119" s="915"/>
      <c r="GN119" s="915"/>
      <c r="GO119" s="915"/>
      <c r="GP119" s="915"/>
      <c r="GQ119" s="915"/>
      <c r="GR119" s="915"/>
      <c r="GS119" s="915"/>
      <c r="GT119" s="915"/>
      <c r="GU119" s="915"/>
      <c r="GV119" s="915"/>
    </row>
    <row r="120" spans="1:204" s="61" customFormat="1" ht="15" customHeight="1" outlineLevel="1" x14ac:dyDescent="0.25">
      <c r="A120" s="992">
        <v>41519</v>
      </c>
      <c r="B120" s="992"/>
      <c r="C120" s="523"/>
      <c r="D120" s="520"/>
      <c r="E120" s="519"/>
      <c r="F120" s="519"/>
      <c r="G120" s="519"/>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90"/>
      <c r="CA120" s="440"/>
      <c r="CC120" s="440"/>
      <c r="CE120" s="440"/>
      <c r="CG120" s="440"/>
      <c r="CI120" s="440"/>
      <c r="CK120" s="440"/>
      <c r="CM120" s="440"/>
      <c r="CO120" s="440"/>
      <c r="CQ120" s="440"/>
      <c r="CS120" s="440"/>
      <c r="CU120" s="440"/>
      <c r="CW120" s="440"/>
      <c r="CY120" s="860"/>
      <c r="DA120" s="440"/>
      <c r="DC120" s="440"/>
      <c r="DE120" s="440"/>
      <c r="DG120" s="440"/>
      <c r="DI120" s="440"/>
      <c r="DK120" s="440"/>
      <c r="DM120" s="440"/>
      <c r="DO120" s="440"/>
      <c r="DQ120" s="440"/>
      <c r="DS120" s="440"/>
      <c r="DU120" s="440"/>
      <c r="DW120" s="440"/>
      <c r="DY120" s="440"/>
      <c r="EA120" s="440"/>
      <c r="EC120" s="440"/>
      <c r="EE120" s="440"/>
      <c r="EG120" s="440"/>
      <c r="EI120" s="440"/>
      <c r="EK120" s="440"/>
      <c r="EM120" s="440"/>
      <c r="EO120" s="440"/>
      <c r="EQ120" s="440"/>
      <c r="ES120" s="440"/>
      <c r="ET120" s="871"/>
      <c r="EU120" s="63"/>
      <c r="EW120" s="933"/>
      <c r="EX120" s="440"/>
      <c r="EY120" s="440"/>
      <c r="EZ120" s="440"/>
      <c r="FB120" s="298"/>
      <c r="FC120" s="298"/>
      <c r="FD120" s="298"/>
      <c r="FE120" s="298"/>
      <c r="FF120" s="298"/>
      <c r="FG120" s="298"/>
      <c r="FH120" s="298"/>
      <c r="FI120" s="298"/>
      <c r="FJ120" s="298"/>
      <c r="FK120" s="298"/>
      <c r="FL120" s="298"/>
      <c r="FM120" s="299"/>
      <c r="FN120" s="299"/>
      <c r="FO120" s="299"/>
      <c r="FP120" s="299"/>
      <c r="FQ120" s="299"/>
      <c r="FR120" s="299"/>
      <c r="FS120" s="299"/>
      <c r="FT120" s="299"/>
      <c r="FU120" s="299"/>
      <c r="FV120" s="299"/>
      <c r="FW120" s="299"/>
      <c r="FX120" s="299"/>
      <c r="FY120" s="299"/>
      <c r="FZ120" s="299"/>
      <c r="GA120" s="299"/>
      <c r="GB120" s="299"/>
      <c r="GC120" s="299"/>
      <c r="GD120" s="299"/>
      <c r="GE120" s="299"/>
      <c r="GF120" s="299"/>
      <c r="GG120" s="299"/>
      <c r="GH120" s="299"/>
      <c r="GI120" s="299"/>
      <c r="GJ120" s="299"/>
      <c r="GK120" s="915"/>
      <c r="GL120" s="915"/>
      <c r="GM120" s="915"/>
      <c r="GN120" s="915"/>
      <c r="GO120" s="915"/>
      <c r="GP120" s="915"/>
      <c r="GQ120" s="915"/>
      <c r="GR120" s="915"/>
      <c r="GS120" s="915"/>
      <c r="GT120" s="915"/>
      <c r="GU120" s="915"/>
      <c r="GV120" s="915"/>
    </row>
    <row r="121" spans="1:204" s="61" customFormat="1" ht="15" customHeight="1" outlineLevel="1" x14ac:dyDescent="0.25">
      <c r="A121" s="1004">
        <v>41589</v>
      </c>
      <c r="B121" s="992"/>
      <c r="C121" s="523"/>
      <c r="D121" s="520"/>
      <c r="E121" s="519"/>
      <c r="F121" s="519"/>
      <c r="G121" s="519"/>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90"/>
      <c r="CA121" s="440"/>
      <c r="CC121" s="440"/>
      <c r="CE121" s="440"/>
      <c r="CG121" s="440"/>
      <c r="CI121" s="440"/>
      <c r="CK121" s="440"/>
      <c r="CM121" s="440"/>
      <c r="CO121" s="440"/>
      <c r="CQ121" s="440"/>
      <c r="CS121" s="440"/>
      <c r="CU121" s="440"/>
      <c r="CW121" s="440"/>
      <c r="CY121" s="860"/>
      <c r="DA121" s="440"/>
      <c r="DC121" s="440"/>
      <c r="DE121" s="440"/>
      <c r="DG121" s="440"/>
      <c r="DI121" s="440"/>
      <c r="DK121" s="440"/>
      <c r="DM121" s="440"/>
      <c r="DO121" s="440"/>
      <c r="DQ121" s="440"/>
      <c r="DS121" s="440"/>
      <c r="DU121" s="440"/>
      <c r="DW121" s="440"/>
      <c r="DY121" s="440"/>
      <c r="EA121" s="440"/>
      <c r="EC121" s="440"/>
      <c r="EE121" s="440"/>
      <c r="EG121" s="440"/>
      <c r="EI121" s="440"/>
      <c r="EK121" s="440"/>
      <c r="EM121" s="440"/>
      <c r="EO121" s="440"/>
      <c r="EQ121" s="440"/>
      <c r="ES121" s="440"/>
      <c r="ET121" s="871"/>
      <c r="EU121" s="63"/>
      <c r="EW121" s="933"/>
      <c r="EX121" s="440"/>
      <c r="EY121" s="440"/>
      <c r="EZ121" s="440"/>
      <c r="FB121" s="298"/>
      <c r="FC121" s="298"/>
      <c r="FD121" s="298"/>
      <c r="FE121" s="298"/>
      <c r="FF121" s="298"/>
      <c r="FG121" s="298"/>
      <c r="FH121" s="298"/>
      <c r="FI121" s="298"/>
      <c r="FJ121" s="298"/>
      <c r="FK121" s="298"/>
      <c r="FL121" s="298"/>
      <c r="FM121" s="299"/>
      <c r="FN121" s="299"/>
      <c r="FO121" s="299"/>
      <c r="FP121" s="299"/>
      <c r="FQ121" s="299"/>
      <c r="FR121" s="299"/>
      <c r="FS121" s="299"/>
      <c r="FT121" s="299"/>
      <c r="FU121" s="299"/>
      <c r="FV121" s="299"/>
      <c r="FW121" s="299"/>
      <c r="FX121" s="299"/>
      <c r="FY121" s="299"/>
      <c r="FZ121" s="299"/>
      <c r="GA121" s="299"/>
      <c r="GB121" s="299"/>
      <c r="GC121" s="299"/>
      <c r="GD121" s="299"/>
      <c r="GE121" s="299"/>
      <c r="GF121" s="299"/>
      <c r="GG121" s="299"/>
      <c r="GH121" s="299"/>
      <c r="GI121" s="299"/>
      <c r="GJ121" s="299"/>
      <c r="GK121" s="915"/>
      <c r="GL121" s="915"/>
      <c r="GM121" s="915"/>
      <c r="GN121" s="915"/>
      <c r="GO121" s="915"/>
      <c r="GP121" s="915"/>
      <c r="GQ121" s="915"/>
      <c r="GR121" s="915"/>
      <c r="GS121" s="915"/>
      <c r="GT121" s="915"/>
      <c r="GU121" s="915"/>
      <c r="GV121" s="915"/>
    </row>
    <row r="122" spans="1:204" s="61" customFormat="1" ht="15" customHeight="1" outlineLevel="1" x14ac:dyDescent="0.25">
      <c r="A122" s="992">
        <v>41606</v>
      </c>
      <c r="B122" s="992"/>
      <c r="C122" s="523"/>
      <c r="D122" s="520"/>
      <c r="E122" s="519"/>
      <c r="F122" s="519"/>
      <c r="G122" s="519"/>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90"/>
      <c r="CA122" s="440"/>
      <c r="CC122" s="440"/>
      <c r="CE122" s="440"/>
      <c r="CG122" s="440"/>
      <c r="CI122" s="440"/>
      <c r="CK122" s="440"/>
      <c r="CM122" s="440"/>
      <c r="CO122" s="440"/>
      <c r="CQ122" s="440"/>
      <c r="CS122" s="440"/>
      <c r="CU122" s="440"/>
      <c r="CW122" s="440"/>
      <c r="CY122" s="860"/>
      <c r="DA122" s="440"/>
      <c r="DC122" s="440"/>
      <c r="DE122" s="440"/>
      <c r="DG122" s="440"/>
      <c r="DI122" s="440"/>
      <c r="DK122" s="440"/>
      <c r="DM122" s="440"/>
      <c r="DO122" s="440"/>
      <c r="DQ122" s="440"/>
      <c r="DS122" s="440"/>
      <c r="DU122" s="440"/>
      <c r="DW122" s="440"/>
      <c r="DY122" s="440"/>
      <c r="EA122" s="440"/>
      <c r="EC122" s="440"/>
      <c r="EE122" s="440"/>
      <c r="EG122" s="440"/>
      <c r="EI122" s="440"/>
      <c r="EK122" s="440"/>
      <c r="EM122" s="440"/>
      <c r="EO122" s="440"/>
      <c r="EQ122" s="440"/>
      <c r="ES122" s="440"/>
      <c r="ET122" s="871"/>
      <c r="EU122" s="63"/>
      <c r="EW122" s="933"/>
      <c r="EX122" s="440"/>
      <c r="EY122" s="440"/>
      <c r="EZ122" s="440"/>
      <c r="FB122" s="298"/>
      <c r="FC122" s="298"/>
      <c r="FD122" s="298"/>
      <c r="FE122" s="298"/>
      <c r="FF122" s="298"/>
      <c r="FG122" s="298"/>
      <c r="FH122" s="298"/>
      <c r="FI122" s="298"/>
      <c r="FJ122" s="298"/>
      <c r="FK122" s="298"/>
      <c r="FL122" s="298"/>
      <c r="FM122" s="299"/>
      <c r="FN122" s="299"/>
      <c r="FO122" s="299"/>
      <c r="FP122" s="299"/>
      <c r="FQ122" s="299"/>
      <c r="FR122" s="299"/>
      <c r="FS122" s="299"/>
      <c r="FT122" s="299"/>
      <c r="FU122" s="299"/>
      <c r="FV122" s="299"/>
      <c r="FW122" s="299"/>
      <c r="FX122" s="299"/>
      <c r="FY122" s="299"/>
      <c r="FZ122" s="299"/>
      <c r="GA122" s="299"/>
      <c r="GB122" s="299"/>
      <c r="GC122" s="299"/>
      <c r="GD122" s="299"/>
      <c r="GE122" s="299"/>
      <c r="GF122" s="299"/>
      <c r="GG122" s="299"/>
      <c r="GH122" s="299"/>
      <c r="GI122" s="299"/>
      <c r="GJ122" s="299"/>
      <c r="GK122" s="915"/>
      <c r="GL122" s="915"/>
      <c r="GM122" s="915"/>
      <c r="GN122" s="915"/>
      <c r="GO122" s="915"/>
      <c r="GP122" s="915"/>
      <c r="GQ122" s="915"/>
      <c r="GR122" s="915"/>
      <c r="GS122" s="915"/>
      <c r="GT122" s="915"/>
      <c r="GU122" s="915"/>
      <c r="GV122" s="915"/>
    </row>
    <row r="123" spans="1:204" s="61" customFormat="1" ht="15" customHeight="1" outlineLevel="1" x14ac:dyDescent="0.25">
      <c r="A123" s="992">
        <v>41607</v>
      </c>
      <c r="B123" s="992"/>
      <c r="C123" s="523"/>
      <c r="D123" s="520"/>
      <c r="E123" s="519"/>
      <c r="F123" s="519"/>
      <c r="G123" s="519"/>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90"/>
      <c r="CA123" s="440"/>
      <c r="CC123" s="440"/>
      <c r="CE123" s="440"/>
      <c r="CG123" s="440"/>
      <c r="CI123" s="440"/>
      <c r="CK123" s="440"/>
      <c r="CM123" s="440"/>
      <c r="CO123" s="440"/>
      <c r="CQ123" s="440"/>
      <c r="CS123" s="440"/>
      <c r="CU123" s="440"/>
      <c r="CW123" s="440"/>
      <c r="CY123" s="860"/>
      <c r="DA123" s="440"/>
      <c r="DC123" s="440"/>
      <c r="DE123" s="440"/>
      <c r="DG123" s="440"/>
      <c r="DI123" s="440"/>
      <c r="DK123" s="440"/>
      <c r="DM123" s="440"/>
      <c r="DO123" s="440"/>
      <c r="DQ123" s="440"/>
      <c r="DS123" s="440"/>
      <c r="DU123" s="440"/>
      <c r="DW123" s="440"/>
      <c r="DY123" s="440"/>
      <c r="EA123" s="440"/>
      <c r="EC123" s="440"/>
      <c r="EE123" s="440"/>
      <c r="EG123" s="440"/>
      <c r="EI123" s="440"/>
      <c r="EK123" s="440"/>
      <c r="EM123" s="440"/>
      <c r="EO123" s="440"/>
      <c r="EQ123" s="440"/>
      <c r="ES123" s="440"/>
      <c r="ET123" s="871"/>
      <c r="EU123" s="63"/>
      <c r="EW123" s="933"/>
      <c r="EX123" s="440"/>
      <c r="EY123" s="440"/>
      <c r="EZ123" s="440"/>
      <c r="FB123" s="298"/>
      <c r="FC123" s="298"/>
      <c r="FD123" s="298"/>
      <c r="FE123" s="298"/>
      <c r="FF123" s="298"/>
      <c r="FG123" s="298"/>
      <c r="FH123" s="298"/>
      <c r="FI123" s="298"/>
      <c r="FJ123" s="298"/>
      <c r="FK123" s="298"/>
      <c r="FL123" s="298"/>
      <c r="FM123" s="299"/>
      <c r="FN123" s="299"/>
      <c r="FO123" s="299"/>
      <c r="FP123" s="299"/>
      <c r="FQ123" s="299"/>
      <c r="FR123" s="299"/>
      <c r="FS123" s="299"/>
      <c r="FT123" s="299"/>
      <c r="FU123" s="299"/>
      <c r="FV123" s="299"/>
      <c r="FW123" s="299"/>
      <c r="FX123" s="299"/>
      <c r="FY123" s="299"/>
      <c r="FZ123" s="299"/>
      <c r="GA123" s="299"/>
      <c r="GB123" s="299"/>
      <c r="GC123" s="299"/>
      <c r="GD123" s="299"/>
      <c r="GE123" s="299"/>
      <c r="GF123" s="299"/>
      <c r="GG123" s="299"/>
      <c r="GH123" s="299"/>
      <c r="GI123" s="299"/>
      <c r="GJ123" s="299"/>
      <c r="GK123" s="915"/>
      <c r="GL123" s="915"/>
      <c r="GM123" s="915"/>
      <c r="GN123" s="915"/>
      <c r="GO123" s="915"/>
      <c r="GP123" s="915"/>
      <c r="GQ123" s="915"/>
      <c r="GR123" s="915"/>
      <c r="GS123" s="915"/>
      <c r="GT123" s="915"/>
      <c r="GU123" s="915"/>
      <c r="GV123" s="915"/>
    </row>
    <row r="124" spans="1:204" s="61" customFormat="1" ht="15" customHeight="1" outlineLevel="1" x14ac:dyDescent="0.25">
      <c r="A124" s="992">
        <v>41632</v>
      </c>
      <c r="B124" s="992"/>
      <c r="C124" s="523"/>
      <c r="D124" s="520"/>
      <c r="E124" s="519"/>
      <c r="F124" s="519"/>
      <c r="G124" s="519"/>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90"/>
      <c r="CA124" s="440"/>
      <c r="CC124" s="440"/>
      <c r="CE124" s="440"/>
      <c r="CG124" s="440"/>
      <c r="CI124" s="440"/>
      <c r="CK124" s="440"/>
      <c r="CM124" s="440"/>
      <c r="CO124" s="440"/>
      <c r="CQ124" s="440"/>
      <c r="CS124" s="440"/>
      <c r="CU124" s="440"/>
      <c r="CW124" s="440"/>
      <c r="CY124" s="860"/>
      <c r="DA124" s="440"/>
      <c r="DC124" s="440"/>
      <c r="DE124" s="440"/>
      <c r="DG124" s="440"/>
      <c r="DI124" s="440"/>
      <c r="DK124" s="440"/>
      <c r="DM124" s="440"/>
      <c r="DO124" s="440"/>
      <c r="DQ124" s="440"/>
      <c r="DS124" s="440"/>
      <c r="DU124" s="440"/>
      <c r="DW124" s="440"/>
      <c r="DY124" s="440"/>
      <c r="EA124" s="440"/>
      <c r="EC124" s="440"/>
      <c r="EE124" s="440"/>
      <c r="EG124" s="440"/>
      <c r="EI124" s="440"/>
      <c r="EK124" s="440"/>
      <c r="EM124" s="440"/>
      <c r="EO124" s="440"/>
      <c r="EQ124" s="440"/>
      <c r="ES124" s="440"/>
      <c r="ET124" s="871"/>
      <c r="EU124" s="63"/>
      <c r="EW124" s="933"/>
      <c r="EX124" s="440"/>
      <c r="EY124" s="440"/>
      <c r="EZ124" s="440"/>
      <c r="FB124" s="298"/>
      <c r="FC124" s="298"/>
      <c r="FD124" s="298"/>
      <c r="FE124" s="298"/>
      <c r="FF124" s="298"/>
      <c r="FG124" s="298"/>
      <c r="FH124" s="298"/>
      <c r="FI124" s="298"/>
      <c r="FJ124" s="298"/>
      <c r="FK124" s="298"/>
      <c r="FL124" s="298"/>
      <c r="FM124" s="299"/>
      <c r="FN124" s="299"/>
      <c r="FO124" s="299"/>
      <c r="FP124" s="299"/>
      <c r="FQ124" s="299"/>
      <c r="FR124" s="299"/>
      <c r="FS124" s="299"/>
      <c r="FT124" s="299"/>
      <c r="FU124" s="299"/>
      <c r="FV124" s="299"/>
      <c r="FW124" s="299"/>
      <c r="FX124" s="299"/>
      <c r="FY124" s="299"/>
      <c r="FZ124" s="299"/>
      <c r="GA124" s="299"/>
      <c r="GB124" s="299"/>
      <c r="GC124" s="299"/>
      <c r="GD124" s="299"/>
      <c r="GE124" s="299"/>
      <c r="GF124" s="299"/>
      <c r="GG124" s="299"/>
      <c r="GH124" s="299"/>
      <c r="GI124" s="299"/>
      <c r="GJ124" s="299"/>
      <c r="GK124" s="915"/>
      <c r="GL124" s="915"/>
      <c r="GM124" s="915"/>
      <c r="GN124" s="915"/>
      <c r="GO124" s="915"/>
      <c r="GP124" s="915"/>
      <c r="GQ124" s="915"/>
      <c r="GR124" s="915"/>
      <c r="GS124" s="915"/>
      <c r="GT124" s="915"/>
      <c r="GU124" s="915"/>
      <c r="GV124" s="915"/>
    </row>
    <row r="125" spans="1:204" s="61" customFormat="1" ht="15" customHeight="1" outlineLevel="1" x14ac:dyDescent="0.25">
      <c r="A125" s="992">
        <v>41633</v>
      </c>
      <c r="B125" s="992"/>
      <c r="C125" s="523"/>
      <c r="D125" s="520"/>
      <c r="E125" s="519"/>
      <c r="F125" s="519"/>
      <c r="G125" s="519"/>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90"/>
      <c r="CA125" s="440"/>
      <c r="CC125" s="440"/>
      <c r="CE125" s="440"/>
      <c r="CG125" s="440"/>
      <c r="CI125" s="440"/>
      <c r="CK125" s="440"/>
      <c r="CM125" s="440"/>
      <c r="CO125" s="440"/>
      <c r="CQ125" s="440"/>
      <c r="CS125" s="440"/>
      <c r="CU125" s="440"/>
      <c r="CW125" s="440"/>
      <c r="CY125" s="860"/>
      <c r="DA125" s="440"/>
      <c r="DC125" s="440"/>
      <c r="DE125" s="440"/>
      <c r="DG125" s="440"/>
      <c r="DI125" s="440"/>
      <c r="DK125" s="440"/>
      <c r="DM125" s="440"/>
      <c r="DO125" s="440"/>
      <c r="DQ125" s="440"/>
      <c r="DS125" s="440"/>
      <c r="DU125" s="440"/>
      <c r="DW125" s="440"/>
      <c r="DY125" s="440"/>
      <c r="EA125" s="440"/>
      <c r="EC125" s="440"/>
      <c r="EE125" s="440"/>
      <c r="EG125" s="440"/>
      <c r="EI125" s="440"/>
      <c r="EK125" s="440"/>
      <c r="EM125" s="440"/>
      <c r="EO125" s="440"/>
      <c r="EQ125" s="440"/>
      <c r="ES125" s="440"/>
      <c r="ET125" s="871"/>
      <c r="EU125" s="63"/>
      <c r="EW125" s="933"/>
      <c r="EX125" s="440"/>
      <c r="EY125" s="440"/>
      <c r="EZ125" s="440"/>
      <c r="FB125" s="298"/>
      <c r="FC125" s="298"/>
      <c r="FD125" s="298"/>
      <c r="FE125" s="298"/>
      <c r="FF125" s="298"/>
      <c r="FG125" s="298"/>
      <c r="FH125" s="298"/>
      <c r="FI125" s="298"/>
      <c r="FJ125" s="298"/>
      <c r="FK125" s="298"/>
      <c r="FL125" s="298"/>
      <c r="FM125" s="299"/>
      <c r="FN125" s="299"/>
      <c r="FO125" s="299"/>
      <c r="FP125" s="299"/>
      <c r="FQ125" s="299"/>
      <c r="FR125" s="299"/>
      <c r="FS125" s="299"/>
      <c r="FT125" s="299"/>
      <c r="FU125" s="299"/>
      <c r="FV125" s="299"/>
      <c r="FW125" s="299"/>
      <c r="FX125" s="299"/>
      <c r="FY125" s="299"/>
      <c r="FZ125" s="299"/>
      <c r="GA125" s="299"/>
      <c r="GB125" s="299"/>
      <c r="GC125" s="299"/>
      <c r="GD125" s="299"/>
      <c r="GE125" s="299"/>
      <c r="GF125" s="299"/>
      <c r="GG125" s="299"/>
      <c r="GH125" s="299"/>
      <c r="GI125" s="299"/>
      <c r="GJ125" s="299"/>
      <c r="GK125" s="915"/>
      <c r="GL125" s="915"/>
      <c r="GM125" s="915"/>
      <c r="GN125" s="915"/>
      <c r="GO125" s="915"/>
      <c r="GP125" s="915"/>
      <c r="GQ125" s="915"/>
      <c r="GR125" s="915"/>
      <c r="GS125" s="915"/>
      <c r="GT125" s="915"/>
      <c r="GU125" s="915"/>
      <c r="GV125" s="915"/>
    </row>
    <row r="126" spans="1:204" s="61" customFormat="1" ht="15" customHeight="1" outlineLevel="1" x14ac:dyDescent="0.25">
      <c r="A126" s="992">
        <v>41634</v>
      </c>
      <c r="B126" s="992"/>
      <c r="C126" s="523"/>
      <c r="D126" s="520"/>
      <c r="E126" s="519"/>
      <c r="F126" s="519"/>
      <c r="G126" s="519"/>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90"/>
      <c r="CA126" s="440"/>
      <c r="CC126" s="440"/>
      <c r="CE126" s="440"/>
      <c r="CG126" s="440"/>
      <c r="CI126" s="440"/>
      <c r="CK126" s="440"/>
      <c r="CM126" s="440"/>
      <c r="CO126" s="440"/>
      <c r="CQ126" s="440"/>
      <c r="CS126" s="440"/>
      <c r="CU126" s="440"/>
      <c r="CW126" s="440"/>
      <c r="CY126" s="860"/>
      <c r="DA126" s="440"/>
      <c r="DC126" s="440"/>
      <c r="DE126" s="440"/>
      <c r="DG126" s="440"/>
      <c r="DI126" s="440"/>
      <c r="DK126" s="440"/>
      <c r="DM126" s="440"/>
      <c r="DO126" s="440"/>
      <c r="DQ126" s="440"/>
      <c r="DS126" s="440"/>
      <c r="DU126" s="440"/>
      <c r="DW126" s="440"/>
      <c r="DY126" s="440"/>
      <c r="EA126" s="440"/>
      <c r="EC126" s="440"/>
      <c r="EE126" s="440"/>
      <c r="EG126" s="440"/>
      <c r="EI126" s="440"/>
      <c r="EK126" s="440"/>
      <c r="EM126" s="440"/>
      <c r="EO126" s="440"/>
      <c r="EQ126" s="440"/>
      <c r="ES126" s="440"/>
      <c r="ET126" s="871"/>
      <c r="EU126" s="63"/>
      <c r="EW126" s="933"/>
      <c r="EX126" s="440"/>
      <c r="EY126" s="440"/>
      <c r="EZ126" s="440"/>
      <c r="FB126" s="298"/>
      <c r="FC126" s="298"/>
      <c r="FD126" s="298"/>
      <c r="FE126" s="298"/>
      <c r="FF126" s="298"/>
      <c r="FG126" s="298"/>
      <c r="FH126" s="298"/>
      <c r="FI126" s="298"/>
      <c r="FJ126" s="298"/>
      <c r="FK126" s="298"/>
      <c r="FL126" s="298"/>
      <c r="FM126" s="299"/>
      <c r="FN126" s="299"/>
      <c r="FO126" s="299"/>
      <c r="FP126" s="299"/>
      <c r="FQ126" s="299"/>
      <c r="FR126" s="299"/>
      <c r="FS126" s="299"/>
      <c r="FT126" s="299"/>
      <c r="FU126" s="299"/>
      <c r="FV126" s="299"/>
      <c r="FW126" s="299"/>
      <c r="FX126" s="299"/>
      <c r="FY126" s="299"/>
      <c r="FZ126" s="299"/>
      <c r="GA126" s="299"/>
      <c r="GB126" s="299"/>
      <c r="GC126" s="299"/>
      <c r="GD126" s="299"/>
      <c r="GE126" s="299"/>
      <c r="GF126" s="299"/>
      <c r="GG126" s="299"/>
      <c r="GH126" s="299"/>
      <c r="GI126" s="299"/>
      <c r="GJ126" s="299"/>
      <c r="GK126" s="915"/>
      <c r="GL126" s="915"/>
      <c r="GM126" s="915"/>
      <c r="GN126" s="915"/>
      <c r="GO126" s="915"/>
      <c r="GP126" s="915"/>
      <c r="GQ126" s="915"/>
      <c r="GR126" s="915"/>
      <c r="GS126" s="915"/>
      <c r="GT126" s="915"/>
      <c r="GU126" s="915"/>
      <c r="GV126" s="915"/>
    </row>
    <row r="127" spans="1:204" outlineLevel="1" x14ac:dyDescent="0.25">
      <c r="A127" s="992">
        <v>41635</v>
      </c>
      <c r="B127" s="992"/>
      <c r="C127" s="523"/>
      <c r="D127" s="518"/>
      <c r="E127" s="519"/>
      <c r="F127" s="519"/>
      <c r="G127" s="519"/>
      <c r="AR127" s="27"/>
      <c r="AT127" s="37"/>
      <c r="BH127" s="27"/>
      <c r="BU127" s="20"/>
      <c r="BW127" s="20"/>
      <c r="CY127" s="759"/>
      <c r="ET127" s="811"/>
      <c r="EW127" s="934"/>
    </row>
    <row r="128" spans="1:204" outlineLevel="1" x14ac:dyDescent="0.25">
      <c r="A128" s="992">
        <v>41640</v>
      </c>
      <c r="B128" s="992"/>
      <c r="C128" s="523"/>
      <c r="D128" s="518"/>
      <c r="E128" s="519"/>
      <c r="F128" s="519"/>
      <c r="G128" s="519"/>
      <c r="AR128" s="27"/>
      <c r="AT128" s="37"/>
      <c r="BH128" s="27"/>
      <c r="BU128" s="20"/>
      <c r="BW128" s="20"/>
      <c r="CY128" s="764"/>
      <c r="ET128" s="811"/>
      <c r="EW128" s="934"/>
    </row>
    <row r="129" spans="1:153" outlineLevel="1" x14ac:dyDescent="0.25">
      <c r="A129" s="992">
        <v>41659</v>
      </c>
      <c r="B129" s="992"/>
      <c r="C129" s="523"/>
      <c r="D129" s="518"/>
      <c r="E129" s="519"/>
      <c r="F129" s="519"/>
      <c r="G129" s="519"/>
      <c r="AR129" s="27"/>
      <c r="AT129" s="37"/>
      <c r="BH129" s="27"/>
      <c r="BU129" s="20"/>
      <c r="BW129" s="20"/>
      <c r="CY129" s="764"/>
      <c r="ET129" s="811"/>
      <c r="EW129" s="934"/>
    </row>
    <row r="130" spans="1:153" outlineLevel="1" x14ac:dyDescent="0.25">
      <c r="A130" s="992">
        <v>41747</v>
      </c>
      <c r="B130" s="992"/>
      <c r="C130" s="523"/>
      <c r="D130" s="518"/>
      <c r="E130" s="519"/>
      <c r="F130" s="519"/>
      <c r="G130" s="519"/>
      <c r="AR130" s="27"/>
      <c r="AT130" s="37"/>
      <c r="BH130" s="27"/>
      <c r="BU130" s="20"/>
      <c r="BW130" s="20"/>
      <c r="CY130" s="764"/>
      <c r="ET130" s="811"/>
      <c r="EW130" s="934"/>
    </row>
    <row r="131" spans="1:153" outlineLevel="1" x14ac:dyDescent="0.25">
      <c r="A131" s="992">
        <v>41785</v>
      </c>
      <c r="B131" s="992"/>
      <c r="C131" s="523"/>
      <c r="D131" s="518"/>
      <c r="E131" s="519"/>
      <c r="F131" s="519"/>
      <c r="G131" s="519"/>
      <c r="AR131" s="27"/>
      <c r="AT131" s="37"/>
      <c r="BH131" s="27"/>
      <c r="BU131" s="20"/>
      <c r="BW131" s="20"/>
      <c r="CY131" s="764"/>
      <c r="ET131" s="811"/>
      <c r="EW131" s="934"/>
    </row>
    <row r="132" spans="1:153" outlineLevel="1" x14ac:dyDescent="0.25">
      <c r="A132" s="992">
        <v>41824</v>
      </c>
      <c r="B132" s="992"/>
      <c r="C132" s="523"/>
      <c r="D132" s="518"/>
      <c r="E132" s="519"/>
      <c r="F132" s="519"/>
      <c r="G132" s="519"/>
      <c r="AR132" s="27"/>
      <c r="AT132" s="37"/>
      <c r="BH132" s="27"/>
      <c r="BU132" s="20"/>
      <c r="BW132" s="20"/>
      <c r="CY132" s="764"/>
      <c r="ET132" s="811"/>
      <c r="EW132" s="934"/>
    </row>
    <row r="133" spans="1:153" outlineLevel="1" x14ac:dyDescent="0.25">
      <c r="A133" s="992">
        <v>41883</v>
      </c>
      <c r="B133" s="992"/>
      <c r="C133" s="523"/>
      <c r="D133" s="518"/>
      <c r="E133" s="519"/>
      <c r="F133" s="519"/>
      <c r="G133" s="519"/>
      <c r="AR133" s="27"/>
      <c r="AT133" s="37"/>
      <c r="BH133" s="27"/>
      <c r="BU133" s="20"/>
      <c r="BW133" s="20"/>
      <c r="CY133" s="764"/>
      <c r="ET133" s="811"/>
      <c r="EW133" s="934"/>
    </row>
    <row r="134" spans="1:153" outlineLevel="1" x14ac:dyDescent="0.25">
      <c r="A134" s="992">
        <v>41954</v>
      </c>
      <c r="B134" s="992"/>
      <c r="C134" s="523"/>
      <c r="D134" s="518"/>
      <c r="E134" s="519"/>
      <c r="F134" s="519"/>
      <c r="G134" s="519"/>
      <c r="AR134" s="27"/>
      <c r="AT134" s="37"/>
      <c r="BH134" s="27"/>
      <c r="BU134" s="20"/>
      <c r="BW134" s="20"/>
      <c r="CY134" s="764"/>
      <c r="ET134" s="811"/>
      <c r="EW134" s="934"/>
    </row>
    <row r="135" spans="1:153" outlineLevel="1" x14ac:dyDescent="0.25">
      <c r="A135" s="992">
        <v>41970</v>
      </c>
      <c r="B135" s="992"/>
      <c r="C135" s="523"/>
      <c r="D135" s="518"/>
      <c r="E135" s="519"/>
      <c r="F135" s="519"/>
      <c r="G135" s="519"/>
      <c r="AR135" s="27"/>
      <c r="AT135" s="37"/>
      <c r="BH135" s="27"/>
      <c r="BU135" s="20"/>
      <c r="BW135" s="20"/>
      <c r="CY135" s="764"/>
      <c r="ET135" s="811"/>
      <c r="EW135" s="934"/>
    </row>
    <row r="136" spans="1:153" outlineLevel="1" x14ac:dyDescent="0.25">
      <c r="A136" s="992">
        <v>41971</v>
      </c>
      <c r="B136" s="992"/>
      <c r="C136" s="523"/>
      <c r="D136" s="518"/>
      <c r="E136" s="519"/>
      <c r="F136" s="519"/>
      <c r="G136" s="519"/>
      <c r="AR136" s="27"/>
      <c r="AT136" s="37"/>
      <c r="BH136" s="27"/>
      <c r="BU136" s="20"/>
      <c r="BW136" s="20"/>
      <c r="CY136" s="764"/>
      <c r="ET136" s="811"/>
      <c r="EW136" s="934"/>
    </row>
    <row r="137" spans="1:153" outlineLevel="1" x14ac:dyDescent="0.25">
      <c r="A137" s="992">
        <v>41997</v>
      </c>
      <c r="B137" s="992"/>
      <c r="C137" s="523"/>
      <c r="D137" s="518"/>
      <c r="E137" s="519"/>
      <c r="F137" s="519"/>
      <c r="G137" s="519"/>
      <c r="AR137" s="27"/>
      <c r="AT137" s="37"/>
      <c r="BH137" s="27"/>
      <c r="BU137" s="20"/>
      <c r="BW137" s="20"/>
      <c r="CY137" s="764"/>
      <c r="ET137" s="811"/>
      <c r="EW137" s="934"/>
    </row>
    <row r="138" spans="1:153" outlineLevel="1" x14ac:dyDescent="0.25">
      <c r="A138" s="992">
        <v>41998</v>
      </c>
      <c r="B138" s="992"/>
      <c r="C138" s="523"/>
      <c r="D138" s="518"/>
      <c r="E138" s="519"/>
      <c r="F138" s="519"/>
      <c r="G138" s="519"/>
      <c r="AR138" s="27"/>
      <c r="AT138" s="37"/>
      <c r="BH138" s="27"/>
      <c r="BU138" s="20"/>
      <c r="BW138" s="20"/>
      <c r="CY138" s="764"/>
      <c r="ET138" s="811"/>
      <c r="EW138" s="934"/>
    </row>
    <row r="139" spans="1:153" outlineLevel="1" x14ac:dyDescent="0.25">
      <c r="A139" s="992">
        <v>41999</v>
      </c>
      <c r="B139" s="992"/>
      <c r="C139" s="523"/>
      <c r="D139" s="518"/>
      <c r="E139" s="519"/>
      <c r="F139" s="519"/>
      <c r="G139" s="519"/>
      <c r="AR139" s="27"/>
      <c r="AT139" s="37"/>
      <c r="BH139" s="27"/>
      <c r="BU139" s="20"/>
      <c r="BW139" s="20"/>
      <c r="CY139" s="764"/>
      <c r="ET139" s="811"/>
      <c r="EW139" s="934"/>
    </row>
    <row r="140" spans="1:153" outlineLevel="1" x14ac:dyDescent="0.25">
      <c r="A140" s="892"/>
      <c r="B140" s="892"/>
      <c r="C140" s="523"/>
      <c r="D140" s="518"/>
      <c r="E140" s="519"/>
      <c r="F140" s="519"/>
      <c r="G140" s="519"/>
      <c r="AR140" s="27"/>
      <c r="AT140" s="37"/>
      <c r="BH140" s="27"/>
      <c r="BU140" s="20"/>
      <c r="BW140" s="20"/>
      <c r="CY140" s="764"/>
      <c r="ET140" s="811"/>
      <c r="EW140" s="934"/>
    </row>
    <row r="141" spans="1:153" outlineLevel="1" x14ac:dyDescent="0.25">
      <c r="A141" s="892"/>
      <c r="B141" s="892"/>
      <c r="C141" s="523"/>
      <c r="D141" s="518"/>
      <c r="E141" s="519"/>
      <c r="F141" s="519"/>
      <c r="G141" s="519"/>
      <c r="AR141" s="27"/>
      <c r="AT141" s="37"/>
      <c r="BH141" s="27"/>
      <c r="BU141" s="20"/>
      <c r="BW141" s="20"/>
      <c r="CY141" s="764"/>
      <c r="ET141" s="811"/>
      <c r="EW141" s="934"/>
    </row>
    <row r="142" spans="1:153" outlineLevel="1" x14ac:dyDescent="0.25">
      <c r="A142" s="892"/>
      <c r="B142" s="892"/>
      <c r="C142" s="523"/>
      <c r="D142" s="518"/>
      <c r="E142" s="519"/>
      <c r="F142" s="519"/>
      <c r="G142" s="519"/>
      <c r="AR142" s="27"/>
      <c r="AT142" s="37"/>
      <c r="BH142" s="27"/>
      <c r="BU142" s="20"/>
      <c r="BW142" s="20"/>
      <c r="CY142" s="764"/>
      <c r="ET142" s="811"/>
      <c r="EW142" s="934"/>
    </row>
    <row r="143" spans="1:153" outlineLevel="1" x14ac:dyDescent="0.25">
      <c r="A143" s="892"/>
      <c r="B143" s="892"/>
      <c r="C143" s="523"/>
      <c r="D143" s="518"/>
      <c r="E143" s="519"/>
      <c r="F143" s="519"/>
      <c r="G143" s="519"/>
      <c r="AR143" s="27"/>
      <c r="AT143" s="37"/>
      <c r="BH143" s="27"/>
      <c r="BU143" s="20"/>
      <c r="BW143" s="20"/>
      <c r="CY143" s="764"/>
      <c r="ET143" s="811"/>
      <c r="EW143" s="934"/>
    </row>
    <row r="144" spans="1:153" x14ac:dyDescent="0.25">
      <c r="A144" s="890"/>
      <c r="D144" s="518"/>
      <c r="E144" s="519"/>
      <c r="F144" s="519"/>
      <c r="G144" s="519"/>
      <c r="AR144" s="27"/>
      <c r="AT144" s="27"/>
      <c r="BH144" s="27"/>
      <c r="BU144" s="20"/>
      <c r="BW144" s="20"/>
      <c r="EW144" s="934"/>
    </row>
    <row r="145" spans="1:204" s="492" customFormat="1" x14ac:dyDescent="0.25">
      <c r="A145" s="890"/>
      <c r="B145" s="583"/>
      <c r="C145" s="583"/>
      <c r="D145" s="584"/>
      <c r="E145" s="585"/>
      <c r="F145" s="590" t="s">
        <v>154</v>
      </c>
      <c r="G145" s="585"/>
      <c r="H145" s="587">
        <v>46.807884744849872</v>
      </c>
      <c r="I145" s="587">
        <v>49.260122118551038</v>
      </c>
      <c r="J145" s="587">
        <v>49.600629476584025</v>
      </c>
      <c r="K145" s="587">
        <v>32.058265425964407</v>
      </c>
      <c r="L145" s="587">
        <v>46.081432089165375</v>
      </c>
      <c r="M145" s="587">
        <v>53.606562170308962</v>
      </c>
      <c r="N145" s="587">
        <v>50.375557716349483</v>
      </c>
      <c r="O145" s="587">
        <v>51.188483219716829</v>
      </c>
      <c r="P145" s="587">
        <v>48.296872752420462</v>
      </c>
      <c r="Q145" s="587">
        <v>56.460944662737397</v>
      </c>
      <c r="R145" s="587">
        <v>46.201291727140784</v>
      </c>
      <c r="S145" s="587">
        <v>38.039013381719215</v>
      </c>
      <c r="T145" s="587">
        <v>46.38694335395892</v>
      </c>
      <c r="U145" s="587">
        <v>46.38694335395892</v>
      </c>
      <c r="V145" s="587">
        <f t="shared" ref="V145:Y145" si="518">V48/V28</f>
        <v>47.678426818580185</v>
      </c>
      <c r="W145" s="587">
        <f t="shared" si="518"/>
        <v>51.208712842290232</v>
      </c>
      <c r="X145" s="587">
        <f t="shared" si="518"/>
        <v>50.734484282073069</v>
      </c>
      <c r="Y145" s="587">
        <f t="shared" si="518"/>
        <v>42.190769124551224</v>
      </c>
      <c r="Z145" s="587">
        <v>49.962058581536944</v>
      </c>
      <c r="AA145" s="587">
        <v>48.429290465631929</v>
      </c>
      <c r="AB145" s="587">
        <v>48.372510336680442</v>
      </c>
      <c r="AC145" s="587">
        <v>46.831612440877166</v>
      </c>
      <c r="AD145" s="587">
        <v>43.422286127167624</v>
      </c>
      <c r="AE145" s="587">
        <v>45.204978656126478</v>
      </c>
      <c r="AF145" s="587">
        <v>55.26859276278001</v>
      </c>
      <c r="AG145" s="587">
        <v>100.37871701244813</v>
      </c>
      <c r="AH145" s="587">
        <v>51.984377273199627</v>
      </c>
      <c r="AI145" s="587"/>
      <c r="AJ145" s="587">
        <f t="shared" ref="AJ145" si="519">AJ48/AJ28</f>
        <v>43.934589647411848</v>
      </c>
      <c r="AK145" s="587">
        <f t="shared" ref="AK145:AP145" si="520">AK48/AK28</f>
        <v>39.460915542938253</v>
      </c>
      <c r="AL145" s="587">
        <f t="shared" si="520"/>
        <v>53.048919523099855</v>
      </c>
      <c r="AM145" s="587">
        <f t="shared" si="520"/>
        <v>34.754163060806192</v>
      </c>
      <c r="AN145" s="587">
        <f t="shared" si="520"/>
        <v>46.466020615336561</v>
      </c>
      <c r="AO145" s="587">
        <f t="shared" si="520"/>
        <v>51.455762975778548</v>
      </c>
      <c r="AP145" s="587">
        <f t="shared" si="520"/>
        <v>45.154702863317127</v>
      </c>
      <c r="AQ145" s="587">
        <f t="shared" ref="AQ145:AW145" si="521">AQ48/AQ28</f>
        <v>51.007578768095378</v>
      </c>
      <c r="AR145" s="587">
        <f t="shared" si="521"/>
        <v>48.816616867469882</v>
      </c>
      <c r="AS145" s="587">
        <f t="shared" si="521"/>
        <v>44.554325130499628</v>
      </c>
      <c r="AT145" s="587">
        <f t="shared" si="521"/>
        <v>37.016265969095997</v>
      </c>
      <c r="AU145" s="587">
        <f t="shared" si="521"/>
        <v>52.154613981762914</v>
      </c>
      <c r="AV145" s="587">
        <f t="shared" si="521"/>
        <v>44.994030186568068</v>
      </c>
      <c r="AW145" s="587">
        <f t="shared" si="521"/>
        <v>44.994030186568075</v>
      </c>
      <c r="AX145" s="587">
        <f t="shared" ref="AX145:BD145" si="522">AX48/AX28</f>
        <v>41.724177667766774</v>
      </c>
      <c r="AY145" s="587">
        <f t="shared" si="522"/>
        <v>42.979971651311132</v>
      </c>
      <c r="AZ145" s="587">
        <f t="shared" si="522"/>
        <v>39.408668442077229</v>
      </c>
      <c r="BA145" s="587">
        <f t="shared" si="522"/>
        <v>23.008445614805062</v>
      </c>
      <c r="BB145" s="587">
        <f t="shared" si="522"/>
        <v>33.73032412032412</v>
      </c>
      <c r="BC145" s="587">
        <f t="shared" si="522"/>
        <v>45.460926988265975</v>
      </c>
      <c r="BD145" s="587">
        <f t="shared" si="522"/>
        <v>35.570375519904935</v>
      </c>
      <c r="BE145" s="587">
        <f t="shared" ref="BE145:BK145" si="523">BE48/BE28</f>
        <v>51.571908695652169</v>
      </c>
      <c r="BF145" s="587">
        <f t="shared" si="523"/>
        <v>48.014424988870758</v>
      </c>
      <c r="BG145" s="587">
        <f t="shared" si="523"/>
        <v>50.09903268164576</v>
      </c>
      <c r="BH145" s="587">
        <f t="shared" si="523"/>
        <v>42.96415193287384</v>
      </c>
      <c r="BI145" s="587">
        <f t="shared" si="523"/>
        <v>49.239896096602074</v>
      </c>
      <c r="BJ145" s="587">
        <f t="shared" si="523"/>
        <v>40.354295244016818</v>
      </c>
      <c r="BK145" s="587">
        <f t="shared" si="523"/>
        <v>40.354295244016825</v>
      </c>
      <c r="BL145" s="587">
        <f t="shared" ref="BL145:BR145" si="524">BL48/BL28</f>
        <v>39.377360160965793</v>
      </c>
      <c r="BM145" s="587" t="e">
        <f t="shared" si="524"/>
        <v>#DIV/0!</v>
      </c>
      <c r="BN145" s="587" t="e">
        <f t="shared" si="524"/>
        <v>#DIV/0!</v>
      </c>
      <c r="BO145" s="587" t="e">
        <f t="shared" si="524"/>
        <v>#DIV/0!</v>
      </c>
      <c r="BP145" s="587" t="e">
        <f t="shared" si="524"/>
        <v>#DIV/0!</v>
      </c>
      <c r="BQ145" s="587" t="e">
        <f t="shared" si="524"/>
        <v>#DIV/0!</v>
      </c>
      <c r="BR145" s="587" t="e">
        <f t="shared" si="524"/>
        <v>#DIV/0!</v>
      </c>
      <c r="BS145" s="587" t="e">
        <f>BS48/BS28</f>
        <v>#DIV/0!</v>
      </c>
      <c r="BT145" s="587" t="e">
        <f>BT48/BT28</f>
        <v>#DIV/0!</v>
      </c>
      <c r="BU145" s="587" t="e">
        <f t="shared" ref="BU145:BW145" si="525">BU48/BU28</f>
        <v>#DIV/0!</v>
      </c>
      <c r="BV145" s="587" t="e">
        <f t="shared" si="525"/>
        <v>#DIV/0!</v>
      </c>
      <c r="BW145" s="587" t="e">
        <f t="shared" si="525"/>
        <v>#DIV/0!</v>
      </c>
      <c r="BX145" s="587">
        <f>BX48/BX28</f>
        <v>39.377360160965793</v>
      </c>
      <c r="BY145" s="587">
        <f>BY48/BY28</f>
        <v>39.377360160965793</v>
      </c>
      <c r="BZ145" s="589"/>
      <c r="CA145" s="588"/>
      <c r="CC145" s="588"/>
      <c r="CE145" s="588"/>
      <c r="CG145" s="588"/>
      <c r="CI145" s="588"/>
      <c r="CK145" s="588"/>
      <c r="CM145" s="588"/>
      <c r="CO145" s="588"/>
      <c r="CQ145" s="588"/>
      <c r="CS145" s="588"/>
      <c r="CU145" s="588"/>
      <c r="CW145" s="588"/>
      <c r="CY145" s="588"/>
      <c r="DA145" s="588"/>
      <c r="DC145" s="588"/>
      <c r="DE145" s="588"/>
      <c r="DG145" s="588"/>
      <c r="DI145" s="588"/>
      <c r="DK145" s="588"/>
      <c r="DM145" s="588"/>
      <c r="DO145" s="588"/>
      <c r="DQ145" s="588"/>
      <c r="DS145" s="588"/>
      <c r="DU145" s="588"/>
      <c r="DW145" s="588"/>
      <c r="DY145" s="588"/>
      <c r="EA145" s="588"/>
      <c r="EC145" s="588"/>
      <c r="EE145" s="588"/>
      <c r="EG145" s="588"/>
      <c r="EI145" s="588"/>
      <c r="EK145" s="588"/>
      <c r="EM145" s="588"/>
      <c r="EO145" s="588"/>
      <c r="EQ145" s="588"/>
      <c r="ES145" s="588"/>
      <c r="ET145" s="586"/>
      <c r="EU145" s="586"/>
      <c r="EX145" s="588"/>
      <c r="EY145" s="588"/>
      <c r="EZ145" s="588"/>
      <c r="FB145" s="298"/>
      <c r="FC145" s="298"/>
      <c r="FD145" s="298"/>
      <c r="FE145" s="298"/>
      <c r="FF145" s="298"/>
      <c r="FG145" s="298"/>
      <c r="FH145" s="298"/>
      <c r="FI145" s="298"/>
      <c r="FJ145" s="298"/>
      <c r="FK145" s="298"/>
      <c r="FL145" s="298"/>
      <c r="FM145" s="299"/>
      <c r="FN145" s="299"/>
      <c r="FO145" s="299"/>
      <c r="FP145" s="299"/>
      <c r="FQ145" s="299"/>
      <c r="FR145" s="299"/>
      <c r="FS145" s="299"/>
      <c r="FT145" s="299"/>
      <c r="FU145" s="299"/>
      <c r="FV145" s="299"/>
      <c r="FW145" s="299"/>
      <c r="FX145" s="299"/>
      <c r="FY145" s="299"/>
      <c r="FZ145" s="299"/>
      <c r="GA145" s="299"/>
      <c r="GB145" s="299"/>
      <c r="GC145" s="299"/>
      <c r="GD145" s="299"/>
      <c r="GE145" s="299"/>
      <c r="GF145" s="299"/>
      <c r="GG145" s="299"/>
      <c r="GH145" s="299"/>
      <c r="GI145" s="299"/>
      <c r="GJ145" s="299"/>
      <c r="GK145" s="915"/>
      <c r="GL145" s="915"/>
      <c r="GM145" s="915"/>
      <c r="GN145" s="915"/>
      <c r="GO145" s="915"/>
      <c r="GP145" s="915"/>
      <c r="GQ145" s="915"/>
      <c r="GR145" s="915"/>
      <c r="GS145" s="915"/>
      <c r="GT145" s="915"/>
      <c r="GU145" s="915"/>
      <c r="GV145" s="915"/>
    </row>
    <row r="146" spans="1:204" x14ac:dyDescent="0.25">
      <c r="BU146" s="20"/>
      <c r="BW146" s="20"/>
    </row>
  </sheetData>
  <sheetProtection sheet="1" objects="1" scenarios="1"/>
  <mergeCells count="194">
    <mergeCell ref="EN1:EO1"/>
    <mergeCell ref="EN10:EO10"/>
    <mergeCell ref="EP1:EQ1"/>
    <mergeCell ref="EP10:EQ10"/>
    <mergeCell ref="ER1:ES1"/>
    <mergeCell ref="ER10:ES10"/>
    <mergeCell ref="EH1:EI1"/>
    <mergeCell ref="EH10:EI10"/>
    <mergeCell ref="EJ1:EK1"/>
    <mergeCell ref="EJ10:EK10"/>
    <mergeCell ref="EL1:EM1"/>
    <mergeCell ref="EL10:EM10"/>
    <mergeCell ref="EB1:EC1"/>
    <mergeCell ref="EB10:EC10"/>
    <mergeCell ref="ED1:EE1"/>
    <mergeCell ref="ED10:EE10"/>
    <mergeCell ref="EF1:EG1"/>
    <mergeCell ref="EF10:EG10"/>
    <mergeCell ref="DV1:DW1"/>
    <mergeCell ref="DV10:DW10"/>
    <mergeCell ref="DX1:DY1"/>
    <mergeCell ref="DX10:DY10"/>
    <mergeCell ref="DZ1:EA1"/>
    <mergeCell ref="DZ10:EA10"/>
    <mergeCell ref="A133:B133"/>
    <mergeCell ref="A135:B135"/>
    <mergeCell ref="A136:B136"/>
    <mergeCell ref="A137:B137"/>
    <mergeCell ref="A138:B138"/>
    <mergeCell ref="A139:B139"/>
    <mergeCell ref="A134:B13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DD1:DE1"/>
    <mergeCell ref="DR1:DS1"/>
    <mergeCell ref="A110:B110"/>
    <mergeCell ref="A112:B112"/>
    <mergeCell ref="A113:B113"/>
    <mergeCell ref="A103:B103"/>
    <mergeCell ref="A104:B104"/>
    <mergeCell ref="A105:B105"/>
    <mergeCell ref="A107:B107"/>
    <mergeCell ref="A108:B108"/>
    <mergeCell ref="A109:B109"/>
    <mergeCell ref="A111:B111"/>
    <mergeCell ref="A10:G10"/>
    <mergeCell ref="B11:G11"/>
    <mergeCell ref="E17:G17"/>
    <mergeCell ref="D22:G22"/>
    <mergeCell ref="E13:G13"/>
    <mergeCell ref="B9:G9"/>
    <mergeCell ref="E45:G45"/>
    <mergeCell ref="E35:G35"/>
    <mergeCell ref="E34:G34"/>
    <mergeCell ref="E20:G20"/>
    <mergeCell ref="E23:G23"/>
    <mergeCell ref="E47:G47"/>
    <mergeCell ref="A73:B73"/>
    <mergeCell ref="E42:G42"/>
    <mergeCell ref="A72:B72"/>
    <mergeCell ref="E38:G38"/>
    <mergeCell ref="E37:G37"/>
    <mergeCell ref="E40:G40"/>
    <mergeCell ref="E24:G24"/>
    <mergeCell ref="E56:G56"/>
    <mergeCell ref="E25:G25"/>
    <mergeCell ref="E26:G26"/>
    <mergeCell ref="E27:G27"/>
    <mergeCell ref="E30:G30"/>
    <mergeCell ref="E32:G32"/>
    <mergeCell ref="E39:G39"/>
    <mergeCell ref="E28:G28"/>
    <mergeCell ref="E29:G29"/>
    <mergeCell ref="E50:G50"/>
    <mergeCell ref="E57:G57"/>
    <mergeCell ref="E48:G48"/>
    <mergeCell ref="E49:G49"/>
    <mergeCell ref="E59:G59"/>
    <mergeCell ref="E55:G55"/>
    <mergeCell ref="A71:B71"/>
    <mergeCell ref="E61:G61"/>
    <mergeCell ref="E14:G14"/>
    <mergeCell ref="E15:G15"/>
    <mergeCell ref="E16:G16"/>
    <mergeCell ref="E18:G18"/>
    <mergeCell ref="E19:G19"/>
    <mergeCell ref="E46:G46"/>
    <mergeCell ref="E43:G43"/>
    <mergeCell ref="E60:G60"/>
    <mergeCell ref="E52:G52"/>
    <mergeCell ref="E53:G53"/>
    <mergeCell ref="E54:G54"/>
    <mergeCell ref="E68:G68"/>
    <mergeCell ref="E62:G62"/>
    <mergeCell ref="E58:G58"/>
    <mergeCell ref="E64:G64"/>
    <mergeCell ref="E65:G65"/>
    <mergeCell ref="E66:G66"/>
    <mergeCell ref="E67:G67"/>
    <mergeCell ref="A114:B114"/>
    <mergeCell ref="A90:B90"/>
    <mergeCell ref="A89:B89"/>
    <mergeCell ref="A88:B88"/>
    <mergeCell ref="A87:B87"/>
    <mergeCell ref="A86:B86"/>
    <mergeCell ref="A91:B91"/>
    <mergeCell ref="A92:B92"/>
    <mergeCell ref="A93:B93"/>
    <mergeCell ref="A106:B106"/>
    <mergeCell ref="A100:B100"/>
    <mergeCell ref="A101:B101"/>
    <mergeCell ref="A102:B102"/>
    <mergeCell ref="A94:B94"/>
    <mergeCell ref="A95:B95"/>
    <mergeCell ref="A96:B96"/>
    <mergeCell ref="A97:B97"/>
    <mergeCell ref="A98:B98"/>
    <mergeCell ref="A99:B99"/>
    <mergeCell ref="A74:B74"/>
    <mergeCell ref="A76:B76"/>
    <mergeCell ref="A75:B75"/>
    <mergeCell ref="A85:B85"/>
    <mergeCell ref="A82:B82"/>
    <mergeCell ref="A81:B81"/>
    <mergeCell ref="A80:B80"/>
    <mergeCell ref="A79:B79"/>
    <mergeCell ref="A84:B84"/>
    <mergeCell ref="A78:B78"/>
    <mergeCell ref="A77:B77"/>
    <mergeCell ref="A83:B83"/>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s>
  <printOptions horizontalCentered="1"/>
  <pageMargins left="0" right="0" top="0.94" bottom="0.38" header="0.25" footer="0.17"/>
  <pageSetup scale="75"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
  <sheetViews>
    <sheetView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7" customWidth="1"/>
    <col min="2" max="2" width="1.42578125" style="388" customWidth="1"/>
    <col min="3" max="3" width="3.5703125" style="332" customWidth="1"/>
    <col min="4" max="4" width="144" style="332" customWidth="1"/>
    <col min="5" max="5" width="9" style="393" customWidth="1"/>
    <col min="6" max="6" width="11.42578125" style="389" customWidth="1"/>
    <col min="7" max="11" width="9.140625" style="389"/>
    <col min="12" max="16384" width="9.140625" style="332"/>
  </cols>
  <sheetData>
    <row r="1" spans="1:11" s="218" customFormat="1" ht="15.75" customHeight="1" thickBot="1" x14ac:dyDescent="0.3">
      <c r="A1" s="1030" t="s">
        <v>56</v>
      </c>
      <c r="B1" s="1031"/>
      <c r="C1" s="1031"/>
      <c r="D1" s="1032"/>
      <c r="E1" s="390" t="s">
        <v>128</v>
      </c>
      <c r="F1" s="217"/>
      <c r="G1" s="217"/>
      <c r="H1" s="217"/>
      <c r="I1" s="217"/>
      <c r="J1" s="217"/>
      <c r="K1" s="217"/>
    </row>
    <row r="2" spans="1:11" s="218" customFormat="1" ht="15" customHeight="1" x14ac:dyDescent="0.25">
      <c r="A2" s="357">
        <v>1</v>
      </c>
      <c r="B2" s="358"/>
      <c r="C2" s="1037" t="s">
        <v>191</v>
      </c>
      <c r="D2" s="1038"/>
      <c r="E2" s="390"/>
      <c r="F2" s="217"/>
      <c r="G2" s="217"/>
      <c r="H2" s="217"/>
      <c r="I2" s="217"/>
      <c r="J2" s="217"/>
      <c r="K2" s="217"/>
    </row>
    <row r="3" spans="1:11" s="218" customFormat="1" ht="14.25" x14ac:dyDescent="0.25">
      <c r="A3" s="215">
        <v>2.1</v>
      </c>
      <c r="B3" s="216"/>
      <c r="C3" s="359" t="s">
        <v>109</v>
      </c>
      <c r="D3" s="360"/>
      <c r="E3" s="390"/>
      <c r="F3" s="217"/>
      <c r="G3" s="217"/>
      <c r="H3" s="217"/>
      <c r="I3" s="217"/>
      <c r="J3" s="217"/>
      <c r="K3" s="217"/>
    </row>
    <row r="4" spans="1:11" s="218" customFormat="1" ht="14.25" x14ac:dyDescent="0.25">
      <c r="A4" s="215">
        <v>2.2000000000000002</v>
      </c>
      <c r="B4" s="216"/>
      <c r="C4" s="361" t="s">
        <v>90</v>
      </c>
      <c r="D4" s="362"/>
      <c r="E4" s="390"/>
      <c r="F4" s="217"/>
      <c r="G4" s="217"/>
      <c r="H4" s="217"/>
      <c r="I4" s="217"/>
      <c r="J4" s="217"/>
      <c r="K4" s="217"/>
    </row>
    <row r="5" spans="1:11" s="218" customFormat="1" ht="14.25" x14ac:dyDescent="0.25">
      <c r="A5" s="215">
        <v>2.2999999999999998</v>
      </c>
      <c r="B5" s="216"/>
      <c r="C5" s="359" t="s">
        <v>49</v>
      </c>
      <c r="D5" s="360"/>
      <c r="E5" s="390"/>
      <c r="F5" s="217"/>
      <c r="G5" s="217"/>
      <c r="H5" s="217"/>
      <c r="I5" s="217"/>
      <c r="J5" s="217"/>
      <c r="K5" s="217"/>
    </row>
    <row r="6" spans="1:11" s="218" customFormat="1" ht="14.25" x14ac:dyDescent="0.25">
      <c r="A6" s="215">
        <v>2.4</v>
      </c>
      <c r="B6" s="216"/>
      <c r="C6" s="361" t="s">
        <v>84</v>
      </c>
      <c r="D6" s="362"/>
      <c r="E6" s="390"/>
      <c r="F6" s="217"/>
      <c r="G6" s="217"/>
      <c r="H6" s="217"/>
      <c r="I6" s="217"/>
      <c r="J6" s="217"/>
      <c r="K6" s="217"/>
    </row>
    <row r="7" spans="1:11" s="218" customFormat="1" ht="14.25" x14ac:dyDescent="0.25">
      <c r="A7" s="215">
        <v>2.5</v>
      </c>
      <c r="B7" s="216"/>
      <c r="C7" s="361" t="s">
        <v>95</v>
      </c>
      <c r="D7" s="362"/>
      <c r="E7" s="390"/>
      <c r="F7" s="217"/>
      <c r="G7" s="217"/>
      <c r="H7" s="217"/>
      <c r="I7" s="217"/>
      <c r="J7" s="217"/>
      <c r="K7" s="217"/>
    </row>
    <row r="8" spans="1:11" s="218" customFormat="1" ht="14.25" x14ac:dyDescent="0.25">
      <c r="A8" s="215">
        <v>2.6</v>
      </c>
      <c r="B8" s="216"/>
      <c r="C8" s="361" t="s">
        <v>110</v>
      </c>
      <c r="D8" s="362"/>
      <c r="E8" s="390"/>
      <c r="F8" s="217"/>
      <c r="G8" s="217"/>
      <c r="H8" s="217"/>
      <c r="I8" s="217"/>
      <c r="J8" s="217"/>
      <c r="K8" s="217"/>
    </row>
    <row r="9" spans="1:11" s="218" customFormat="1" ht="14.25" x14ac:dyDescent="0.25">
      <c r="A9" s="215">
        <v>2.7</v>
      </c>
      <c r="B9" s="216"/>
      <c r="C9" s="361" t="s">
        <v>85</v>
      </c>
      <c r="D9" s="362"/>
      <c r="E9" s="390"/>
      <c r="F9" s="217"/>
      <c r="G9" s="217"/>
      <c r="H9" s="217"/>
      <c r="I9" s="217"/>
      <c r="J9" s="217"/>
      <c r="K9" s="217"/>
    </row>
    <row r="10" spans="1:11" s="218" customFormat="1" ht="14.25" x14ac:dyDescent="0.25">
      <c r="A10" s="215">
        <v>2.8</v>
      </c>
      <c r="B10" s="216"/>
      <c r="C10" s="361" t="s">
        <v>168</v>
      </c>
      <c r="D10" s="362"/>
      <c r="E10" s="390"/>
      <c r="F10" s="217"/>
      <c r="G10" s="217"/>
      <c r="H10" s="217"/>
      <c r="I10" s="217"/>
      <c r="J10" s="217"/>
      <c r="K10" s="217"/>
    </row>
    <row r="11" spans="1:11" s="218" customFormat="1" ht="14.25" x14ac:dyDescent="0.25">
      <c r="A11" s="215">
        <v>3.1</v>
      </c>
      <c r="B11" s="216"/>
      <c r="C11" s="361" t="s">
        <v>60</v>
      </c>
      <c r="D11" s="362"/>
      <c r="E11" s="390"/>
      <c r="F11" s="217"/>
      <c r="G11" s="217"/>
      <c r="H11" s="217"/>
      <c r="I11" s="217"/>
      <c r="J11" s="217"/>
      <c r="K11" s="217"/>
    </row>
    <row r="12" spans="1:11" s="218" customFormat="1" ht="14.25" x14ac:dyDescent="0.25">
      <c r="A12" s="215" t="s">
        <v>33</v>
      </c>
      <c r="B12" s="216"/>
      <c r="C12" s="361" t="s">
        <v>50</v>
      </c>
      <c r="D12" s="362"/>
      <c r="E12" s="390"/>
      <c r="F12" s="217"/>
      <c r="G12" s="217"/>
      <c r="H12" s="217"/>
      <c r="I12" s="217"/>
      <c r="J12" s="217"/>
      <c r="K12" s="217"/>
    </row>
    <row r="13" spans="1:11" s="218" customFormat="1" ht="14.25" x14ac:dyDescent="0.25">
      <c r="A13" s="215" t="s">
        <v>34</v>
      </c>
      <c r="B13" s="216"/>
      <c r="C13" s="361" t="s">
        <v>51</v>
      </c>
      <c r="D13" s="362"/>
      <c r="E13" s="390"/>
      <c r="F13" s="217"/>
      <c r="G13" s="217"/>
      <c r="H13" s="217"/>
      <c r="I13" s="217"/>
      <c r="J13" s="217"/>
      <c r="K13" s="217"/>
    </row>
    <row r="14" spans="1:11" s="218" customFormat="1" ht="14.25" x14ac:dyDescent="0.25">
      <c r="A14" s="215" t="s">
        <v>35</v>
      </c>
      <c r="B14" s="216"/>
      <c r="C14" s="361" t="s">
        <v>52</v>
      </c>
      <c r="D14" s="362"/>
      <c r="E14" s="390"/>
      <c r="F14" s="217"/>
      <c r="G14" s="217"/>
      <c r="H14" s="217"/>
      <c r="I14" s="217"/>
      <c r="J14" s="217"/>
      <c r="K14" s="217"/>
    </row>
    <row r="15" spans="1:11" s="218" customFormat="1" ht="14.25" x14ac:dyDescent="0.25">
      <c r="A15" s="215" t="s">
        <v>36</v>
      </c>
      <c r="B15" s="216"/>
      <c r="C15" s="361" t="s">
        <v>53</v>
      </c>
      <c r="D15" s="362"/>
      <c r="E15" s="390"/>
      <c r="F15" s="217"/>
      <c r="G15" s="217"/>
      <c r="H15" s="217"/>
      <c r="I15" s="217"/>
      <c r="J15" s="217"/>
      <c r="K15" s="217"/>
    </row>
    <row r="16" spans="1:11" s="218" customFormat="1" ht="14.25" x14ac:dyDescent="0.25">
      <c r="A16" s="215" t="s">
        <v>37</v>
      </c>
      <c r="B16" s="216"/>
      <c r="C16" s="361" t="s">
        <v>54</v>
      </c>
      <c r="D16" s="362"/>
      <c r="E16" s="390"/>
      <c r="F16" s="217"/>
      <c r="G16" s="217"/>
      <c r="H16" s="217"/>
      <c r="I16" s="217"/>
      <c r="J16" s="217"/>
      <c r="K16" s="217"/>
    </row>
    <row r="17" spans="1:11" s="218" customFormat="1" ht="14.25" x14ac:dyDescent="0.25">
      <c r="A17" s="215">
        <v>3.2</v>
      </c>
      <c r="B17" s="216"/>
      <c r="C17" s="361" t="s">
        <v>46</v>
      </c>
      <c r="D17" s="362"/>
      <c r="E17" s="390"/>
      <c r="F17" s="217"/>
      <c r="G17" s="217"/>
      <c r="H17" s="217"/>
      <c r="I17" s="217"/>
      <c r="J17" s="217"/>
      <c r="K17" s="217"/>
    </row>
    <row r="18" spans="1:11" s="218" customFormat="1" ht="14.25" x14ac:dyDescent="0.25">
      <c r="A18" s="215">
        <v>3.3</v>
      </c>
      <c r="B18" s="216"/>
      <c r="C18" s="361" t="s">
        <v>55</v>
      </c>
      <c r="D18" s="362"/>
      <c r="E18" s="390"/>
      <c r="F18" s="217"/>
      <c r="G18" s="217"/>
      <c r="H18" s="217"/>
      <c r="I18" s="217"/>
      <c r="J18" s="217"/>
      <c r="K18" s="217"/>
    </row>
    <row r="19" spans="1:11" s="218" customFormat="1" ht="14.25" x14ac:dyDescent="0.25">
      <c r="A19" s="215">
        <v>3.4</v>
      </c>
      <c r="B19" s="216"/>
      <c r="C19" s="361" t="s">
        <v>47</v>
      </c>
      <c r="D19" s="362"/>
      <c r="E19" s="390"/>
      <c r="F19" s="217"/>
      <c r="G19" s="217"/>
      <c r="H19" s="217"/>
      <c r="I19" s="217"/>
      <c r="J19" s="217"/>
      <c r="K19" s="217"/>
    </row>
    <row r="20" spans="1:11" s="218" customFormat="1" ht="24" customHeight="1" x14ac:dyDescent="0.25">
      <c r="A20" s="215">
        <v>4.0999999999999996</v>
      </c>
      <c r="B20" s="216"/>
      <c r="C20" s="1033" t="s">
        <v>245</v>
      </c>
      <c r="D20" s="1034"/>
      <c r="E20" s="390"/>
      <c r="F20" s="217"/>
      <c r="G20" s="217"/>
      <c r="H20" s="217"/>
      <c r="I20" s="217"/>
      <c r="J20" s="217"/>
      <c r="K20" s="217"/>
    </row>
    <row r="21" spans="1:11" s="218" customFormat="1" ht="14.25" customHeight="1" x14ac:dyDescent="0.25">
      <c r="A21" s="215" t="s">
        <v>230</v>
      </c>
      <c r="B21" s="216"/>
      <c r="C21" s="937" t="s">
        <v>231</v>
      </c>
      <c r="D21" s="928"/>
      <c r="E21" s="390">
        <v>41760</v>
      </c>
      <c r="F21" s="217"/>
      <c r="G21" s="217"/>
      <c r="H21" s="217"/>
      <c r="I21" s="217"/>
      <c r="J21" s="217"/>
      <c r="K21" s="217"/>
    </row>
    <row r="22" spans="1:11" s="218" customFormat="1" ht="14.25" customHeight="1" x14ac:dyDescent="0.25">
      <c r="A22" s="215">
        <v>4.2</v>
      </c>
      <c r="B22" s="216"/>
      <c r="C22" s="361" t="s">
        <v>234</v>
      </c>
      <c r="D22" s="362"/>
      <c r="E22" s="390"/>
      <c r="F22" s="217"/>
      <c r="G22" s="217"/>
      <c r="H22" s="217"/>
      <c r="I22" s="217"/>
      <c r="J22" s="217"/>
      <c r="K22" s="217"/>
    </row>
    <row r="23" spans="1:11" s="218" customFormat="1" ht="14.25" customHeight="1" x14ac:dyDescent="0.25">
      <c r="A23" s="215">
        <v>4.3</v>
      </c>
      <c r="B23" s="216"/>
      <c r="C23" s="1035" t="s">
        <v>83</v>
      </c>
      <c r="D23" s="1036"/>
      <c r="E23" s="390"/>
      <c r="F23" s="217"/>
      <c r="G23" s="217"/>
      <c r="H23" s="217"/>
      <c r="I23" s="217"/>
      <c r="J23" s="217"/>
      <c r="K23" s="217"/>
    </row>
    <row r="24" spans="1:11" s="218" customFormat="1" ht="15" customHeight="1" x14ac:dyDescent="0.25">
      <c r="A24" s="215">
        <v>5.0999999999999996</v>
      </c>
      <c r="B24" s="216"/>
      <c r="C24" s="1035" t="s">
        <v>190</v>
      </c>
      <c r="D24" s="1036"/>
      <c r="E24" s="390"/>
      <c r="F24" s="217"/>
      <c r="G24" s="217"/>
      <c r="H24" s="217"/>
      <c r="I24" s="217"/>
      <c r="J24" s="217"/>
      <c r="K24" s="217"/>
    </row>
    <row r="25" spans="1:11" s="218" customFormat="1" ht="15" customHeight="1" x14ac:dyDescent="0.25">
      <c r="A25" s="215">
        <v>5.2</v>
      </c>
      <c r="B25" s="216"/>
      <c r="C25" s="1035" t="s">
        <v>189</v>
      </c>
      <c r="D25" s="1036"/>
      <c r="E25" s="390"/>
      <c r="F25" s="217"/>
      <c r="G25" s="217"/>
      <c r="H25" s="217"/>
      <c r="I25" s="217"/>
      <c r="J25" s="217"/>
      <c r="K25" s="217"/>
    </row>
    <row r="26" spans="1:11" s="218" customFormat="1" ht="14.25" x14ac:dyDescent="0.25">
      <c r="A26" s="215">
        <v>5.3</v>
      </c>
      <c r="B26" s="216"/>
      <c r="C26" s="361" t="s">
        <v>188</v>
      </c>
      <c r="D26" s="362"/>
      <c r="E26" s="390"/>
      <c r="F26" s="217"/>
      <c r="G26" s="217"/>
      <c r="H26" s="217"/>
      <c r="I26" s="217"/>
      <c r="J26" s="217"/>
      <c r="K26" s="217"/>
    </row>
    <row r="27" spans="1:11" s="218" customFormat="1" ht="14.25" x14ac:dyDescent="0.25">
      <c r="A27" s="215">
        <v>5.4</v>
      </c>
      <c r="B27" s="216"/>
      <c r="C27" s="361" t="s">
        <v>21</v>
      </c>
      <c r="D27" s="362"/>
      <c r="E27" s="390"/>
      <c r="F27" s="217"/>
      <c r="G27" s="217"/>
      <c r="H27" s="217"/>
      <c r="I27" s="217"/>
      <c r="J27" s="217"/>
      <c r="K27" s="217"/>
    </row>
    <row r="28" spans="1:11" s="218" customFormat="1" ht="14.25" x14ac:dyDescent="0.25">
      <c r="A28" s="215">
        <v>6.1</v>
      </c>
      <c r="B28" s="363"/>
      <c r="C28" s="361" t="s">
        <v>86</v>
      </c>
      <c r="D28" s="362"/>
      <c r="E28" s="390"/>
      <c r="F28" s="217"/>
      <c r="G28" s="217"/>
      <c r="H28" s="217"/>
      <c r="I28" s="217"/>
      <c r="J28" s="217"/>
      <c r="K28" s="217"/>
    </row>
    <row r="29" spans="1:11" s="218" customFormat="1" ht="14.25" x14ac:dyDescent="0.25">
      <c r="A29" s="215">
        <v>6.2</v>
      </c>
      <c r="B29" s="363"/>
      <c r="C29" s="361" t="s">
        <v>192</v>
      </c>
      <c r="D29" s="362"/>
      <c r="E29" s="390"/>
      <c r="F29" s="217"/>
      <c r="G29" s="217"/>
      <c r="H29" s="217"/>
      <c r="I29" s="217"/>
      <c r="J29" s="217"/>
      <c r="K29" s="217"/>
    </row>
    <row r="30" spans="1:11" s="218" customFormat="1" ht="14.25" x14ac:dyDescent="0.25">
      <c r="A30" s="215">
        <v>7.1</v>
      </c>
      <c r="B30" s="216"/>
      <c r="C30" s="361" t="s">
        <v>87</v>
      </c>
      <c r="D30" s="362"/>
      <c r="E30" s="390"/>
      <c r="F30" s="217"/>
      <c r="G30" s="217"/>
      <c r="H30" s="217"/>
      <c r="I30" s="217"/>
      <c r="J30" s="217"/>
      <c r="K30" s="217"/>
    </row>
    <row r="31" spans="1:11" s="218" customFormat="1" ht="14.25" x14ac:dyDescent="0.25">
      <c r="A31" s="215">
        <v>7.2</v>
      </c>
      <c r="B31" s="216"/>
      <c r="C31" s="361" t="s">
        <v>169</v>
      </c>
      <c r="D31" s="362"/>
      <c r="E31" s="390"/>
      <c r="F31" s="217"/>
      <c r="G31" s="217"/>
      <c r="H31" s="217"/>
      <c r="I31" s="217"/>
      <c r="J31" s="217"/>
      <c r="K31" s="217"/>
    </row>
    <row r="32" spans="1:11" s="218" customFormat="1" ht="14.25" x14ac:dyDescent="0.25">
      <c r="A32" s="215">
        <v>7.3</v>
      </c>
      <c r="B32" s="216"/>
      <c r="C32" s="359" t="s">
        <v>22</v>
      </c>
      <c r="D32" s="360"/>
      <c r="E32" s="390"/>
      <c r="F32" s="217"/>
      <c r="G32" s="217"/>
      <c r="H32" s="217"/>
      <c r="I32" s="217"/>
      <c r="J32" s="217"/>
      <c r="K32" s="217"/>
    </row>
    <row r="33" spans="1:11" s="218" customFormat="1" ht="14.25" x14ac:dyDescent="0.25">
      <c r="A33" s="215">
        <v>7.4</v>
      </c>
      <c r="B33" s="216"/>
      <c r="C33" s="359" t="s">
        <v>88</v>
      </c>
      <c r="D33" s="360"/>
      <c r="E33" s="390"/>
      <c r="F33" s="217"/>
      <c r="G33" s="217"/>
      <c r="H33" s="217"/>
      <c r="I33" s="217"/>
      <c r="J33" s="217"/>
      <c r="K33" s="217"/>
    </row>
    <row r="34" spans="1:11" s="218" customFormat="1" ht="14.25" x14ac:dyDescent="0.25">
      <c r="A34" s="215">
        <v>7.5</v>
      </c>
      <c r="B34" s="216"/>
      <c r="C34" s="359" t="s">
        <v>225</v>
      </c>
      <c r="D34" s="360"/>
      <c r="E34" s="390">
        <v>41760</v>
      </c>
      <c r="F34" s="217"/>
      <c r="G34" s="217"/>
      <c r="H34" s="217"/>
      <c r="I34" s="217"/>
      <c r="J34" s="217"/>
      <c r="K34" s="217"/>
    </row>
    <row r="35" spans="1:11" s="218" customFormat="1" ht="14.25" x14ac:dyDescent="0.25">
      <c r="A35" s="215">
        <v>7.6</v>
      </c>
      <c r="B35" s="216"/>
      <c r="C35" s="359" t="s">
        <v>89</v>
      </c>
      <c r="D35" s="360"/>
      <c r="E35" s="390"/>
      <c r="F35" s="217"/>
      <c r="G35" s="217"/>
      <c r="H35" s="217"/>
      <c r="I35" s="217"/>
      <c r="J35" s="217"/>
      <c r="K35" s="217"/>
    </row>
    <row r="36" spans="1:11" s="218" customFormat="1" x14ac:dyDescent="0.25">
      <c r="A36" s="215">
        <v>8.1</v>
      </c>
      <c r="B36" s="216"/>
      <c r="C36" s="361" t="s">
        <v>64</v>
      </c>
      <c r="D36" s="362"/>
      <c r="E36" s="391"/>
      <c r="F36" s="364"/>
      <c r="G36" s="364"/>
      <c r="H36" s="365"/>
      <c r="I36" s="365"/>
      <c r="J36" s="365"/>
      <c r="K36" s="217"/>
    </row>
    <row r="37" spans="1:11" s="218" customFormat="1" x14ac:dyDescent="0.25">
      <c r="A37" s="215">
        <v>8.1999999999999993</v>
      </c>
      <c r="B37" s="216"/>
      <c r="C37" s="361" t="s">
        <v>23</v>
      </c>
      <c r="D37" s="362"/>
      <c r="E37" s="391"/>
      <c r="F37" s="364"/>
      <c r="G37" s="364"/>
      <c r="H37" s="366"/>
      <c r="I37" s="366"/>
      <c r="J37" s="366"/>
      <c r="K37" s="217"/>
    </row>
    <row r="38" spans="1:11" s="218" customFormat="1" x14ac:dyDescent="0.25">
      <c r="A38" s="215">
        <v>8.3000000000000007</v>
      </c>
      <c r="B38" s="216"/>
      <c r="C38" s="361" t="s">
        <v>48</v>
      </c>
      <c r="D38" s="362"/>
      <c r="E38" s="391"/>
      <c r="F38" s="364"/>
      <c r="G38" s="364"/>
      <c r="H38" s="366"/>
      <c r="I38" s="366"/>
      <c r="J38" s="366"/>
      <c r="K38" s="217"/>
    </row>
    <row r="39" spans="1:11" s="218" customFormat="1" x14ac:dyDescent="0.25">
      <c r="A39" s="215">
        <v>8.4</v>
      </c>
      <c r="B39" s="216"/>
      <c r="C39" s="359" t="s">
        <v>24</v>
      </c>
      <c r="D39" s="360"/>
      <c r="E39" s="391"/>
      <c r="F39" s="364"/>
      <c r="G39" s="364"/>
      <c r="H39" s="365"/>
      <c r="I39" s="365"/>
      <c r="J39" s="365"/>
      <c r="K39" s="217"/>
    </row>
    <row r="40" spans="1:11" s="218" customFormat="1" x14ac:dyDescent="0.25">
      <c r="A40" s="215">
        <v>8.5</v>
      </c>
      <c r="B40" s="216"/>
      <c r="C40" s="361" t="s">
        <v>27</v>
      </c>
      <c r="D40" s="362"/>
      <c r="E40" s="391"/>
      <c r="F40" s="364"/>
      <c r="G40" s="364"/>
      <c r="H40" s="366"/>
      <c r="I40" s="366"/>
      <c r="J40" s="366"/>
      <c r="K40" s="217"/>
    </row>
    <row r="41" spans="1:11" s="218" customFormat="1" x14ac:dyDescent="0.25">
      <c r="A41" s="215">
        <v>8.6</v>
      </c>
      <c r="B41" s="216"/>
      <c r="C41" s="361" t="s">
        <v>25</v>
      </c>
      <c r="D41" s="362"/>
      <c r="E41" s="391"/>
      <c r="F41" s="364"/>
      <c r="G41" s="364"/>
      <c r="H41" s="366"/>
      <c r="I41" s="366"/>
      <c r="J41" s="366"/>
      <c r="K41" s="217"/>
    </row>
    <row r="42" spans="1:11" s="218" customFormat="1" x14ac:dyDescent="0.25">
      <c r="A42" s="215">
        <v>8.6999999999999993</v>
      </c>
      <c r="B42" s="216"/>
      <c r="C42" s="361" t="s">
        <v>26</v>
      </c>
      <c r="D42" s="362"/>
      <c r="E42" s="391"/>
      <c r="F42" s="364"/>
      <c r="G42" s="364"/>
      <c r="H42" s="366"/>
      <c r="I42" s="366"/>
      <c r="J42" s="366"/>
      <c r="K42" s="217"/>
    </row>
    <row r="43" spans="1:11" s="218" customFormat="1" x14ac:dyDescent="0.25">
      <c r="A43" s="215">
        <v>8.8000000000000007</v>
      </c>
      <c r="B43" s="216"/>
      <c r="C43" s="361" t="s">
        <v>179</v>
      </c>
      <c r="D43" s="362"/>
      <c r="E43" s="391"/>
      <c r="F43" s="364"/>
      <c r="G43" s="364"/>
      <c r="H43" s="366"/>
      <c r="I43" s="366"/>
      <c r="J43" s="366"/>
      <c r="K43" s="217"/>
    </row>
    <row r="44" spans="1:11" s="218" customFormat="1" x14ac:dyDescent="0.25">
      <c r="A44" s="215">
        <v>8.9</v>
      </c>
      <c r="B44" s="216"/>
      <c r="C44" s="361" t="s">
        <v>100</v>
      </c>
      <c r="D44" s="362"/>
      <c r="E44" s="391"/>
      <c r="F44" s="364"/>
      <c r="G44" s="364"/>
      <c r="H44" s="366"/>
      <c r="I44" s="366"/>
      <c r="J44" s="366"/>
      <c r="K44" s="217"/>
    </row>
    <row r="45" spans="1:11" s="218" customFormat="1" x14ac:dyDescent="0.25">
      <c r="A45" s="367">
        <v>8.1</v>
      </c>
      <c r="B45" s="216"/>
      <c r="C45" s="361" t="s">
        <v>65</v>
      </c>
      <c r="D45" s="362"/>
      <c r="E45" s="391"/>
      <c r="F45" s="364"/>
      <c r="G45" s="364"/>
      <c r="H45" s="366"/>
      <c r="I45" s="366"/>
      <c r="J45" s="366"/>
      <c r="K45" s="217"/>
    </row>
    <row r="46" spans="1:11" s="218" customFormat="1" x14ac:dyDescent="0.25">
      <c r="A46" s="368">
        <v>8.11</v>
      </c>
      <c r="B46" s="216"/>
      <c r="C46" s="361" t="s">
        <v>66</v>
      </c>
      <c r="D46" s="362"/>
      <c r="E46" s="391"/>
      <c r="F46" s="364"/>
      <c r="G46" s="364"/>
      <c r="H46" s="1029"/>
      <c r="I46" s="1029"/>
      <c r="J46" s="1029"/>
      <c r="K46" s="217"/>
    </row>
    <row r="47" spans="1:11" s="218" customFormat="1" ht="14.25" x14ac:dyDescent="0.25">
      <c r="A47" s="215">
        <v>9.1</v>
      </c>
      <c r="B47" s="369"/>
      <c r="C47" s="370" t="s">
        <v>72</v>
      </c>
      <c r="D47" s="371"/>
      <c r="E47" s="390"/>
      <c r="F47" s="217"/>
      <c r="G47" s="217"/>
      <c r="H47" s="217"/>
      <c r="I47" s="217"/>
      <c r="J47" s="217"/>
      <c r="K47" s="217"/>
    </row>
    <row r="48" spans="1:11" s="218" customFormat="1" ht="14.25" x14ac:dyDescent="0.25">
      <c r="A48" s="215">
        <v>9.1999999999999993</v>
      </c>
      <c r="B48" s="369"/>
      <c r="C48" s="370" t="s">
        <v>73</v>
      </c>
      <c r="D48" s="371"/>
      <c r="E48" s="390"/>
      <c r="F48" s="217"/>
      <c r="G48" s="217"/>
      <c r="H48" s="217"/>
      <c r="I48" s="217"/>
      <c r="J48" s="217"/>
      <c r="K48" s="217"/>
    </row>
    <row r="49" spans="1:11" s="218" customFormat="1" ht="14.25" x14ac:dyDescent="0.25">
      <c r="A49" s="215">
        <v>9.3000000000000007</v>
      </c>
      <c r="B49" s="369"/>
      <c r="C49" s="370" t="s">
        <v>74</v>
      </c>
      <c r="D49" s="371"/>
      <c r="E49" s="390"/>
      <c r="F49" s="217"/>
      <c r="G49" s="217"/>
      <c r="H49" s="217"/>
      <c r="I49" s="217"/>
      <c r="J49" s="217"/>
      <c r="K49" s="217"/>
    </row>
    <row r="50" spans="1:11" s="218" customFormat="1" ht="14.25" x14ac:dyDescent="0.25">
      <c r="A50" s="215">
        <v>9.4</v>
      </c>
      <c r="B50" s="369"/>
      <c r="C50" s="370" t="s">
        <v>75</v>
      </c>
      <c r="D50" s="371"/>
      <c r="E50" s="390"/>
      <c r="F50" s="217"/>
      <c r="G50" s="217"/>
      <c r="H50" s="217"/>
      <c r="I50" s="217"/>
      <c r="J50" s="217"/>
      <c r="K50" s="217"/>
    </row>
    <row r="51" spans="1:11" s="217" customFormat="1" thickBot="1" x14ac:dyDescent="0.3">
      <c r="A51" s="372">
        <v>9.5</v>
      </c>
      <c r="B51" s="373"/>
      <c r="C51" s="374" t="s">
        <v>173</v>
      </c>
      <c r="D51" s="375"/>
      <c r="E51" s="390"/>
    </row>
    <row r="52" spans="1:11" s="217" customFormat="1" ht="14.25" x14ac:dyDescent="0.25">
      <c r="A52" s="376"/>
      <c r="B52" s="377"/>
      <c r="C52" s="370"/>
      <c r="D52" s="370"/>
      <c r="E52" s="390"/>
    </row>
    <row r="53" spans="1:11" s="217" customFormat="1" ht="14.25" x14ac:dyDescent="0.25">
      <c r="A53" s="376"/>
      <c r="B53" s="377"/>
      <c r="C53" s="370"/>
      <c r="D53" s="370"/>
      <c r="E53" s="390"/>
    </row>
    <row r="54" spans="1:11" s="217" customFormat="1" ht="14.25" x14ac:dyDescent="0.25">
      <c r="A54" s="376"/>
      <c r="B54" s="377"/>
      <c r="C54" s="370"/>
      <c r="D54" s="370"/>
      <c r="E54" s="390"/>
    </row>
    <row r="55" spans="1:11" s="217" customFormat="1" ht="14.25" x14ac:dyDescent="0.25">
      <c r="A55" s="376"/>
      <c r="B55" s="377"/>
      <c r="C55" s="370"/>
      <c r="D55" s="370"/>
      <c r="E55" s="390"/>
    </row>
    <row r="56" spans="1:11" s="217" customFormat="1" ht="14.25" x14ac:dyDescent="0.25">
      <c r="A56" s="376"/>
      <c r="B56" s="377"/>
      <c r="C56" s="370"/>
      <c r="D56" s="370"/>
      <c r="E56" s="390"/>
    </row>
    <row r="57" spans="1:11" s="217" customFormat="1" ht="14.25" x14ac:dyDescent="0.25">
      <c r="A57" s="376"/>
      <c r="B57" s="377"/>
      <c r="C57" s="370"/>
      <c r="D57" s="370"/>
      <c r="E57" s="390"/>
    </row>
    <row r="58" spans="1:11" s="217" customFormat="1" ht="14.25" x14ac:dyDescent="0.25">
      <c r="A58" s="376"/>
      <c r="B58" s="377"/>
      <c r="C58" s="370"/>
      <c r="D58" s="370"/>
      <c r="E58" s="390"/>
    </row>
    <row r="59" spans="1:11" s="217" customFormat="1" ht="14.25" x14ac:dyDescent="0.25">
      <c r="A59" s="376"/>
      <c r="B59" s="377"/>
      <c r="C59" s="370"/>
      <c r="D59" s="370"/>
      <c r="E59" s="390"/>
    </row>
    <row r="60" spans="1:11" s="217" customFormat="1" ht="14.25" x14ac:dyDescent="0.25">
      <c r="A60" s="376"/>
      <c r="B60" s="377"/>
      <c r="C60" s="370"/>
      <c r="D60" s="370"/>
      <c r="E60" s="390"/>
    </row>
    <row r="61" spans="1:11" s="217" customFormat="1" ht="14.25" x14ac:dyDescent="0.25">
      <c r="A61" s="376"/>
      <c r="B61" s="377"/>
      <c r="C61" s="370"/>
      <c r="D61" s="370"/>
      <c r="E61" s="390"/>
    </row>
    <row r="62" spans="1:11" s="217" customFormat="1" ht="14.25" x14ac:dyDescent="0.25">
      <c r="A62" s="376"/>
      <c r="B62" s="377"/>
      <c r="C62" s="370"/>
      <c r="D62" s="370"/>
      <c r="E62" s="390"/>
    </row>
    <row r="63" spans="1:11" s="217" customFormat="1" ht="14.25" x14ac:dyDescent="0.25">
      <c r="A63" s="376"/>
      <c r="B63" s="377"/>
      <c r="C63" s="370"/>
      <c r="D63" s="370"/>
      <c r="E63" s="390"/>
    </row>
    <row r="64" spans="1:11" s="217" customFormat="1" ht="14.25" x14ac:dyDescent="0.25">
      <c r="A64" s="376"/>
      <c r="B64" s="377"/>
      <c r="C64" s="370"/>
      <c r="D64" s="370"/>
      <c r="E64" s="390"/>
    </row>
    <row r="65" spans="1:11" s="217" customFormat="1" ht="14.25" x14ac:dyDescent="0.25">
      <c r="A65" s="376"/>
      <c r="B65" s="377"/>
      <c r="C65" s="370"/>
      <c r="D65" s="370"/>
      <c r="E65" s="390"/>
    </row>
    <row r="66" spans="1:11" s="217" customFormat="1" ht="14.25" x14ac:dyDescent="0.25">
      <c r="A66" s="376"/>
      <c r="B66" s="377"/>
      <c r="C66" s="370"/>
      <c r="D66" s="370"/>
      <c r="E66" s="390"/>
    </row>
    <row r="67" spans="1:11" s="217" customFormat="1" ht="14.25" x14ac:dyDescent="0.25">
      <c r="A67" s="376"/>
      <c r="B67" s="377"/>
      <c r="C67" s="370"/>
      <c r="D67" s="370"/>
      <c r="E67" s="390"/>
    </row>
    <row r="68" spans="1:11" s="217" customFormat="1" ht="14.25" x14ac:dyDescent="0.25">
      <c r="A68" s="376"/>
      <c r="B68" s="377"/>
      <c r="C68" s="370"/>
      <c r="D68" s="370"/>
      <c r="E68" s="390"/>
    </row>
    <row r="69" spans="1:11" s="217" customFormat="1" ht="14.25" x14ac:dyDescent="0.25">
      <c r="A69" s="376"/>
      <c r="B69" s="377"/>
      <c r="C69" s="370"/>
      <c r="D69" s="370"/>
      <c r="E69" s="390"/>
    </row>
    <row r="70" spans="1:11" s="217" customFormat="1" ht="14.25" x14ac:dyDescent="0.25">
      <c r="A70" s="376"/>
      <c r="B70" s="377"/>
      <c r="C70" s="370"/>
      <c r="D70" s="370"/>
      <c r="E70" s="390"/>
    </row>
    <row r="71" spans="1:11" s="217" customFormat="1" ht="14.25" x14ac:dyDescent="0.25">
      <c r="A71" s="376"/>
      <c r="B71" s="377"/>
      <c r="C71" s="370"/>
      <c r="D71" s="370"/>
      <c r="E71" s="390"/>
    </row>
    <row r="72" spans="1:11" s="217" customFormat="1" ht="14.25" x14ac:dyDescent="0.25">
      <c r="A72" s="376"/>
      <c r="B72" s="377"/>
      <c r="C72" s="370"/>
      <c r="D72" s="370"/>
      <c r="E72" s="390"/>
    </row>
    <row r="73" spans="1:11" s="217" customFormat="1" ht="14.25" x14ac:dyDescent="0.25">
      <c r="A73" s="376"/>
      <c r="B73" s="377"/>
      <c r="C73" s="370"/>
      <c r="D73" s="370"/>
      <c r="E73" s="390"/>
    </row>
    <row r="74" spans="1:11" s="217" customFormat="1" ht="14.25" x14ac:dyDescent="0.25">
      <c r="A74" s="376"/>
      <c r="B74" s="377"/>
      <c r="C74" s="370"/>
      <c r="D74" s="370"/>
      <c r="E74" s="390"/>
    </row>
    <row r="75" spans="1:11" s="217" customFormat="1" ht="14.25" x14ac:dyDescent="0.25">
      <c r="A75" s="376"/>
      <c r="B75" s="377"/>
      <c r="C75" s="370"/>
      <c r="D75" s="370"/>
      <c r="E75" s="390"/>
    </row>
    <row r="76" spans="1:11" s="217" customFormat="1" ht="14.25" x14ac:dyDescent="0.25">
      <c r="A76" s="376"/>
      <c r="B76" s="377"/>
      <c r="C76" s="370"/>
      <c r="D76" s="370"/>
      <c r="E76" s="390"/>
    </row>
    <row r="77" spans="1:11" s="380" customFormat="1" hidden="1" outlineLevel="1" x14ac:dyDescent="0.25">
      <c r="A77" s="378"/>
      <c r="B77" s="379"/>
      <c r="E77" s="392"/>
      <c r="F77" s="381"/>
      <c r="G77" s="381"/>
      <c r="H77" s="381"/>
      <c r="I77" s="381"/>
      <c r="J77" s="381"/>
      <c r="K77" s="381"/>
    </row>
    <row r="78" spans="1:11" s="384" customFormat="1" ht="8.25" hidden="1" customHeight="1" outlineLevel="1" x14ac:dyDescent="0.25">
      <c r="A78" s="382"/>
      <c r="B78" s="383"/>
      <c r="E78" s="392"/>
      <c r="F78" s="381"/>
      <c r="G78" s="381"/>
      <c r="H78" s="381"/>
      <c r="I78" s="381"/>
      <c r="J78" s="381"/>
      <c r="K78" s="381"/>
    </row>
    <row r="79" spans="1:11" s="384" customFormat="1" ht="15" hidden="1" customHeight="1" outlineLevel="1" x14ac:dyDescent="0.25">
      <c r="A79" s="385"/>
      <c r="B79" s="386"/>
      <c r="E79" s="392"/>
      <c r="F79" s="381"/>
      <c r="G79" s="381"/>
      <c r="H79" s="381"/>
      <c r="I79" s="381"/>
      <c r="J79" s="381"/>
      <c r="K79" s="381"/>
    </row>
    <row r="80" spans="1:11" s="384" customFormat="1" ht="15" hidden="1" customHeight="1" outlineLevel="1" x14ac:dyDescent="0.25">
      <c r="A80" s="385"/>
      <c r="B80" s="386"/>
      <c r="E80" s="392"/>
      <c r="F80" s="381"/>
      <c r="G80" s="381"/>
      <c r="H80" s="381"/>
      <c r="I80" s="381"/>
      <c r="J80" s="381"/>
      <c r="K80" s="381"/>
    </row>
    <row r="81" spans="1:11" s="384" customFormat="1" ht="15" hidden="1" customHeight="1" outlineLevel="1" x14ac:dyDescent="0.25">
      <c r="A81" s="385"/>
      <c r="B81" s="386"/>
      <c r="E81" s="392"/>
      <c r="F81" s="381"/>
      <c r="G81" s="381"/>
      <c r="H81" s="381"/>
      <c r="I81" s="381"/>
      <c r="J81" s="381"/>
      <c r="K81" s="381"/>
    </row>
    <row r="82" spans="1:11" s="384" customFormat="1" ht="15" hidden="1" customHeight="1" outlineLevel="1" x14ac:dyDescent="0.25">
      <c r="A82" s="385"/>
      <c r="B82" s="386"/>
      <c r="E82" s="392"/>
      <c r="F82" s="381"/>
      <c r="G82" s="381"/>
      <c r="H82" s="381"/>
      <c r="I82" s="381"/>
      <c r="J82" s="381"/>
      <c r="K82" s="381"/>
    </row>
    <row r="83" spans="1:11" s="384" customFormat="1" ht="15" hidden="1" customHeight="1" outlineLevel="1" x14ac:dyDescent="0.25">
      <c r="A83" s="385"/>
      <c r="B83" s="386"/>
      <c r="E83" s="392"/>
      <c r="F83" s="381"/>
      <c r="G83" s="381"/>
      <c r="H83" s="381"/>
      <c r="I83" s="381"/>
      <c r="J83" s="381"/>
      <c r="K83" s="381"/>
    </row>
    <row r="84" spans="1:11" s="384" customFormat="1" ht="15" hidden="1" customHeight="1" outlineLevel="1" x14ac:dyDescent="0.25">
      <c r="A84" s="385"/>
      <c r="B84" s="386"/>
      <c r="E84" s="392"/>
      <c r="F84" s="381"/>
      <c r="G84" s="381"/>
      <c r="H84" s="381"/>
      <c r="I84" s="381"/>
      <c r="J84" s="381"/>
      <c r="K84" s="381"/>
    </row>
    <row r="85" spans="1:11" s="384" customFormat="1" ht="15" hidden="1" customHeight="1" outlineLevel="1" x14ac:dyDescent="0.25">
      <c r="A85" s="385"/>
      <c r="B85" s="386"/>
      <c r="E85" s="392"/>
      <c r="F85" s="381"/>
      <c r="G85" s="381"/>
      <c r="H85" s="381"/>
      <c r="I85" s="381"/>
      <c r="J85" s="381"/>
      <c r="K85" s="381"/>
    </row>
    <row r="86" spans="1:11" s="384" customFormat="1" ht="15" hidden="1" customHeight="1" outlineLevel="1" x14ac:dyDescent="0.25">
      <c r="A86" s="385"/>
      <c r="B86" s="386"/>
      <c r="E86" s="392"/>
      <c r="F86" s="381"/>
      <c r="G86" s="381"/>
      <c r="H86" s="381"/>
      <c r="I86" s="381"/>
      <c r="J86" s="381"/>
      <c r="K86" s="381"/>
    </row>
    <row r="87" spans="1:11" s="384" customFormat="1" ht="15" hidden="1" customHeight="1" outlineLevel="1" x14ac:dyDescent="0.25">
      <c r="A87" s="385"/>
      <c r="B87" s="386"/>
      <c r="E87" s="392"/>
      <c r="F87" s="381"/>
      <c r="G87" s="381"/>
      <c r="H87" s="381"/>
      <c r="I87" s="381"/>
      <c r="J87" s="381"/>
      <c r="K87" s="381"/>
    </row>
    <row r="88" spans="1:11" s="384" customFormat="1" ht="15" hidden="1" customHeight="1" outlineLevel="1" x14ac:dyDescent="0.25">
      <c r="A88" s="385"/>
      <c r="B88" s="386"/>
      <c r="E88" s="392"/>
      <c r="F88" s="381"/>
      <c r="G88" s="381"/>
      <c r="H88" s="381"/>
      <c r="I88" s="381"/>
      <c r="J88" s="381"/>
      <c r="K88" s="381"/>
    </row>
    <row r="89" spans="1:11" s="384" customFormat="1" ht="15" hidden="1" customHeight="1" outlineLevel="1" x14ac:dyDescent="0.25">
      <c r="A89" s="385"/>
      <c r="B89" s="386"/>
      <c r="E89" s="392"/>
      <c r="F89" s="381"/>
      <c r="G89" s="381"/>
      <c r="H89" s="381"/>
      <c r="I89" s="381"/>
      <c r="J89" s="381"/>
      <c r="K89" s="381"/>
    </row>
    <row r="90" spans="1:11" s="384" customFormat="1" ht="15" hidden="1" customHeight="1" outlineLevel="1" x14ac:dyDescent="0.25">
      <c r="A90" s="385"/>
      <c r="B90" s="386"/>
      <c r="E90" s="392"/>
      <c r="F90" s="381"/>
      <c r="G90" s="381"/>
      <c r="H90" s="381"/>
      <c r="I90" s="381"/>
      <c r="J90" s="381"/>
      <c r="K90" s="381"/>
    </row>
    <row r="91" spans="1:11" s="384" customFormat="1" ht="15" hidden="1" customHeight="1" outlineLevel="1" x14ac:dyDescent="0.25">
      <c r="A91" s="385"/>
      <c r="B91" s="386"/>
      <c r="E91" s="392"/>
      <c r="F91" s="381"/>
      <c r="G91" s="381"/>
      <c r="H91" s="381"/>
      <c r="I91" s="381"/>
      <c r="J91" s="381"/>
      <c r="K91" s="381"/>
    </row>
    <row r="92" spans="1:11" s="384" customFormat="1" ht="15" hidden="1" customHeight="1" outlineLevel="1" x14ac:dyDescent="0.25">
      <c r="A92" s="385"/>
      <c r="B92" s="386"/>
      <c r="E92" s="392"/>
      <c r="F92" s="381"/>
      <c r="G92" s="381"/>
      <c r="H92" s="381"/>
      <c r="I92" s="381"/>
      <c r="J92" s="381"/>
      <c r="K92" s="381"/>
    </row>
    <row r="93" spans="1:11" s="384" customFormat="1" ht="15" hidden="1" customHeight="1" outlineLevel="1" x14ac:dyDescent="0.25">
      <c r="A93" s="385"/>
      <c r="B93" s="386"/>
      <c r="E93" s="392"/>
      <c r="F93" s="381"/>
      <c r="G93" s="381"/>
      <c r="H93" s="381"/>
      <c r="I93" s="381"/>
      <c r="J93" s="381"/>
      <c r="K93" s="381"/>
    </row>
    <row r="94" spans="1:11" s="384" customFormat="1" ht="15" hidden="1" customHeight="1" outlineLevel="1" x14ac:dyDescent="0.25">
      <c r="A94" s="385"/>
      <c r="B94" s="386"/>
      <c r="E94" s="392"/>
      <c r="F94" s="381"/>
      <c r="G94" s="381"/>
      <c r="H94" s="381"/>
      <c r="I94" s="381"/>
      <c r="J94" s="381"/>
      <c r="K94" s="381"/>
    </row>
    <row r="95" spans="1:11" s="384" customFormat="1" ht="15" hidden="1" customHeight="1" outlineLevel="1" x14ac:dyDescent="0.25">
      <c r="A95" s="385"/>
      <c r="B95" s="386"/>
      <c r="E95" s="392"/>
      <c r="F95" s="381"/>
      <c r="G95" s="381"/>
      <c r="H95" s="381"/>
      <c r="I95" s="381"/>
      <c r="J95" s="381"/>
      <c r="K95" s="381"/>
    </row>
    <row r="96" spans="1:11" s="384" customFormat="1" ht="15" hidden="1" customHeight="1" outlineLevel="1" x14ac:dyDescent="0.25">
      <c r="A96" s="385"/>
      <c r="B96" s="386"/>
      <c r="E96" s="392"/>
      <c r="F96" s="381"/>
      <c r="G96" s="381"/>
      <c r="H96" s="381"/>
      <c r="I96" s="381"/>
      <c r="J96" s="381"/>
      <c r="K96" s="381"/>
    </row>
    <row r="97" spans="1:11" s="384" customFormat="1" ht="15" hidden="1" customHeight="1" outlineLevel="1" x14ac:dyDescent="0.25">
      <c r="A97" s="385"/>
      <c r="B97" s="386"/>
      <c r="E97" s="392"/>
      <c r="F97" s="381"/>
      <c r="G97" s="381"/>
      <c r="H97" s="381"/>
      <c r="I97" s="381"/>
      <c r="J97" s="381"/>
      <c r="K97" s="381"/>
    </row>
    <row r="98" spans="1:11" s="384" customFormat="1" ht="15" hidden="1" customHeight="1" outlineLevel="1" x14ac:dyDescent="0.25">
      <c r="A98" s="385"/>
      <c r="B98" s="386"/>
      <c r="E98" s="392"/>
      <c r="F98" s="381"/>
      <c r="G98" s="381"/>
      <c r="H98" s="381"/>
      <c r="I98" s="381"/>
      <c r="J98" s="381"/>
      <c r="K98" s="381"/>
    </row>
    <row r="99" spans="1:11" s="384" customFormat="1" ht="15" hidden="1" customHeight="1" outlineLevel="1" x14ac:dyDescent="0.25">
      <c r="A99" s="385"/>
      <c r="B99" s="386"/>
      <c r="E99" s="392"/>
      <c r="F99" s="381"/>
      <c r="G99" s="381"/>
      <c r="H99" s="381"/>
      <c r="I99" s="381"/>
      <c r="J99" s="381"/>
      <c r="K99" s="381"/>
    </row>
    <row r="100" spans="1:11" collapsed="1" x14ac:dyDescent="0.25"/>
  </sheetData>
  <sheetProtection sheet="1" objects="1" scenarios="1"/>
  <mergeCells count="7">
    <mergeCell ref="H46:J46"/>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D12" sqref="D12"/>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6" t="s">
        <v>79</v>
      </c>
      <c r="B1" s="257" t="s">
        <v>76</v>
      </c>
      <c r="C1" s="258" t="s">
        <v>80</v>
      </c>
    </row>
    <row r="2" spans="1:3" s="32" customFormat="1" hidden="1" outlineLevel="1" x14ac:dyDescent="0.25">
      <c r="A2" s="252">
        <v>1</v>
      </c>
      <c r="B2" s="253" t="s">
        <v>78</v>
      </c>
      <c r="C2" s="254" t="s">
        <v>150</v>
      </c>
    </row>
    <row r="3" spans="1:3" s="32" customFormat="1" hidden="1" outlineLevel="1" x14ac:dyDescent="0.25">
      <c r="A3" s="252">
        <v>2</v>
      </c>
      <c r="B3" s="253" t="s">
        <v>96</v>
      </c>
      <c r="C3" s="254" t="s">
        <v>99</v>
      </c>
    </row>
    <row r="4" spans="1:3" hidden="1" outlineLevel="1" x14ac:dyDescent="0.25">
      <c r="A4" s="249">
        <v>3</v>
      </c>
      <c r="B4" s="250" t="s">
        <v>98</v>
      </c>
      <c r="C4" s="251" t="s">
        <v>104</v>
      </c>
    </row>
    <row r="5" spans="1:3" s="32" customFormat="1" hidden="1" outlineLevel="1" x14ac:dyDescent="0.25">
      <c r="A5" s="252"/>
      <c r="B5" s="255"/>
      <c r="C5" s="254" t="s">
        <v>101</v>
      </c>
    </row>
    <row r="6" spans="1:3" s="29" customFormat="1" hidden="1" outlineLevel="1" x14ac:dyDescent="0.25">
      <c r="A6" s="259">
        <v>4</v>
      </c>
      <c r="B6" s="260" t="s">
        <v>102</v>
      </c>
      <c r="C6" s="261" t="s">
        <v>103</v>
      </c>
    </row>
    <row r="7" spans="1:3" hidden="1" outlineLevel="1" x14ac:dyDescent="0.25">
      <c r="A7" s="249">
        <v>5</v>
      </c>
      <c r="B7" s="250" t="s">
        <v>126</v>
      </c>
      <c r="C7" s="251" t="s">
        <v>127</v>
      </c>
    </row>
    <row r="8" spans="1:3" hidden="1" outlineLevel="1" x14ac:dyDescent="0.25">
      <c r="A8" s="528" t="s">
        <v>146</v>
      </c>
      <c r="B8" s="527" t="s">
        <v>145</v>
      </c>
      <c r="C8" s="251" t="s">
        <v>148</v>
      </c>
    </row>
    <row r="9" spans="1:3" hidden="1" outlineLevel="1" x14ac:dyDescent="0.25">
      <c r="A9" s="528" t="s">
        <v>151</v>
      </c>
      <c r="B9" s="527" t="s">
        <v>145</v>
      </c>
      <c r="C9" s="251" t="s">
        <v>149</v>
      </c>
    </row>
    <row r="10" spans="1:3" hidden="1" outlineLevel="1" collapsed="1" x14ac:dyDescent="0.25">
      <c r="A10" s="812" t="s">
        <v>184</v>
      </c>
      <c r="B10" s="813" t="s">
        <v>185</v>
      </c>
      <c r="C10" s="814" t="s">
        <v>187</v>
      </c>
    </row>
    <row r="11" spans="1:3" ht="30" hidden="1" outlineLevel="1" collapsed="1" x14ac:dyDescent="0.25">
      <c r="A11" s="812" t="s">
        <v>200</v>
      </c>
      <c r="B11" s="813" t="s">
        <v>201</v>
      </c>
      <c r="C11" s="891" t="s">
        <v>203</v>
      </c>
    </row>
    <row r="12" spans="1:3" ht="30" collapsed="1" x14ac:dyDescent="0.25">
      <c r="A12" s="812" t="s">
        <v>209</v>
      </c>
      <c r="B12" s="813" t="s">
        <v>210</v>
      </c>
      <c r="C12" s="891" t="s">
        <v>211</v>
      </c>
    </row>
    <row r="13" spans="1:3" ht="30" x14ac:dyDescent="0.25">
      <c r="A13" s="812" t="s">
        <v>214</v>
      </c>
      <c r="B13" s="813" t="s">
        <v>216</v>
      </c>
      <c r="C13" s="891" t="s">
        <v>215</v>
      </c>
    </row>
    <row r="14" spans="1:3" ht="30" x14ac:dyDescent="0.25">
      <c r="A14" s="812" t="s">
        <v>217</v>
      </c>
      <c r="B14" s="813" t="s">
        <v>218</v>
      </c>
      <c r="C14" s="891" t="s">
        <v>236</v>
      </c>
    </row>
    <row r="15" spans="1:3" ht="30" x14ac:dyDescent="0.25">
      <c r="A15" s="812" t="s">
        <v>227</v>
      </c>
      <c r="B15" s="813" t="s">
        <v>226</v>
      </c>
      <c r="C15" s="891" t="s">
        <v>243</v>
      </c>
    </row>
    <row r="16" spans="1:3" ht="30" x14ac:dyDescent="0.25">
      <c r="A16" s="812" t="s">
        <v>229</v>
      </c>
      <c r="B16" s="813" t="s">
        <v>226</v>
      </c>
      <c r="C16" s="891" t="s">
        <v>238</v>
      </c>
    </row>
    <row r="17" spans="1:3" ht="30" x14ac:dyDescent="0.25">
      <c r="A17" s="812" t="s">
        <v>235</v>
      </c>
      <c r="B17" s="813" t="s">
        <v>226</v>
      </c>
      <c r="C17" s="891" t="s">
        <v>246</v>
      </c>
    </row>
    <row r="18" spans="1:3" x14ac:dyDescent="0.25">
      <c r="A18" s="812" t="s">
        <v>241</v>
      </c>
      <c r="B18" s="813" t="s">
        <v>226</v>
      </c>
      <c r="C18" s="891" t="s">
        <v>237</v>
      </c>
    </row>
    <row r="19" spans="1:3" x14ac:dyDescent="0.25">
      <c r="A19" s="815"/>
      <c r="B19" s="816"/>
      <c r="C19" s="814"/>
    </row>
    <row r="20" spans="1:3" x14ac:dyDescent="0.25">
      <c r="A20" s="815"/>
      <c r="B20" s="816"/>
      <c r="C20" s="814"/>
    </row>
    <row r="21" spans="1:3" x14ac:dyDescent="0.25">
      <c r="A21" s="815"/>
      <c r="B21" s="816"/>
      <c r="C21" s="814"/>
    </row>
    <row r="22" spans="1:3" x14ac:dyDescent="0.25">
      <c r="A22" s="815"/>
      <c r="B22" s="816"/>
      <c r="C22" s="814"/>
    </row>
    <row r="23" spans="1:3" x14ac:dyDescent="0.25">
      <c r="A23" s="815"/>
      <c r="B23" s="816"/>
      <c r="C23" s="814"/>
    </row>
    <row r="24" spans="1:3" x14ac:dyDescent="0.25">
      <c r="A24" s="815"/>
      <c r="B24" s="816"/>
      <c r="C24" s="814"/>
    </row>
    <row r="25" spans="1:3" x14ac:dyDescent="0.25">
      <c r="A25" s="815"/>
      <c r="B25" s="816"/>
      <c r="C25" s="814"/>
    </row>
    <row r="26" spans="1:3" x14ac:dyDescent="0.25">
      <c r="A26" s="815"/>
      <c r="B26" s="816"/>
      <c r="C26" s="814"/>
    </row>
    <row r="27" spans="1:3" x14ac:dyDescent="0.25">
      <c r="A27" s="817"/>
      <c r="B27" s="818"/>
      <c r="C27" s="819"/>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workbookViewId="0">
      <selection activeCell="S1" sqref="S1"/>
    </sheetView>
  </sheetViews>
  <sheetFormatPr defaultRowHeight="12" outlineLevelRow="1" outlineLevelCol="1" x14ac:dyDescent="0.2"/>
  <cols>
    <col min="1" max="1" width="3.28515625" style="492" customWidth="1"/>
    <col min="2" max="2" width="11" style="594" customWidth="1"/>
    <col min="3" max="14" width="9.140625" style="492" customWidth="1"/>
    <col min="15" max="15" width="8.42578125" style="492" hidden="1" customWidth="1" outlineLevel="1"/>
    <col min="16" max="16" width="8.42578125" style="492" customWidth="1" collapsed="1"/>
    <col min="17" max="18" width="8.5703125" style="492" customWidth="1"/>
    <col min="19" max="23" width="8.42578125" style="492" customWidth="1"/>
    <col min="24" max="24" width="9" style="492" customWidth="1"/>
    <col min="25" max="26" width="8.42578125" style="492" customWidth="1"/>
    <col min="27" max="16384" width="9.140625" style="492"/>
  </cols>
  <sheetData>
    <row r="1" spans="1:18" s="655" customFormat="1" ht="20.25" customHeight="1" x14ac:dyDescent="0.25">
      <c r="A1" s="972" t="s">
        <v>224</v>
      </c>
      <c r="B1" s="976"/>
      <c r="C1" s="977">
        <v>41851</v>
      </c>
      <c r="D1" s="978">
        <v>41882</v>
      </c>
      <c r="E1" s="979">
        <v>41912</v>
      </c>
      <c r="F1" s="978">
        <v>41943</v>
      </c>
      <c r="G1" s="978">
        <v>41973</v>
      </c>
      <c r="H1" s="978">
        <v>41974</v>
      </c>
      <c r="I1" s="978">
        <v>42035</v>
      </c>
      <c r="J1" s="980">
        <v>42063</v>
      </c>
      <c r="K1" s="978">
        <v>42094</v>
      </c>
      <c r="L1" s="978">
        <v>42124</v>
      </c>
      <c r="M1" s="978">
        <v>42155</v>
      </c>
      <c r="N1" s="981">
        <v>42185</v>
      </c>
      <c r="O1" s="982" t="s">
        <v>180</v>
      </c>
      <c r="P1" s="983" t="s">
        <v>143</v>
      </c>
      <c r="Q1" s="677" t="s">
        <v>182</v>
      </c>
      <c r="R1" s="845" t="s">
        <v>181</v>
      </c>
    </row>
    <row r="2" spans="1:18" s="593" customFormat="1" ht="20.25" customHeight="1" x14ac:dyDescent="0.25">
      <c r="A2" s="973"/>
      <c r="B2" s="634" t="s">
        <v>140</v>
      </c>
      <c r="C2" s="984">
        <f>'Summary Data'!BL11</f>
        <v>113834</v>
      </c>
      <c r="D2" s="987">
        <f>'Summary Data'!BM11</f>
        <v>0</v>
      </c>
      <c r="E2" s="596">
        <f>'Summary Data'!BN11</f>
        <v>0</v>
      </c>
      <c r="F2" s="596">
        <f>'Summary Data'!BO11</f>
        <v>0</v>
      </c>
      <c r="G2" s="596">
        <f>'Summary Data'!BP11</f>
        <v>0</v>
      </c>
      <c r="H2" s="596">
        <f>'Summary Data'!BQ11</f>
        <v>0</v>
      </c>
      <c r="I2" s="596">
        <f>'Summary Data'!BR11</f>
        <v>0</v>
      </c>
      <c r="J2" s="596">
        <f>'Summary Data'!BS11</f>
        <v>0</v>
      </c>
      <c r="K2" s="596">
        <f>'Summary Data'!BT11</f>
        <v>0</v>
      </c>
      <c r="L2" s="596">
        <f>'Summary Data'!BU11</f>
        <v>0</v>
      </c>
      <c r="M2" s="596">
        <f>'Summary Data'!BV11</f>
        <v>0</v>
      </c>
      <c r="N2" s="595">
        <f>'Summary Data'!BW11</f>
        <v>0</v>
      </c>
      <c r="O2" s="985">
        <f>COUNTIF(C2:N2,"&gt;0")</f>
        <v>1</v>
      </c>
      <c r="P2" s="623">
        <f>SUM(C2:N2)/$O$7</f>
        <v>9486.1666666666661</v>
      </c>
      <c r="Q2" s="681">
        <f>P2-P7</f>
        <v>-106186</v>
      </c>
      <c r="R2" s="721">
        <f>Q2/P7</f>
        <v>-0.91799093126695697</v>
      </c>
    </row>
    <row r="3" spans="1:18" s="593" customFormat="1" ht="20.25" customHeight="1" x14ac:dyDescent="0.25">
      <c r="A3" s="973"/>
      <c r="B3" s="634" t="s">
        <v>139</v>
      </c>
      <c r="C3" s="984">
        <f>'Summary Data'!BL5</f>
        <v>124</v>
      </c>
      <c r="D3" s="596">
        <f>'Summary Data'!BM5</f>
        <v>0</v>
      </c>
      <c r="E3" s="596">
        <f>'Summary Data'!BN5</f>
        <v>0</v>
      </c>
      <c r="F3" s="596">
        <f>'Summary Data'!BO5</f>
        <v>0</v>
      </c>
      <c r="G3" s="596">
        <f>'Summary Data'!BP5</f>
        <v>0</v>
      </c>
      <c r="H3" s="596">
        <f>'Summary Data'!BQ5</f>
        <v>0</v>
      </c>
      <c r="I3" s="596">
        <f>'Summary Data'!BR5</f>
        <v>0</v>
      </c>
      <c r="J3" s="596">
        <f>'Summary Data'!BS5</f>
        <v>0</v>
      </c>
      <c r="K3" s="596">
        <f>'Summary Data'!BT5</f>
        <v>0</v>
      </c>
      <c r="L3" s="596">
        <f>'Summary Data'!BU5</f>
        <v>0</v>
      </c>
      <c r="M3" s="596">
        <f>'Summary Data'!BV5</f>
        <v>0</v>
      </c>
      <c r="N3" s="596">
        <f>'Summary Data'!BW5</f>
        <v>0</v>
      </c>
      <c r="O3" s="630"/>
      <c r="P3" s="623">
        <f>SUM(C3:N3)/$O$7</f>
        <v>10.333333333333334</v>
      </c>
      <c r="Q3" s="681">
        <f>P3-P8</f>
        <v>-25.583333333333329</v>
      </c>
      <c r="R3" s="721">
        <f>Q3/P8</f>
        <v>-0.71229698375870065</v>
      </c>
    </row>
    <row r="4" spans="1:18" s="593" customFormat="1" ht="20.25" customHeight="1" x14ac:dyDescent="0.25">
      <c r="A4" s="974"/>
      <c r="B4" s="635" t="s">
        <v>141</v>
      </c>
      <c r="C4" s="621">
        <f t="shared" ref="C4:N4" si="0">IF(C2=0,"-",(C3/C2))</f>
        <v>1.0893054799093417E-3</v>
      </c>
      <c r="D4" s="604" t="str">
        <f t="shared" si="0"/>
        <v>-</v>
      </c>
      <c r="E4" s="604" t="str">
        <f t="shared" si="0"/>
        <v>-</v>
      </c>
      <c r="F4" s="604" t="str">
        <f t="shared" si="0"/>
        <v>-</v>
      </c>
      <c r="G4" s="604" t="str">
        <f t="shared" si="0"/>
        <v>-</v>
      </c>
      <c r="H4" s="604" t="str">
        <f t="shared" si="0"/>
        <v>-</v>
      </c>
      <c r="I4" s="604" t="str">
        <f t="shared" si="0"/>
        <v>-</v>
      </c>
      <c r="J4" s="604" t="str">
        <f t="shared" si="0"/>
        <v>-</v>
      </c>
      <c r="K4" s="604" t="str">
        <f t="shared" si="0"/>
        <v>-</v>
      </c>
      <c r="L4" s="604" t="str">
        <f t="shared" si="0"/>
        <v>-</v>
      </c>
      <c r="M4" s="604" t="str">
        <f t="shared" si="0"/>
        <v>-</v>
      </c>
      <c r="N4" s="627" t="str">
        <f t="shared" si="0"/>
        <v>-</v>
      </c>
      <c r="O4" s="631"/>
      <c r="P4" s="624">
        <f>SUM(C4:N4)/$O$7</f>
        <v>9.0775456659111808E-5</v>
      </c>
      <c r="Q4" s="682">
        <f>P4-P9</f>
        <v>-2.2401319381808464E-4</v>
      </c>
      <c r="R4" s="721">
        <f>Q4/P9</f>
        <v>-0.71163046532490004</v>
      </c>
    </row>
    <row r="5" spans="1:18" s="593" customFormat="1" ht="20.25" customHeight="1" thickBot="1" x14ac:dyDescent="0.3">
      <c r="A5" s="975"/>
      <c r="B5" s="637" t="s">
        <v>142</v>
      </c>
      <c r="C5" s="622">
        <f t="shared" ref="C5:N5" si="1">IF(C4="-","-",(100%-C4))</f>
        <v>0.99891069452009063</v>
      </c>
      <c r="D5" s="605" t="str">
        <f t="shared" si="1"/>
        <v>-</v>
      </c>
      <c r="E5" s="605" t="str">
        <f t="shared" si="1"/>
        <v>-</v>
      </c>
      <c r="F5" s="605" t="str">
        <f t="shared" si="1"/>
        <v>-</v>
      </c>
      <c r="G5" s="605" t="str">
        <f t="shared" si="1"/>
        <v>-</v>
      </c>
      <c r="H5" s="605" t="str">
        <f t="shared" si="1"/>
        <v>-</v>
      </c>
      <c r="I5" s="605" t="str">
        <f t="shared" si="1"/>
        <v>-</v>
      </c>
      <c r="J5" s="605" t="str">
        <f t="shared" si="1"/>
        <v>-</v>
      </c>
      <c r="K5" s="605" t="str">
        <f t="shared" si="1"/>
        <v>-</v>
      </c>
      <c r="L5" s="605" t="str">
        <f t="shared" si="1"/>
        <v>-</v>
      </c>
      <c r="M5" s="605" t="str">
        <f t="shared" si="1"/>
        <v>-</v>
      </c>
      <c r="N5" s="628" t="str">
        <f t="shared" si="1"/>
        <v>-</v>
      </c>
      <c r="O5" s="685"/>
      <c r="P5" s="626">
        <f>SUM(C5:N5)/$O$7</f>
        <v>8.3242557876674214E-2</v>
      </c>
      <c r="Q5" s="684">
        <f>P5-P10</f>
        <v>-0.91644265347284848</v>
      </c>
      <c r="R5" s="724">
        <f>Q5/P10</f>
        <v>-0.91673123005960933</v>
      </c>
    </row>
    <row r="6" spans="1:18" s="655" customFormat="1" ht="20.25" customHeight="1" x14ac:dyDescent="0.25">
      <c r="A6" s="836" t="s">
        <v>195</v>
      </c>
      <c r="B6" s="837"/>
      <c r="C6" s="838">
        <v>41486</v>
      </c>
      <c r="D6" s="839">
        <v>41517</v>
      </c>
      <c r="E6" s="840">
        <v>41547</v>
      </c>
      <c r="F6" s="839">
        <v>41578</v>
      </c>
      <c r="G6" s="839">
        <v>41608</v>
      </c>
      <c r="H6" s="839">
        <v>41609</v>
      </c>
      <c r="I6" s="839">
        <v>41670</v>
      </c>
      <c r="J6" s="841">
        <v>41698</v>
      </c>
      <c r="K6" s="839">
        <v>41729</v>
      </c>
      <c r="L6" s="839">
        <v>41759</v>
      </c>
      <c r="M6" s="839">
        <v>41790</v>
      </c>
      <c r="N6" s="842">
        <v>41820</v>
      </c>
      <c r="O6" s="843" t="s">
        <v>180</v>
      </c>
      <c r="P6" s="844" t="s">
        <v>143</v>
      </c>
      <c r="Q6" s="677" t="s">
        <v>182</v>
      </c>
      <c r="R6" s="845" t="s">
        <v>181</v>
      </c>
    </row>
    <row r="7" spans="1:18" s="593" customFormat="1" ht="20.25" customHeight="1" x14ac:dyDescent="0.25">
      <c r="A7" s="833"/>
      <c r="B7" s="634" t="s">
        <v>140</v>
      </c>
      <c r="C7" s="618">
        <f>'Summary Data'!AX11</f>
        <v>112399</v>
      </c>
      <c r="D7" s="596">
        <f>'Summary Data'!AY11</f>
        <v>133843</v>
      </c>
      <c r="E7" s="595">
        <f>'Summary Data'!AZ11</f>
        <v>110716</v>
      </c>
      <c r="F7" s="673">
        <f>'Summary Data'!BA11</f>
        <v>110651</v>
      </c>
      <c r="G7" s="673">
        <f>'Summary Data'!BB11</f>
        <v>110119</v>
      </c>
      <c r="H7" s="673">
        <f>'Summary Data'!BC11</f>
        <v>109794</v>
      </c>
      <c r="I7" s="673">
        <f>'Summary Data'!BD11</f>
        <v>123268</v>
      </c>
      <c r="J7" s="673">
        <f>'Summary Data'!BE11</f>
        <v>109540</v>
      </c>
      <c r="K7" s="673">
        <f>'Summary Data'!BF11</f>
        <v>109775</v>
      </c>
      <c r="L7" s="673">
        <f>'Summary Data'!BG11</f>
        <v>110455</v>
      </c>
      <c r="M7" s="673">
        <f>'Summary Data'!BH11</f>
        <v>111303</v>
      </c>
      <c r="N7" s="674">
        <f>'Summary Data'!BI11</f>
        <v>136203</v>
      </c>
      <c r="O7" s="630">
        <f>COUNTIF(C7:N7,"&gt;0")</f>
        <v>12</v>
      </c>
      <c r="P7" s="623">
        <f>SUM(C7:N7)/$O$7</f>
        <v>115672.16666666667</v>
      </c>
      <c r="Q7" s="681">
        <f>P7-P12</f>
        <v>545.08333333334303</v>
      </c>
      <c r="R7" s="721">
        <f>Q7/P12</f>
        <v>4.7346229709922848E-3</v>
      </c>
    </row>
    <row r="8" spans="1:18" s="593" customFormat="1" ht="20.25" customHeight="1" x14ac:dyDescent="0.25">
      <c r="A8" s="833"/>
      <c r="B8" s="634" t="s">
        <v>139</v>
      </c>
      <c r="C8" s="618">
        <f>'Summary Data'!AX5</f>
        <v>27</v>
      </c>
      <c r="D8" s="596">
        <f>'Summary Data'!AY5</f>
        <v>22</v>
      </c>
      <c r="E8" s="595">
        <f>'Summary Data'!AZ5</f>
        <v>68</v>
      </c>
      <c r="F8" s="673">
        <f>'Summary Data'!BA5</f>
        <v>86</v>
      </c>
      <c r="G8" s="673">
        <f>'Summary Data'!BB5</f>
        <v>13</v>
      </c>
      <c r="H8" s="673">
        <f>'Summary Data'!BC5</f>
        <v>42</v>
      </c>
      <c r="I8" s="673">
        <f>'Summary Data'!BD5</f>
        <v>27</v>
      </c>
      <c r="J8" s="673">
        <f>'Summary Data'!BE5</f>
        <v>21</v>
      </c>
      <c r="K8" s="673">
        <f>'Summary Data'!BF5</f>
        <v>32</v>
      </c>
      <c r="L8" s="673">
        <f>'Summary Data'!BG5</f>
        <v>32</v>
      </c>
      <c r="M8" s="673">
        <f>'Summary Data'!BH5</f>
        <v>25</v>
      </c>
      <c r="N8" s="674">
        <f>'Summary Data'!BI5</f>
        <v>36</v>
      </c>
      <c r="O8" s="630"/>
      <c r="P8" s="623">
        <f>SUM(C8:N8)/$O$7</f>
        <v>35.916666666666664</v>
      </c>
      <c r="Q8" s="681">
        <f>P8-P13</f>
        <v>15.249999999999996</v>
      </c>
      <c r="R8" s="721">
        <f>Q8/P13</f>
        <v>0.7379032258064514</v>
      </c>
    </row>
    <row r="9" spans="1:18" s="593" customFormat="1" ht="20.25" customHeight="1" x14ac:dyDescent="0.25">
      <c r="A9" s="834"/>
      <c r="B9" s="635" t="s">
        <v>141</v>
      </c>
      <c r="C9" s="621">
        <f t="shared" ref="C9:N9" si="2">IF(C7=0,"-",(C8/C7))</f>
        <v>2.402156602816751E-4</v>
      </c>
      <c r="D9" s="604">
        <f t="shared" si="2"/>
        <v>1.6437168921796432E-4</v>
      </c>
      <c r="E9" s="604">
        <f t="shared" si="2"/>
        <v>6.1418403844069511E-4</v>
      </c>
      <c r="F9" s="604">
        <f t="shared" si="2"/>
        <v>7.7721846164969133E-4</v>
      </c>
      <c r="G9" s="604">
        <f t="shared" si="2"/>
        <v>1.1805410510447789E-4</v>
      </c>
      <c r="H9" s="604">
        <f t="shared" si="2"/>
        <v>3.8253456473031315E-4</v>
      </c>
      <c r="I9" s="604">
        <f t="shared" si="2"/>
        <v>2.1903494824285298E-4</v>
      </c>
      <c r="J9" s="604">
        <f t="shared" si="2"/>
        <v>1.9171079057878402E-4</v>
      </c>
      <c r="K9" s="604">
        <f t="shared" si="2"/>
        <v>2.9150535185606925E-4</v>
      </c>
      <c r="L9" s="604">
        <f t="shared" si="2"/>
        <v>2.8971074193110319E-4</v>
      </c>
      <c r="M9" s="604">
        <f t="shared" si="2"/>
        <v>2.2461209491208683E-4</v>
      </c>
      <c r="N9" s="627">
        <f t="shared" si="2"/>
        <v>2.6431135878064358E-4</v>
      </c>
      <c r="O9" s="631"/>
      <c r="P9" s="624">
        <f>SUM(C9:N9)/$O$7</f>
        <v>3.1478865047719645E-4</v>
      </c>
      <c r="Q9" s="682">
        <f>P9-P14</f>
        <v>1.3364778824260921E-4</v>
      </c>
      <c r="R9" s="721">
        <f>Q9/P14</f>
        <v>0.7378113728393767</v>
      </c>
    </row>
    <row r="10" spans="1:18" s="593" customFormat="1" ht="20.25" customHeight="1" thickBot="1" x14ac:dyDescent="0.3">
      <c r="A10" s="835"/>
      <c r="B10" s="637" t="s">
        <v>142</v>
      </c>
      <c r="C10" s="622">
        <f t="shared" ref="C10:N10" si="3">IF(C9="-","-",(100%-C9))</f>
        <v>0.99975978433971835</v>
      </c>
      <c r="D10" s="605">
        <f t="shared" si="3"/>
        <v>0.99983562831078199</v>
      </c>
      <c r="E10" s="605">
        <f t="shared" si="3"/>
        <v>0.99938581596155929</v>
      </c>
      <c r="F10" s="605">
        <f t="shared" si="3"/>
        <v>0.99922278153835031</v>
      </c>
      <c r="G10" s="605">
        <f t="shared" si="3"/>
        <v>0.99988194589489554</v>
      </c>
      <c r="H10" s="605">
        <f t="shared" si="3"/>
        <v>0.99961746543526964</v>
      </c>
      <c r="I10" s="605">
        <f t="shared" si="3"/>
        <v>0.99978096505175718</v>
      </c>
      <c r="J10" s="605">
        <f t="shared" si="3"/>
        <v>0.99980828920942122</v>
      </c>
      <c r="K10" s="605">
        <f t="shared" si="3"/>
        <v>0.99970849464814393</v>
      </c>
      <c r="L10" s="605">
        <f t="shared" si="3"/>
        <v>0.99971028925806893</v>
      </c>
      <c r="M10" s="605">
        <f t="shared" si="3"/>
        <v>0.99977538790508791</v>
      </c>
      <c r="N10" s="628">
        <f t="shared" si="3"/>
        <v>0.99973568864121931</v>
      </c>
      <c r="O10" s="685"/>
      <c r="P10" s="626">
        <f>SUM(C10:N10)/$O$7</f>
        <v>0.99968521134952271</v>
      </c>
      <c r="Q10" s="684">
        <f>P10-P15</f>
        <v>-1.3364778824265233E-4</v>
      </c>
      <c r="R10" s="724">
        <f>Q10/P15</f>
        <v>-1.3367200170429769E-4</v>
      </c>
    </row>
    <row r="11" spans="1:18" s="655" customFormat="1" ht="20.25" customHeight="1" x14ac:dyDescent="0.25">
      <c r="A11" s="664" t="s">
        <v>158</v>
      </c>
      <c r="B11" s="665"/>
      <c r="C11" s="666">
        <v>41121</v>
      </c>
      <c r="D11" s="667">
        <v>41152</v>
      </c>
      <c r="E11" s="668">
        <v>41182</v>
      </c>
      <c r="F11" s="667">
        <v>41213</v>
      </c>
      <c r="G11" s="667">
        <v>41243</v>
      </c>
      <c r="H11" s="669">
        <v>41274</v>
      </c>
      <c r="I11" s="667">
        <v>41305</v>
      </c>
      <c r="J11" s="669">
        <v>41333</v>
      </c>
      <c r="K11" s="667">
        <v>41364</v>
      </c>
      <c r="L11" s="667">
        <v>41394</v>
      </c>
      <c r="M11" s="667">
        <v>41425</v>
      </c>
      <c r="N11" s="670">
        <v>41455</v>
      </c>
      <c r="O11" s="671" t="s">
        <v>180</v>
      </c>
      <c r="P11" s="672" t="s">
        <v>143</v>
      </c>
      <c r="Q11" s="679" t="s">
        <v>182</v>
      </c>
      <c r="R11" s="723" t="s">
        <v>181</v>
      </c>
    </row>
    <row r="12" spans="1:18" s="593" customFormat="1" ht="20.25" customHeight="1" x14ac:dyDescent="0.25">
      <c r="A12" s="615"/>
      <c r="B12" s="634" t="s">
        <v>140</v>
      </c>
      <c r="C12" s="618">
        <v>111549</v>
      </c>
      <c r="D12" s="596">
        <v>134889</v>
      </c>
      <c r="E12" s="595">
        <v>111390</v>
      </c>
      <c r="F12" s="673">
        <v>111467</v>
      </c>
      <c r="G12" s="673">
        <v>111297</v>
      </c>
      <c r="H12" s="673">
        <v>111106</v>
      </c>
      <c r="I12" s="673">
        <v>111020</v>
      </c>
      <c r="J12" s="673">
        <v>132508</v>
      </c>
      <c r="K12" s="673">
        <v>110944</v>
      </c>
      <c r="L12" s="673">
        <v>111316</v>
      </c>
      <c r="M12" s="673">
        <v>111603</v>
      </c>
      <c r="N12" s="674">
        <v>112436</v>
      </c>
      <c r="O12" s="630">
        <f>COUNTIF(C12:N12,"&gt;0")</f>
        <v>12</v>
      </c>
      <c r="P12" s="623">
        <f>SUM(C12:N12)/$O$12</f>
        <v>115127.08333333333</v>
      </c>
      <c r="Q12" s="681">
        <f>P12-P17</f>
        <v>-12900.5</v>
      </c>
      <c r="R12" s="721">
        <f>Q12/P17</f>
        <v>-0.10076344225300407</v>
      </c>
    </row>
    <row r="13" spans="1:18" s="593" customFormat="1" ht="20.25" customHeight="1" x14ac:dyDescent="0.25">
      <c r="A13" s="615"/>
      <c r="B13" s="634" t="s">
        <v>139</v>
      </c>
      <c r="C13" s="618">
        <v>20</v>
      </c>
      <c r="D13" s="596">
        <v>20</v>
      </c>
      <c r="E13" s="595">
        <v>21</v>
      </c>
      <c r="F13" s="673">
        <v>21</v>
      </c>
      <c r="G13" s="673">
        <v>20</v>
      </c>
      <c r="H13" s="673">
        <v>23</v>
      </c>
      <c r="I13" s="673">
        <v>28</v>
      </c>
      <c r="J13" s="673">
        <v>14</v>
      </c>
      <c r="K13" s="673">
        <v>10</v>
      </c>
      <c r="L13" s="986">
        <v>19</v>
      </c>
      <c r="M13" s="673">
        <v>20</v>
      </c>
      <c r="N13" s="674">
        <v>32</v>
      </c>
      <c r="O13" s="630"/>
      <c r="P13" s="623">
        <f>SUM(C13:N13)/$O$12</f>
        <v>20.666666666666668</v>
      </c>
      <c r="Q13" s="681">
        <f>P13-P18</f>
        <v>-44</v>
      </c>
      <c r="R13" s="721">
        <f>Q13/P18</f>
        <v>-0.68041237113402053</v>
      </c>
    </row>
    <row r="14" spans="1:18" s="593" customFormat="1" ht="20.25" customHeight="1" x14ac:dyDescent="0.25">
      <c r="A14" s="616"/>
      <c r="B14" s="635" t="s">
        <v>141</v>
      </c>
      <c r="C14" s="621">
        <f t="shared" ref="C14:N14" si="4">IF(C12=0,"-",(C13/C12))</f>
        <v>1.792934046921084E-4</v>
      </c>
      <c r="D14" s="604">
        <f t="shared" si="4"/>
        <v>1.4827005908561855E-4</v>
      </c>
      <c r="E14" s="604">
        <f t="shared" si="4"/>
        <v>1.8852679773767844E-4</v>
      </c>
      <c r="F14" s="604">
        <f t="shared" si="4"/>
        <v>1.8839656579974342E-4</v>
      </c>
      <c r="G14" s="604">
        <f t="shared" si="4"/>
        <v>1.7969936296575829E-4</v>
      </c>
      <c r="H14" s="604">
        <f t="shared" si="4"/>
        <v>2.0700952243803215E-4</v>
      </c>
      <c r="I14" s="604">
        <f t="shared" si="4"/>
        <v>2.5220680958385876E-4</v>
      </c>
      <c r="J14" s="604">
        <f t="shared" si="4"/>
        <v>1.0565399824916231E-4</v>
      </c>
      <c r="K14" s="604">
        <f t="shared" si="4"/>
        <v>9.0135563888087689E-5</v>
      </c>
      <c r="L14" s="604">
        <f t="shared" si="4"/>
        <v>1.7068525638722196E-4</v>
      </c>
      <c r="M14" s="604">
        <f t="shared" si="4"/>
        <v>1.7920665215092783E-4</v>
      </c>
      <c r="N14" s="627">
        <f t="shared" si="4"/>
        <v>2.8460635383684943E-4</v>
      </c>
      <c r="O14" s="631"/>
      <c r="P14" s="624">
        <f>SUM(C14:N14)/$O$12</f>
        <v>1.8114086223458724E-4</v>
      </c>
      <c r="Q14" s="682">
        <f>P14-P19</f>
        <v>-3.2829231740799279E-4</v>
      </c>
      <c r="R14" s="721">
        <f>Q14/P19</f>
        <v>-0.64442665010222488</v>
      </c>
    </row>
    <row r="15" spans="1:18" s="593" customFormat="1" ht="20.25" customHeight="1" thickBot="1" x14ac:dyDescent="0.3">
      <c r="A15" s="617"/>
      <c r="B15" s="637" t="s">
        <v>142</v>
      </c>
      <c r="C15" s="622">
        <f t="shared" ref="C15:N15" si="5">IF(C14="-","-",(100%-C14))</f>
        <v>0.99982070659530786</v>
      </c>
      <c r="D15" s="605">
        <f t="shared" si="5"/>
        <v>0.99985172994091442</v>
      </c>
      <c r="E15" s="605">
        <f t="shared" si="5"/>
        <v>0.99981147320226227</v>
      </c>
      <c r="F15" s="605">
        <f t="shared" si="5"/>
        <v>0.99981160343420028</v>
      </c>
      <c r="G15" s="605">
        <f t="shared" si="5"/>
        <v>0.9998203006370342</v>
      </c>
      <c r="H15" s="605">
        <f t="shared" si="5"/>
        <v>0.99979299047756198</v>
      </c>
      <c r="I15" s="605">
        <f t="shared" si="5"/>
        <v>0.99974779319041618</v>
      </c>
      <c r="J15" s="605">
        <f t="shared" si="5"/>
        <v>0.99989434600175087</v>
      </c>
      <c r="K15" s="605">
        <f t="shared" si="5"/>
        <v>0.99990986443611196</v>
      </c>
      <c r="L15" s="605">
        <f t="shared" si="5"/>
        <v>0.99982931474361281</v>
      </c>
      <c r="M15" s="605">
        <f t="shared" si="5"/>
        <v>0.99982079334784912</v>
      </c>
      <c r="N15" s="628">
        <f t="shared" si="5"/>
        <v>0.99971539364616313</v>
      </c>
      <c r="O15" s="685"/>
      <c r="P15" s="626">
        <f>SUM(C15:N15)/$O$12</f>
        <v>0.99981885913776536</v>
      </c>
      <c r="Q15" s="684">
        <f>P15-P20</f>
        <v>3.2829231740783005E-4</v>
      </c>
      <c r="R15" s="724">
        <f>Q15/P20</f>
        <v>3.2845964564949754E-4</v>
      </c>
    </row>
    <row r="16" spans="1:18" s="655" customFormat="1" ht="20.25" customHeight="1" x14ac:dyDescent="0.25">
      <c r="A16" s="656" t="s">
        <v>144</v>
      </c>
      <c r="B16" s="657"/>
      <c r="C16" s="658">
        <v>40755</v>
      </c>
      <c r="D16" s="659">
        <v>40786</v>
      </c>
      <c r="E16" s="660">
        <v>40816</v>
      </c>
      <c r="F16" s="659">
        <v>40847</v>
      </c>
      <c r="G16" s="659">
        <v>40877</v>
      </c>
      <c r="H16" s="659">
        <v>40908</v>
      </c>
      <c r="I16" s="659">
        <v>40939</v>
      </c>
      <c r="J16" s="659">
        <v>40968</v>
      </c>
      <c r="K16" s="659">
        <v>40999</v>
      </c>
      <c r="L16" s="659">
        <v>41029</v>
      </c>
      <c r="M16" s="659">
        <v>41060</v>
      </c>
      <c r="N16" s="661">
        <v>41090</v>
      </c>
      <c r="O16" s="662" t="s">
        <v>180</v>
      </c>
      <c r="P16" s="663" t="s">
        <v>143</v>
      </c>
      <c r="Q16" s="679" t="s">
        <v>182</v>
      </c>
      <c r="R16" s="723" t="s">
        <v>181</v>
      </c>
    </row>
    <row r="17" spans="1:47" s="593" customFormat="1" ht="20.25" customHeight="1" x14ac:dyDescent="0.25">
      <c r="A17" s="612"/>
      <c r="B17" s="634" t="s">
        <v>140</v>
      </c>
      <c r="C17" s="618">
        <v>125806</v>
      </c>
      <c r="D17" s="596">
        <v>158093</v>
      </c>
      <c r="E17" s="595">
        <v>127601</v>
      </c>
      <c r="F17" s="596">
        <v>127126</v>
      </c>
      <c r="G17" s="596">
        <v>127310</v>
      </c>
      <c r="H17" s="596">
        <v>126982</v>
      </c>
      <c r="I17" s="596">
        <v>159360</v>
      </c>
      <c r="J17" s="596">
        <v>126853</v>
      </c>
      <c r="K17" s="596">
        <v>124326</v>
      </c>
      <c r="L17" s="596">
        <v>124270</v>
      </c>
      <c r="M17" s="596">
        <v>101154</v>
      </c>
      <c r="N17" s="597">
        <v>107450</v>
      </c>
      <c r="O17" s="629">
        <f>COUNTIF(C17:N17,"&gt;0")</f>
        <v>12</v>
      </c>
      <c r="P17" s="623">
        <f>SUM(C17:N17)/$O$17</f>
        <v>128027.58333333333</v>
      </c>
      <c r="Q17" s="681">
        <f>P17-P22</f>
        <v>-915.41666666667152</v>
      </c>
      <c r="R17" s="721">
        <f>Q17/P22</f>
        <v>-7.0993901698166752E-3</v>
      </c>
    </row>
    <row r="18" spans="1:47" s="593" customFormat="1" ht="20.25" customHeight="1" x14ac:dyDescent="0.25">
      <c r="A18" s="612"/>
      <c r="B18" s="634" t="s">
        <v>139</v>
      </c>
      <c r="C18" s="618">
        <v>32</v>
      </c>
      <c r="D18" s="596">
        <v>21</v>
      </c>
      <c r="E18" s="595">
        <v>67</v>
      </c>
      <c r="F18" s="596">
        <v>5</v>
      </c>
      <c r="G18" s="596">
        <v>112</v>
      </c>
      <c r="H18" s="596">
        <v>427</v>
      </c>
      <c r="I18" s="596">
        <v>25</v>
      </c>
      <c r="J18" s="596">
        <v>16</v>
      </c>
      <c r="K18" s="596">
        <v>10</v>
      </c>
      <c r="L18" s="596">
        <v>21</v>
      </c>
      <c r="M18" s="596">
        <v>25</v>
      </c>
      <c r="N18" s="597">
        <v>15</v>
      </c>
      <c r="O18" s="630"/>
      <c r="P18" s="623">
        <f>SUM(C18:N18)/$O$17</f>
        <v>64.666666666666671</v>
      </c>
      <c r="Q18" s="681">
        <f>P18-P23</f>
        <v>7.5833333333333357</v>
      </c>
      <c r="R18" s="721">
        <f>Q18/P23</f>
        <v>0.1328467153284672</v>
      </c>
    </row>
    <row r="19" spans="1:47" s="593" customFormat="1" ht="20.25" customHeight="1" x14ac:dyDescent="0.25">
      <c r="A19" s="613"/>
      <c r="B19" s="635" t="s">
        <v>141</v>
      </c>
      <c r="C19" s="619">
        <f t="shared" ref="C19:N19" si="6">C18/C17</f>
        <v>2.5435988744574982E-4</v>
      </c>
      <c r="D19" s="599">
        <f t="shared" si="6"/>
        <v>1.3283320577128652E-4</v>
      </c>
      <c r="E19" s="598">
        <f t="shared" si="6"/>
        <v>5.2507425490395845E-4</v>
      </c>
      <c r="F19" s="599">
        <f t="shared" si="6"/>
        <v>3.9331057376146498E-5</v>
      </c>
      <c r="G19" s="599">
        <f t="shared" si="6"/>
        <v>8.7974236116565867E-4</v>
      </c>
      <c r="H19" s="599">
        <f t="shared" si="6"/>
        <v>3.3626813249121924E-3</v>
      </c>
      <c r="I19" s="599">
        <f t="shared" si="6"/>
        <v>1.5687751004016064E-4</v>
      </c>
      <c r="J19" s="599">
        <f t="shared" si="6"/>
        <v>1.261302452444956E-4</v>
      </c>
      <c r="K19" s="599">
        <f t="shared" si="6"/>
        <v>8.0433698502324538E-5</v>
      </c>
      <c r="L19" s="599">
        <f t="shared" si="6"/>
        <v>1.6898688339905046E-4</v>
      </c>
      <c r="M19" s="599">
        <f t="shared" si="6"/>
        <v>2.4714791308302192E-4</v>
      </c>
      <c r="N19" s="600">
        <f t="shared" si="6"/>
        <v>1.3959981386691485E-4</v>
      </c>
      <c r="O19" s="631"/>
      <c r="P19" s="624">
        <f>SUM(C19:N19)/$O$17</f>
        <v>5.0943317964258E-4</v>
      </c>
      <c r="Q19" s="682">
        <f>P19-P24</f>
        <v>6.1525162727991826E-5</v>
      </c>
      <c r="R19" s="721">
        <f>Q19/P24</f>
        <v>0.13736115542607957</v>
      </c>
    </row>
    <row r="20" spans="1:47" s="593" customFormat="1" ht="20.25" customHeight="1" thickBot="1" x14ac:dyDescent="0.3">
      <c r="A20" s="614"/>
      <c r="B20" s="636" t="s">
        <v>142</v>
      </c>
      <c r="C20" s="620">
        <f t="shared" ref="C20:N20" si="7">100%-C19</f>
        <v>0.99974564011255429</v>
      </c>
      <c r="D20" s="602">
        <f t="shared" si="7"/>
        <v>0.99986716679422871</v>
      </c>
      <c r="E20" s="601">
        <f t="shared" si="7"/>
        <v>0.999474925745096</v>
      </c>
      <c r="F20" s="602">
        <f t="shared" si="7"/>
        <v>0.99996066894262381</v>
      </c>
      <c r="G20" s="602">
        <f t="shared" si="7"/>
        <v>0.99912025763883439</v>
      </c>
      <c r="H20" s="602">
        <f t="shared" si="7"/>
        <v>0.99663731867508776</v>
      </c>
      <c r="I20" s="602">
        <f t="shared" si="7"/>
        <v>0.99984312248995988</v>
      </c>
      <c r="J20" s="602">
        <f t="shared" si="7"/>
        <v>0.99987386975475545</v>
      </c>
      <c r="K20" s="602">
        <f t="shared" si="7"/>
        <v>0.9999195663014977</v>
      </c>
      <c r="L20" s="602">
        <f t="shared" si="7"/>
        <v>0.99983101311660094</v>
      </c>
      <c r="M20" s="602">
        <f t="shared" si="7"/>
        <v>0.999752852086917</v>
      </c>
      <c r="N20" s="603">
        <f t="shared" si="7"/>
        <v>0.99986040018613309</v>
      </c>
      <c r="O20" s="632"/>
      <c r="P20" s="625">
        <f>SUM(C20:N20)/$O$17</f>
        <v>0.99949056682035753</v>
      </c>
      <c r="Q20" s="683">
        <f>P20-P25</f>
        <v>-6.1525162727726901E-5</v>
      </c>
      <c r="R20" s="722">
        <f>Q20/P25</f>
        <v>-6.1552732690161834E-5</v>
      </c>
    </row>
    <row r="21" spans="1:47" s="655" customFormat="1" ht="20.25" customHeight="1" thickTop="1" x14ac:dyDescent="0.25">
      <c r="A21" s="647" t="s">
        <v>108</v>
      </c>
      <c r="B21" s="648"/>
      <c r="C21" s="649">
        <v>40390</v>
      </c>
      <c r="D21" s="650">
        <v>40421</v>
      </c>
      <c r="E21" s="651">
        <v>40451</v>
      </c>
      <c r="F21" s="650">
        <v>40482</v>
      </c>
      <c r="G21" s="650">
        <v>40512</v>
      </c>
      <c r="H21" s="650">
        <v>40543</v>
      </c>
      <c r="I21" s="650">
        <v>40574</v>
      </c>
      <c r="J21" s="650">
        <v>40602</v>
      </c>
      <c r="K21" s="650">
        <v>40633</v>
      </c>
      <c r="L21" s="650">
        <v>40663</v>
      </c>
      <c r="M21" s="650">
        <v>40694</v>
      </c>
      <c r="N21" s="652">
        <v>40724</v>
      </c>
      <c r="O21" s="653" t="s">
        <v>180</v>
      </c>
      <c r="P21" s="654" t="s">
        <v>143</v>
      </c>
      <c r="Q21" s="679" t="s">
        <v>182</v>
      </c>
      <c r="R21" s="680" t="s">
        <v>181</v>
      </c>
    </row>
    <row r="22" spans="1:47" s="593" customFormat="1" ht="20.25" customHeight="1" x14ac:dyDescent="0.25">
      <c r="A22" s="609"/>
      <c r="B22" s="634" t="s">
        <v>140</v>
      </c>
      <c r="C22" s="618">
        <v>126699</v>
      </c>
      <c r="D22" s="596">
        <v>126741</v>
      </c>
      <c r="E22" s="595">
        <v>126838</v>
      </c>
      <c r="F22" s="596">
        <v>126572</v>
      </c>
      <c r="G22" s="596">
        <v>126945</v>
      </c>
      <c r="H22" s="596">
        <v>126740</v>
      </c>
      <c r="I22" s="596">
        <v>126515</v>
      </c>
      <c r="J22" s="596">
        <v>125849</v>
      </c>
      <c r="K22" s="596">
        <v>156184</v>
      </c>
      <c r="L22" s="596">
        <v>126852</v>
      </c>
      <c r="M22" s="596">
        <v>126190</v>
      </c>
      <c r="N22" s="597">
        <v>125191</v>
      </c>
      <c r="O22" s="629">
        <f>COUNTIF(C22:N22,"&gt;0")</f>
        <v>12</v>
      </c>
      <c r="P22" s="623">
        <f>SUM(C22:N22)/$O$22</f>
        <v>128943</v>
      </c>
      <c r="Q22" s="681">
        <f>P22-P27</f>
        <v>6968.2222222222335</v>
      </c>
      <c r="R22" s="721">
        <f>Q22/P27</f>
        <v>5.7128386287511268E-2</v>
      </c>
    </row>
    <row r="23" spans="1:47" s="593" customFormat="1" ht="20.25" customHeight="1" x14ac:dyDescent="0.25">
      <c r="A23" s="609"/>
      <c r="B23" s="634" t="s">
        <v>139</v>
      </c>
      <c r="C23" s="618">
        <v>19</v>
      </c>
      <c r="D23" s="596">
        <v>56</v>
      </c>
      <c r="E23" s="595">
        <v>5</v>
      </c>
      <c r="F23" s="596">
        <v>346</v>
      </c>
      <c r="G23" s="596">
        <v>96</v>
      </c>
      <c r="H23" s="596">
        <v>37</v>
      </c>
      <c r="I23" s="596">
        <v>9</v>
      </c>
      <c r="J23" s="596">
        <v>14</v>
      </c>
      <c r="K23" s="596">
        <v>26</v>
      </c>
      <c r="L23" s="596">
        <v>11</v>
      </c>
      <c r="M23" s="596">
        <v>14</v>
      </c>
      <c r="N23" s="597">
        <v>52</v>
      </c>
      <c r="O23" s="629"/>
      <c r="P23" s="623">
        <f>SUM(C23:N23)/$O$22</f>
        <v>57.083333333333336</v>
      </c>
      <c r="Q23" s="681">
        <f>P23-P28</f>
        <v>9.0833333333333357</v>
      </c>
      <c r="R23" s="721">
        <f>Q23/P28</f>
        <v>0.18923611111111116</v>
      </c>
    </row>
    <row r="24" spans="1:47" s="593" customFormat="1" ht="20.25" customHeight="1" x14ac:dyDescent="0.25">
      <c r="A24" s="610"/>
      <c r="B24" s="635" t="s">
        <v>141</v>
      </c>
      <c r="C24" s="619">
        <f t="shared" ref="C24:N24" si="8">C23/C22</f>
        <v>1.4996172029771348E-4</v>
      </c>
      <c r="D24" s="599">
        <f t="shared" si="8"/>
        <v>4.4184596933904578E-4</v>
      </c>
      <c r="E24" s="598">
        <f t="shared" si="8"/>
        <v>3.9420362982702345E-5</v>
      </c>
      <c r="F24" s="599">
        <f t="shared" si="8"/>
        <v>2.7336219701039723E-3</v>
      </c>
      <c r="G24" s="599">
        <f t="shared" si="8"/>
        <v>7.5623301429753043E-4</v>
      </c>
      <c r="H24" s="599">
        <f t="shared" si="8"/>
        <v>2.9193624743569511E-4</v>
      </c>
      <c r="I24" s="599">
        <f t="shared" si="8"/>
        <v>7.1137809745879934E-5</v>
      </c>
      <c r="J24" s="599">
        <f t="shared" si="8"/>
        <v>1.1124442784606949E-4</v>
      </c>
      <c r="K24" s="599">
        <f t="shared" si="8"/>
        <v>1.6647031706192695E-4</v>
      </c>
      <c r="L24" s="599">
        <f t="shared" si="8"/>
        <v>8.6715227193895247E-5</v>
      </c>
      <c r="M24" s="599">
        <f t="shared" si="8"/>
        <v>1.1094381488232031E-4</v>
      </c>
      <c r="N24" s="600">
        <f t="shared" si="8"/>
        <v>4.1536532178830749E-4</v>
      </c>
      <c r="O24" s="629"/>
      <c r="P24" s="624">
        <f>SUM(C24:N24)/$O$22</f>
        <v>4.4790801691458817E-4</v>
      </c>
      <c r="Q24" s="682">
        <f>P24-P29</f>
        <v>4.8069109904144626E-5</v>
      </c>
      <c r="R24" s="721">
        <f>Q24/P29</f>
        <v>0.12022119173832448</v>
      </c>
    </row>
    <row r="25" spans="1:47" s="593" customFormat="1" ht="20.25" customHeight="1" thickBot="1" x14ac:dyDescent="0.3">
      <c r="A25" s="611"/>
      <c r="B25" s="636" t="s">
        <v>142</v>
      </c>
      <c r="C25" s="620">
        <f t="shared" ref="C25:N25" si="9">100%-C24</f>
        <v>0.99985003827970231</v>
      </c>
      <c r="D25" s="602">
        <f t="shared" si="9"/>
        <v>0.99955815403066095</v>
      </c>
      <c r="E25" s="601">
        <f t="shared" si="9"/>
        <v>0.99996057963701734</v>
      </c>
      <c r="F25" s="602">
        <f t="shared" si="9"/>
        <v>0.99726637802989604</v>
      </c>
      <c r="G25" s="602">
        <f t="shared" si="9"/>
        <v>0.9992437669857025</v>
      </c>
      <c r="H25" s="602">
        <f t="shared" si="9"/>
        <v>0.99970806375256427</v>
      </c>
      <c r="I25" s="602">
        <f t="shared" si="9"/>
        <v>0.99992886219025412</v>
      </c>
      <c r="J25" s="602">
        <f t="shared" si="9"/>
        <v>0.99988875557215395</v>
      </c>
      <c r="K25" s="602">
        <f t="shared" si="9"/>
        <v>0.99983352968293804</v>
      </c>
      <c r="L25" s="602">
        <f t="shared" si="9"/>
        <v>0.99991328477280605</v>
      </c>
      <c r="M25" s="602">
        <f t="shared" si="9"/>
        <v>0.9998890561851177</v>
      </c>
      <c r="N25" s="603">
        <f t="shared" si="9"/>
        <v>0.99958463467821168</v>
      </c>
      <c r="O25" s="633"/>
      <c r="P25" s="625">
        <f>SUM(C25:N25)/$O$22</f>
        <v>0.99955209198308526</v>
      </c>
      <c r="Q25" s="683">
        <f>P25-P30</f>
        <v>-4.8069109904402829E-5</v>
      </c>
      <c r="R25" s="722">
        <f>Q25/P30</f>
        <v>-4.8088337492705858E-5</v>
      </c>
    </row>
    <row r="26" spans="1:47" s="645" customFormat="1" ht="20.25" customHeight="1" thickTop="1" x14ac:dyDescent="0.25">
      <c r="A26" s="638" t="s">
        <v>107</v>
      </c>
      <c r="B26" s="639"/>
      <c r="C26" s="640">
        <v>39995</v>
      </c>
      <c r="D26" s="641">
        <v>40056</v>
      </c>
      <c r="E26" s="642">
        <v>40086</v>
      </c>
      <c r="F26" s="641">
        <v>40117</v>
      </c>
      <c r="G26" s="641">
        <v>40147</v>
      </c>
      <c r="H26" s="641">
        <v>40178</v>
      </c>
      <c r="I26" s="641">
        <v>40209</v>
      </c>
      <c r="J26" s="641">
        <v>40237</v>
      </c>
      <c r="K26" s="641">
        <v>40268</v>
      </c>
      <c r="L26" s="641">
        <v>40298</v>
      </c>
      <c r="M26" s="641">
        <v>40329</v>
      </c>
      <c r="N26" s="643">
        <v>40359</v>
      </c>
      <c r="O26" s="686" t="s">
        <v>180</v>
      </c>
      <c r="P26" s="644" t="s">
        <v>143</v>
      </c>
      <c r="Q26" s="677" t="s">
        <v>182</v>
      </c>
      <c r="R26" s="678" t="s">
        <v>181</v>
      </c>
      <c r="AJ26" s="646">
        <v>40755</v>
      </c>
      <c r="AK26" s="646">
        <v>40786</v>
      </c>
      <c r="AL26" s="646">
        <v>40816</v>
      </c>
      <c r="AM26" s="646">
        <v>40847</v>
      </c>
      <c r="AN26" s="646">
        <v>40877</v>
      </c>
      <c r="AO26" s="646">
        <v>40908</v>
      </c>
      <c r="AP26" s="646">
        <v>40939</v>
      </c>
      <c r="AQ26" s="646">
        <v>40968</v>
      </c>
      <c r="AR26" s="646">
        <v>40999</v>
      </c>
      <c r="AS26" s="646">
        <v>41029</v>
      </c>
      <c r="AT26" s="646">
        <v>41060</v>
      </c>
      <c r="AU26" s="646">
        <v>41090</v>
      </c>
    </row>
    <row r="27" spans="1:47" s="593" customFormat="1" ht="20.25" customHeight="1" x14ac:dyDescent="0.25">
      <c r="A27" s="606"/>
      <c r="B27" s="634" t="s">
        <v>140</v>
      </c>
      <c r="C27" s="618">
        <v>96293.333333333328</v>
      </c>
      <c r="D27" s="596">
        <v>96362</v>
      </c>
      <c r="E27" s="595">
        <v>124865</v>
      </c>
      <c r="F27" s="596">
        <v>124639</v>
      </c>
      <c r="G27" s="596">
        <v>124801</v>
      </c>
      <c r="H27" s="596">
        <v>123894</v>
      </c>
      <c r="I27" s="596">
        <v>121550</v>
      </c>
      <c r="J27" s="596">
        <v>123674</v>
      </c>
      <c r="K27" s="596">
        <v>123573</v>
      </c>
      <c r="L27" s="596">
        <v>152913</v>
      </c>
      <c r="M27" s="596">
        <v>124924</v>
      </c>
      <c r="N27" s="597">
        <v>126209</v>
      </c>
      <c r="O27" s="629">
        <f>COUNTIF(C27:N27,"&gt;0")</f>
        <v>12</v>
      </c>
      <c r="P27" s="623">
        <f>SUM(C27:N27)/$O$27</f>
        <v>121974.77777777777</v>
      </c>
      <c r="Q27" s="829" t="s">
        <v>29</v>
      </c>
      <c r="R27" s="830" t="s">
        <v>29</v>
      </c>
    </row>
    <row r="28" spans="1:47" s="593" customFormat="1" ht="20.25" customHeight="1" x14ac:dyDescent="0.25">
      <c r="A28" s="606"/>
      <c r="B28" s="634" t="s">
        <v>139</v>
      </c>
      <c r="C28" s="618">
        <v>39</v>
      </c>
      <c r="D28" s="596">
        <v>35</v>
      </c>
      <c r="E28" s="595">
        <v>150</v>
      </c>
      <c r="F28" s="596">
        <v>17</v>
      </c>
      <c r="G28" s="596">
        <v>12</v>
      </c>
      <c r="H28" s="596">
        <v>8</v>
      </c>
      <c r="I28" s="596">
        <v>3</v>
      </c>
      <c r="J28" s="596">
        <v>206</v>
      </c>
      <c r="K28" s="596">
        <v>35</v>
      </c>
      <c r="L28" s="596">
        <v>5</v>
      </c>
      <c r="M28" s="596">
        <v>27</v>
      </c>
      <c r="N28" s="597">
        <v>39</v>
      </c>
      <c r="O28" s="630"/>
      <c r="P28" s="623">
        <f>SUM(C28:N28)/$O$27</f>
        <v>48</v>
      </c>
      <c r="Q28" s="829" t="s">
        <v>29</v>
      </c>
      <c r="R28" s="830" t="s">
        <v>29</v>
      </c>
    </row>
    <row r="29" spans="1:47" s="593" customFormat="1" ht="20.25" customHeight="1" x14ac:dyDescent="0.25">
      <c r="A29" s="607"/>
      <c r="B29" s="635" t="s">
        <v>141</v>
      </c>
      <c r="C29" s="619">
        <f>C28/C27</f>
        <v>4.050124619219053E-4</v>
      </c>
      <c r="D29" s="599">
        <f t="shared" ref="D29:N29" si="10">D28/D27</f>
        <v>3.6321371494987652E-4</v>
      </c>
      <c r="E29" s="598">
        <f t="shared" si="10"/>
        <v>1.2012974011932887E-3</v>
      </c>
      <c r="F29" s="599">
        <f t="shared" si="10"/>
        <v>1.3639390559937097E-4</v>
      </c>
      <c r="G29" s="599">
        <f t="shared" si="10"/>
        <v>9.6153075696508848E-5</v>
      </c>
      <c r="H29" s="599">
        <f t="shared" si="10"/>
        <v>6.4571327102200268E-5</v>
      </c>
      <c r="I29" s="599">
        <f t="shared" si="10"/>
        <v>2.4681201151789388E-5</v>
      </c>
      <c r="J29" s="599">
        <f t="shared" si="10"/>
        <v>1.665669421220305E-3</v>
      </c>
      <c r="K29" s="599">
        <f t="shared" si="10"/>
        <v>2.8323339240772662E-4</v>
      </c>
      <c r="L29" s="675">
        <f t="shared" si="10"/>
        <v>3.2698331731115075E-5</v>
      </c>
      <c r="M29" s="599">
        <f t="shared" si="10"/>
        <v>2.1613140789600077E-4</v>
      </c>
      <c r="N29" s="600">
        <f t="shared" si="10"/>
        <v>3.0901124325523539E-4</v>
      </c>
      <c r="O29" s="631"/>
      <c r="P29" s="624">
        <f>SUM(C29:N29)/$O$27</f>
        <v>3.9983890701044355E-4</v>
      </c>
      <c r="Q29" s="829" t="s">
        <v>29</v>
      </c>
      <c r="R29" s="830" t="s">
        <v>29</v>
      </c>
    </row>
    <row r="30" spans="1:47" s="593" customFormat="1" ht="20.25" customHeight="1" thickBot="1" x14ac:dyDescent="0.3">
      <c r="A30" s="608"/>
      <c r="B30" s="636" t="s">
        <v>142</v>
      </c>
      <c r="C30" s="620">
        <f>100%-C29</f>
        <v>0.99959498753807807</v>
      </c>
      <c r="D30" s="602">
        <f t="shared" ref="D30:N30" si="11">100%-D29</f>
        <v>0.99963678628505015</v>
      </c>
      <c r="E30" s="601">
        <f t="shared" si="11"/>
        <v>0.99879870259880676</v>
      </c>
      <c r="F30" s="602">
        <f t="shared" si="11"/>
        <v>0.99986360609440061</v>
      </c>
      <c r="G30" s="602">
        <f t="shared" si="11"/>
        <v>0.99990384692430345</v>
      </c>
      <c r="H30" s="602">
        <f t="shared" si="11"/>
        <v>0.99993542867289775</v>
      </c>
      <c r="I30" s="602">
        <f t="shared" si="11"/>
        <v>0.99997531879884816</v>
      </c>
      <c r="J30" s="602">
        <f t="shared" si="11"/>
        <v>0.99833433057877974</v>
      </c>
      <c r="K30" s="602">
        <f t="shared" si="11"/>
        <v>0.99971676660759223</v>
      </c>
      <c r="L30" s="676">
        <f t="shared" si="11"/>
        <v>0.99996730166826886</v>
      </c>
      <c r="M30" s="602">
        <f t="shared" si="11"/>
        <v>0.999783868592104</v>
      </c>
      <c r="N30" s="603">
        <f t="shared" si="11"/>
        <v>0.99969098875674478</v>
      </c>
      <c r="O30" s="632"/>
      <c r="P30" s="625">
        <f>SUM(C30:N30)/$O$27</f>
        <v>0.99960016109298966</v>
      </c>
      <c r="Q30" s="831" t="s">
        <v>29</v>
      </c>
      <c r="R30" s="832" t="s">
        <v>29</v>
      </c>
    </row>
    <row r="31" spans="1:47" ht="12.75" thickTop="1" x14ac:dyDescent="0.2"/>
    <row r="33" spans="2:3" x14ac:dyDescent="0.2">
      <c r="B33" s="594" t="s">
        <v>76</v>
      </c>
      <c r="C33" s="492" t="s">
        <v>141</v>
      </c>
    </row>
    <row r="34" spans="2:3" hidden="1" outlineLevel="1" x14ac:dyDescent="0.2">
      <c r="B34" s="893">
        <f>I11</f>
        <v>41305</v>
      </c>
      <c r="C34" s="894">
        <f>I14</f>
        <v>2.5220680958385876E-4</v>
      </c>
    </row>
    <row r="35" spans="2:3" collapsed="1" x14ac:dyDescent="0.2">
      <c r="B35" s="893">
        <f>J11</f>
        <v>41333</v>
      </c>
      <c r="C35" s="894">
        <f>J14</f>
        <v>1.0565399824916231E-4</v>
      </c>
    </row>
    <row r="36" spans="2:3" x14ac:dyDescent="0.2">
      <c r="B36" s="893">
        <f>K11</f>
        <v>41364</v>
      </c>
      <c r="C36" s="894">
        <f>K14</f>
        <v>9.0135563888087689E-5</v>
      </c>
    </row>
    <row r="37" spans="2:3" x14ac:dyDescent="0.2">
      <c r="B37" s="893">
        <f>L11</f>
        <v>41394</v>
      </c>
      <c r="C37" s="894">
        <f>L14</f>
        <v>1.7068525638722196E-4</v>
      </c>
    </row>
    <row r="38" spans="2:3" x14ac:dyDescent="0.2">
      <c r="B38" s="893">
        <f>M11</f>
        <v>41425</v>
      </c>
      <c r="C38" s="894">
        <f>M14</f>
        <v>1.7920665215092783E-4</v>
      </c>
    </row>
    <row r="39" spans="2:3" x14ac:dyDescent="0.2">
      <c r="B39" s="893">
        <f>N11</f>
        <v>41455</v>
      </c>
      <c r="C39" s="894">
        <f>N14</f>
        <v>2.8460635383684943E-4</v>
      </c>
    </row>
    <row r="40" spans="2:3" x14ac:dyDescent="0.2">
      <c r="B40" s="893">
        <f>C6</f>
        <v>41486</v>
      </c>
      <c r="C40" s="894">
        <f>C9</f>
        <v>2.402156602816751E-4</v>
      </c>
    </row>
    <row r="41" spans="2:3" x14ac:dyDescent="0.2">
      <c r="B41" s="893">
        <f>D6</f>
        <v>41517</v>
      </c>
      <c r="C41" s="894">
        <f>D9</f>
        <v>1.6437168921796432E-4</v>
      </c>
    </row>
    <row r="42" spans="2:3" x14ac:dyDescent="0.2">
      <c r="B42" s="893">
        <f>E6</f>
        <v>41547</v>
      </c>
      <c r="C42" s="894">
        <f>E9</f>
        <v>6.1418403844069511E-4</v>
      </c>
    </row>
    <row r="43" spans="2:3" x14ac:dyDescent="0.2">
      <c r="B43" s="893">
        <f>F6</f>
        <v>41578</v>
      </c>
      <c r="C43" s="894">
        <f>F9</f>
        <v>7.7721846164969133E-4</v>
      </c>
    </row>
    <row r="44" spans="2:3" x14ac:dyDescent="0.2">
      <c r="B44" s="893">
        <f>G6</f>
        <v>41608</v>
      </c>
      <c r="C44" s="894">
        <f>G9</f>
        <v>1.1805410510447789E-4</v>
      </c>
    </row>
    <row r="45" spans="2:3" x14ac:dyDescent="0.2">
      <c r="B45" s="893">
        <f>H6</f>
        <v>41609</v>
      </c>
      <c r="C45" s="894">
        <f>H9</f>
        <v>3.8253456473031315E-4</v>
      </c>
    </row>
    <row r="46" spans="2:3" x14ac:dyDescent="0.2">
      <c r="B46" s="893">
        <f>I6</f>
        <v>41670</v>
      </c>
      <c r="C46" s="894">
        <f>I9</f>
        <v>2.1903494824285298E-4</v>
      </c>
    </row>
    <row r="47" spans="2:3" hidden="1" outlineLevel="1" x14ac:dyDescent="0.2">
      <c r="B47" s="893">
        <f>J6</f>
        <v>41698</v>
      </c>
      <c r="C47" s="894">
        <f>J9</f>
        <v>1.9171079057878402E-4</v>
      </c>
    </row>
    <row r="48" spans="2:3" hidden="1" outlineLevel="1" x14ac:dyDescent="0.2">
      <c r="B48" s="893">
        <f>K6</f>
        <v>41729</v>
      </c>
      <c r="C48" s="894">
        <f>K9</f>
        <v>2.9150535185606925E-4</v>
      </c>
    </row>
    <row r="49" spans="2:3" hidden="1" outlineLevel="1" x14ac:dyDescent="0.2">
      <c r="B49" s="893">
        <f>L6</f>
        <v>41759</v>
      </c>
      <c r="C49" s="894">
        <f>L9</f>
        <v>2.8971074193110319E-4</v>
      </c>
    </row>
    <row r="50" spans="2:3" hidden="1" outlineLevel="1" x14ac:dyDescent="0.2">
      <c r="B50" s="893">
        <f>M6</f>
        <v>41790</v>
      </c>
      <c r="C50" s="894">
        <f>M9</f>
        <v>2.2461209491208683E-4</v>
      </c>
    </row>
    <row r="51" spans="2:3" hidden="1" outlineLevel="1" x14ac:dyDescent="0.2">
      <c r="B51" s="893">
        <f>N6</f>
        <v>41820</v>
      </c>
      <c r="C51" s="894">
        <f>N9</f>
        <v>2.6431135878064358E-4</v>
      </c>
    </row>
    <row r="52" spans="2:3" collapsed="1" x14ac:dyDescent="0.2">
      <c r="B52" s="893">
        <v>41851</v>
      </c>
    </row>
    <row r="53" spans="2:3" x14ac:dyDescent="0.2">
      <c r="B53" s="893">
        <v>41882</v>
      </c>
    </row>
    <row r="54" spans="2:3" x14ac:dyDescent="0.2">
      <c r="B54" s="893">
        <v>41912</v>
      </c>
    </row>
    <row r="55" spans="2:3" x14ac:dyDescent="0.2">
      <c r="B55" s="893">
        <v>41943</v>
      </c>
    </row>
    <row r="56" spans="2:3" x14ac:dyDescent="0.2">
      <c r="B56" s="893">
        <v>41973</v>
      </c>
    </row>
    <row r="57" spans="2:3" x14ac:dyDescent="0.2">
      <c r="B57" s="893">
        <v>41974</v>
      </c>
    </row>
    <row r="58" spans="2:3" x14ac:dyDescent="0.2">
      <c r="B58" s="893">
        <v>42035</v>
      </c>
    </row>
    <row r="59" spans="2:3" x14ac:dyDescent="0.2">
      <c r="B59" s="893">
        <v>42063</v>
      </c>
    </row>
    <row r="60" spans="2:3" x14ac:dyDescent="0.2">
      <c r="B60" s="893">
        <v>42094</v>
      </c>
    </row>
    <row r="61" spans="2:3" x14ac:dyDescent="0.2">
      <c r="B61" s="893">
        <v>42124</v>
      </c>
    </row>
    <row r="62" spans="2:3" x14ac:dyDescent="0.2">
      <c r="B62" s="893">
        <v>42155</v>
      </c>
    </row>
    <row r="63" spans="2:3" x14ac:dyDescent="0.2">
      <c r="B63" s="893">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R1" sqref="R1"/>
    </sheetView>
  </sheetViews>
  <sheetFormatPr defaultRowHeight="20.25" customHeight="1" outlineLevelRow="1" outlineLevelCol="1" x14ac:dyDescent="0.3"/>
  <cols>
    <col min="1" max="1" width="31.85546875" style="2" customWidth="1"/>
    <col min="2" max="2" width="11.140625" style="447" customWidth="1" collapsed="1"/>
    <col min="3" max="3" width="11.140625" style="447" customWidth="1"/>
    <col min="4" max="4" width="12.42578125" style="494" hidden="1" customWidth="1" outlineLevel="1"/>
    <col min="5" max="5" width="9.7109375" style="446" hidden="1" customWidth="1" outlineLevel="1"/>
    <col min="6" max="6" width="11.140625" style="447" customWidth="1" collapsed="1"/>
    <col min="7" max="7" width="11.28515625" style="2" hidden="1" customWidth="1" outlineLevel="1"/>
    <col min="8" max="8" width="9.85546875" style="2" hidden="1" customWidth="1" outlineLevel="1"/>
    <col min="9" max="9" width="12.5703125" style="447" customWidth="1" collapsed="1"/>
    <col min="10" max="10" width="13" style="2" hidden="1" customWidth="1" outlineLevel="1"/>
    <col min="11" max="11" width="9.85546875" style="2" hidden="1" customWidth="1" outlineLevel="1"/>
    <col min="12" max="12" width="12.5703125" style="447" customWidth="1" collapsed="1"/>
    <col min="13" max="13" width="13" style="2" customWidth="1"/>
    <col min="14" max="14" width="9.85546875" style="2" customWidth="1"/>
    <col min="15" max="15" width="12.5703125" style="447" hidden="1" customWidth="1" outlineLevel="1" collapsed="1"/>
    <col min="16" max="16" width="13" style="2" hidden="1" customWidth="1" outlineLevel="1"/>
    <col min="17" max="17" width="9.85546875" style="2" hidden="1" customWidth="1" outlineLevel="1"/>
    <col min="18" max="18" width="3.85546875" style="725" customWidth="1" collapsed="1"/>
    <col min="19" max="16384" width="9.140625" style="2"/>
  </cols>
  <sheetData>
    <row r="1" spans="1:18" ht="20.25" customHeight="1" thickBot="1" x14ac:dyDescent="0.35">
      <c r="B1" s="445"/>
      <c r="C1" s="445"/>
      <c r="F1" s="445"/>
      <c r="I1" s="445"/>
      <c r="L1" s="445"/>
      <c r="O1" s="445"/>
    </row>
    <row r="2" spans="1:18" ht="20.25" customHeight="1" x14ac:dyDescent="0.3">
      <c r="A2" s="846"/>
      <c r="B2" s="847"/>
      <c r="C2" s="847"/>
      <c r="D2" s="848"/>
      <c r="E2" s="849"/>
      <c r="F2" s="850"/>
      <c r="G2" s="1039" t="s">
        <v>161</v>
      </c>
      <c r="H2" s="1040"/>
      <c r="I2" s="847"/>
      <c r="J2" s="1039" t="s">
        <v>175</v>
      </c>
      <c r="K2" s="1041"/>
      <c r="L2" s="850"/>
      <c r="M2" s="1042" t="s">
        <v>205</v>
      </c>
      <c r="N2" s="1041"/>
      <c r="O2" s="850"/>
      <c r="P2" s="1042" t="s">
        <v>248</v>
      </c>
      <c r="Q2" s="1041"/>
    </row>
    <row r="3" spans="1:18" ht="20.25" customHeight="1" thickBot="1" x14ac:dyDescent="0.35">
      <c r="A3" s="851" t="s">
        <v>162</v>
      </c>
      <c r="B3" s="852" t="s">
        <v>130</v>
      </c>
      <c r="C3" s="852" t="s">
        <v>129</v>
      </c>
      <c r="D3" s="853" t="s">
        <v>132</v>
      </c>
      <c r="E3" s="854" t="s">
        <v>133</v>
      </c>
      <c r="F3" s="855" t="s">
        <v>160</v>
      </c>
      <c r="G3" s="856" t="s">
        <v>132</v>
      </c>
      <c r="H3" s="854" t="s">
        <v>133</v>
      </c>
      <c r="I3" s="852" t="s">
        <v>174</v>
      </c>
      <c r="J3" s="856" t="s">
        <v>132</v>
      </c>
      <c r="K3" s="857" t="s">
        <v>133</v>
      </c>
      <c r="L3" s="855" t="s">
        <v>204</v>
      </c>
      <c r="M3" s="963" t="s">
        <v>132</v>
      </c>
      <c r="N3" s="960" t="s">
        <v>133</v>
      </c>
      <c r="O3" s="855" t="s">
        <v>247</v>
      </c>
      <c r="P3" s="963" t="s">
        <v>132</v>
      </c>
      <c r="Q3" s="960" t="s">
        <v>133</v>
      </c>
    </row>
    <row r="4" spans="1:18" ht="20.25" customHeight="1" x14ac:dyDescent="0.3">
      <c r="A4" s="550" t="str">
        <f>'Summary Data'!B5</f>
        <v>Number Off Cycle PR Processed</v>
      </c>
      <c r="B4" s="563">
        <v>576</v>
      </c>
      <c r="C4" s="563">
        <v>685</v>
      </c>
      <c r="D4" s="456">
        <f>C4-B4</f>
        <v>109</v>
      </c>
      <c r="E4" s="456">
        <f>D4/B4</f>
        <v>0.1892361111111111</v>
      </c>
      <c r="F4" s="456">
        <v>776</v>
      </c>
      <c r="G4" s="577">
        <f t="shared" ref="G4:G60" si="0">F4-C4</f>
        <v>91</v>
      </c>
      <c r="H4" s="446">
        <f t="shared" ref="H4:H35" si="1">G4/C4</f>
        <v>0.13284671532846715</v>
      </c>
      <c r="I4" s="563">
        <v>248</v>
      </c>
      <c r="J4" s="577">
        <f t="shared" ref="J4:J66" si="2">I4-F4</f>
        <v>-528</v>
      </c>
      <c r="K4" s="551">
        <f t="shared" ref="K4:K66" si="3">J4/F4</f>
        <v>-0.68041237113402064</v>
      </c>
      <c r="L4" s="456">
        <f>'Summary Data'!BJ5</f>
        <v>431</v>
      </c>
      <c r="M4" s="964">
        <f t="shared" ref="M4:M66" si="4">L4-I4</f>
        <v>183</v>
      </c>
      <c r="N4" s="961">
        <f t="shared" ref="N4:N66" si="5">M4/I4</f>
        <v>0.73790322580645162</v>
      </c>
      <c r="O4" s="456">
        <f>'Summary Data'!BX5</f>
        <v>124</v>
      </c>
      <c r="P4" s="964">
        <f t="shared" ref="P4:P66" si="6">O4-L4</f>
        <v>-307</v>
      </c>
      <c r="Q4" s="961">
        <f t="shared" ref="Q4:Q66" si="7">P4/L4</f>
        <v>-0.71229698375870065</v>
      </c>
      <c r="R4" s="725" t="str">
        <f>IF(M4&gt;0,"-","+")</f>
        <v>-</v>
      </c>
    </row>
    <row r="5" spans="1:18" ht="20.25" customHeight="1" x14ac:dyDescent="0.3">
      <c r="A5" s="550" t="str">
        <f>'Summary Data'!B6</f>
        <v>Number Calls Resolved on First Call</v>
      </c>
      <c r="B5" s="563">
        <v>37465</v>
      </c>
      <c r="C5" s="563">
        <v>32612</v>
      </c>
      <c r="D5" s="456">
        <f t="shared" ref="D5:D66" si="8">C5-B5</f>
        <v>-4853</v>
      </c>
      <c r="E5" s="456">
        <f>D5/B5</f>
        <v>-0.12953423194981983</v>
      </c>
      <c r="F5" s="456">
        <v>30193</v>
      </c>
      <c r="G5" s="575">
        <f t="shared" si="0"/>
        <v>-2419</v>
      </c>
      <c r="H5" s="446">
        <f t="shared" si="1"/>
        <v>-7.4175150251441183E-2</v>
      </c>
      <c r="I5" s="563">
        <v>34348</v>
      </c>
      <c r="J5" s="575">
        <f t="shared" si="2"/>
        <v>4155</v>
      </c>
      <c r="K5" s="551">
        <f t="shared" si="3"/>
        <v>0.13761467889908258</v>
      </c>
      <c r="L5" s="456">
        <f>'Summary Data'!BJ6</f>
        <v>42357</v>
      </c>
      <c r="M5" s="965">
        <f t="shared" si="4"/>
        <v>8009</v>
      </c>
      <c r="N5" s="961">
        <f t="shared" si="5"/>
        <v>0.23317223710259694</v>
      </c>
      <c r="O5" s="456">
        <f>'Summary Data'!BX6</f>
        <v>2991</v>
      </c>
      <c r="P5" s="965">
        <f t="shared" si="6"/>
        <v>-39366</v>
      </c>
      <c r="Q5" s="961">
        <f t="shared" si="7"/>
        <v>-0.92938593384800627</v>
      </c>
      <c r="R5" s="725" t="str">
        <f>IF(M5&gt;0,"+","-")</f>
        <v>+</v>
      </c>
    </row>
    <row r="6" spans="1:18" ht="20.25" customHeight="1" x14ac:dyDescent="0.3">
      <c r="A6" s="550" t="str">
        <f>'Summary Data'!B7</f>
        <v>Number Call Abandoned</v>
      </c>
      <c r="B6" s="563">
        <v>1096</v>
      </c>
      <c r="C6" s="563">
        <v>834</v>
      </c>
      <c r="D6" s="456">
        <f t="shared" si="8"/>
        <v>-262</v>
      </c>
      <c r="E6" s="456">
        <f>D6/B6</f>
        <v>-0.23905109489051096</v>
      </c>
      <c r="F6" s="456">
        <v>601</v>
      </c>
      <c r="G6" s="575">
        <f t="shared" si="0"/>
        <v>-233</v>
      </c>
      <c r="H6" s="446">
        <f t="shared" si="1"/>
        <v>-0.27937649880095922</v>
      </c>
      <c r="I6" s="563">
        <v>1432</v>
      </c>
      <c r="J6" s="575">
        <f t="shared" si="2"/>
        <v>831</v>
      </c>
      <c r="K6" s="551">
        <f t="shared" si="3"/>
        <v>1.3826955074875209</v>
      </c>
      <c r="L6" s="456">
        <f>'Summary Data'!BJ7</f>
        <v>6739</v>
      </c>
      <c r="M6" s="965">
        <f t="shared" si="4"/>
        <v>5307</v>
      </c>
      <c r="N6" s="961">
        <f t="shared" si="5"/>
        <v>3.7060055865921786</v>
      </c>
      <c r="O6" s="456">
        <f>'Summary Data'!BX7</f>
        <v>70</v>
      </c>
      <c r="P6" s="965">
        <f t="shared" si="6"/>
        <v>-6669</v>
      </c>
      <c r="Q6" s="961">
        <f t="shared" si="7"/>
        <v>-0.98961270218133257</v>
      </c>
      <c r="R6" s="725" t="str">
        <f>IF(M6&gt;0,"-","+")</f>
        <v>-</v>
      </c>
    </row>
    <row r="7" spans="1:18" ht="20.25" hidden="1" customHeight="1" outlineLevel="1" x14ac:dyDescent="0.3">
      <c r="A7" s="550" t="s">
        <v>14</v>
      </c>
      <c r="B7" s="558">
        <v>94733314</v>
      </c>
      <c r="C7" s="558">
        <v>94733314</v>
      </c>
      <c r="D7" s="495">
        <f t="shared" si="8"/>
        <v>0</v>
      </c>
      <c r="E7" s="449">
        <f>D7/B7</f>
        <v>0</v>
      </c>
      <c r="F7" s="448">
        <v>94733314</v>
      </c>
      <c r="G7" s="575">
        <f t="shared" si="0"/>
        <v>0</v>
      </c>
      <c r="H7" s="446">
        <f t="shared" si="1"/>
        <v>0</v>
      </c>
      <c r="I7" s="558">
        <v>94733314</v>
      </c>
      <c r="J7" s="575">
        <f t="shared" si="2"/>
        <v>0</v>
      </c>
      <c r="K7" s="551">
        <f t="shared" si="3"/>
        <v>0</v>
      </c>
      <c r="L7" s="448">
        <f>'Summary Data'!BJ8</f>
        <v>94733314</v>
      </c>
      <c r="M7" s="965">
        <f t="shared" si="4"/>
        <v>0</v>
      </c>
      <c r="N7" s="961">
        <f t="shared" si="5"/>
        <v>0</v>
      </c>
      <c r="O7" s="448">
        <f>'Summary Data'!BX8</f>
        <v>94733314</v>
      </c>
      <c r="P7" s="965">
        <f t="shared" si="6"/>
        <v>0</v>
      </c>
      <c r="Q7" s="961">
        <f t="shared" si="7"/>
        <v>0</v>
      </c>
      <c r="R7" s="725" t="str">
        <f>IF(M7&gt;0,"-","+")</f>
        <v>+</v>
      </c>
    </row>
    <row r="8" spans="1:18" ht="20.25" hidden="1" customHeight="1" outlineLevel="1" x14ac:dyDescent="0.3">
      <c r="A8" s="550" t="s">
        <v>67</v>
      </c>
      <c r="B8" s="559">
        <v>0</v>
      </c>
      <c r="C8" s="559">
        <v>0</v>
      </c>
      <c r="D8" s="496">
        <f t="shared" si="8"/>
        <v>0</v>
      </c>
      <c r="E8" s="451"/>
      <c r="F8" s="450">
        <v>0</v>
      </c>
      <c r="G8" s="575">
        <f t="shared" si="0"/>
        <v>0</v>
      </c>
      <c r="H8" s="446" t="e">
        <f t="shared" si="1"/>
        <v>#DIV/0!</v>
      </c>
      <c r="I8" s="559">
        <v>0</v>
      </c>
      <c r="J8" s="575">
        <f t="shared" si="2"/>
        <v>0</v>
      </c>
      <c r="K8" s="551" t="e">
        <f t="shared" si="3"/>
        <v>#DIV/0!</v>
      </c>
      <c r="L8" s="450">
        <f>'Summary Data'!BJ9</f>
        <v>0</v>
      </c>
      <c r="M8" s="965">
        <f t="shared" si="4"/>
        <v>0</v>
      </c>
      <c r="N8" s="961" t="e">
        <f t="shared" si="5"/>
        <v>#DIV/0!</v>
      </c>
      <c r="O8" s="450">
        <f>'Summary Data'!BX9</f>
        <v>0</v>
      </c>
      <c r="P8" s="965">
        <f t="shared" si="6"/>
        <v>0</v>
      </c>
      <c r="Q8" s="961" t="e">
        <f t="shared" si="7"/>
        <v>#DIV/0!</v>
      </c>
      <c r="R8" s="725" t="str">
        <f>IF(M8&gt;0,"-","+")</f>
        <v>+</v>
      </c>
    </row>
    <row r="9" spans="1:18" ht="20.25" hidden="1" customHeight="1" outlineLevel="1" x14ac:dyDescent="0.3">
      <c r="A9" s="550" t="s">
        <v>131</v>
      </c>
      <c r="B9" s="560" t="s">
        <v>17</v>
      </c>
      <c r="C9" s="560" t="s">
        <v>152</v>
      </c>
      <c r="D9" s="497" t="e">
        <f t="shared" si="8"/>
        <v>#VALUE!</v>
      </c>
      <c r="E9" s="453" t="e">
        <f t="shared" ref="E9:E66" si="9">D9/B9</f>
        <v>#VALUE!</v>
      </c>
      <c r="F9" s="452" t="s">
        <v>176</v>
      </c>
      <c r="G9" s="575" t="e">
        <f t="shared" si="0"/>
        <v>#VALUE!</v>
      </c>
      <c r="H9" s="446" t="e">
        <f t="shared" si="1"/>
        <v>#VALUE!</v>
      </c>
      <c r="I9" s="560" t="s">
        <v>155</v>
      </c>
      <c r="J9" s="575" t="e">
        <f t="shared" si="2"/>
        <v>#VALUE!</v>
      </c>
      <c r="K9" s="551" t="e">
        <f t="shared" si="3"/>
        <v>#VALUE!</v>
      </c>
      <c r="L9" s="452" t="str">
        <f>'Summary Data'!BJ10</f>
        <v>1314 YTD Total</v>
      </c>
      <c r="M9" s="965" t="e">
        <f t="shared" si="4"/>
        <v>#VALUE!</v>
      </c>
      <c r="N9" s="961" t="e">
        <f t="shared" si="5"/>
        <v>#VALUE!</v>
      </c>
      <c r="O9" s="452" t="str">
        <f>'Summary Data'!BX10</f>
        <v>1415 YTD Total</v>
      </c>
      <c r="P9" s="965" t="e">
        <f t="shared" si="6"/>
        <v>#VALUE!</v>
      </c>
      <c r="Q9" s="961" t="e">
        <f t="shared" si="7"/>
        <v>#VALUE!</v>
      </c>
      <c r="R9" s="725" t="e">
        <f>IF(M9&gt;0,"-","+")</f>
        <v>#VALUE!</v>
      </c>
    </row>
    <row r="10" spans="1:18" ht="20.25" customHeight="1" collapsed="1" x14ac:dyDescent="0.3">
      <c r="A10" s="550" t="str">
        <f>'Summary Data'!B11</f>
        <v>Number of Employee Payrolls</v>
      </c>
      <c r="B10" s="561">
        <v>1463697.3333333333</v>
      </c>
      <c r="C10" s="561">
        <v>1547316</v>
      </c>
      <c r="D10" s="458">
        <f t="shared" si="8"/>
        <v>83618.666666666744</v>
      </c>
      <c r="E10" s="446">
        <f t="shared" si="9"/>
        <v>5.7128386287511226E-2</v>
      </c>
      <c r="F10" s="454">
        <v>1536331</v>
      </c>
      <c r="G10" s="575">
        <f t="shared" si="0"/>
        <v>-10985</v>
      </c>
      <c r="H10" s="446">
        <f t="shared" si="1"/>
        <v>-7.099390169816637E-3</v>
      </c>
      <c r="I10" s="561">
        <v>1381525</v>
      </c>
      <c r="J10" s="575">
        <f t="shared" si="2"/>
        <v>-154806</v>
      </c>
      <c r="K10" s="551">
        <f t="shared" si="3"/>
        <v>-0.10076344225300407</v>
      </c>
      <c r="L10" s="454">
        <f>'Summary Data'!BJ11</f>
        <v>1388066</v>
      </c>
      <c r="M10" s="965">
        <f t="shared" si="4"/>
        <v>6541</v>
      </c>
      <c r="N10" s="961">
        <f t="shared" si="5"/>
        <v>4.7346229709922007E-3</v>
      </c>
      <c r="O10" s="454">
        <f>'Summary Data'!BX11</f>
        <v>113834</v>
      </c>
      <c r="P10" s="965">
        <f t="shared" si="6"/>
        <v>-1274232</v>
      </c>
      <c r="Q10" s="961">
        <f t="shared" si="7"/>
        <v>-0.91799093126695708</v>
      </c>
      <c r="R10" s="726"/>
    </row>
    <row r="11" spans="1:18" ht="20.25" hidden="1" customHeight="1" outlineLevel="1" x14ac:dyDescent="0.3">
      <c r="A11" s="550" t="s">
        <v>91</v>
      </c>
      <c r="B11" s="562">
        <v>0</v>
      </c>
      <c r="C11" s="562">
        <v>0</v>
      </c>
      <c r="D11" s="494">
        <f t="shared" si="8"/>
        <v>0</v>
      </c>
      <c r="E11" s="446" t="e">
        <f t="shared" si="9"/>
        <v>#DIV/0!</v>
      </c>
      <c r="F11" s="455">
        <v>0</v>
      </c>
      <c r="G11" s="575">
        <f t="shared" si="0"/>
        <v>0</v>
      </c>
      <c r="H11" s="446" t="e">
        <f t="shared" si="1"/>
        <v>#DIV/0!</v>
      </c>
      <c r="I11" s="562">
        <v>0</v>
      </c>
      <c r="J11" s="575">
        <f t="shared" si="2"/>
        <v>0</v>
      </c>
      <c r="K11" s="551" t="e">
        <f t="shared" si="3"/>
        <v>#DIV/0!</v>
      </c>
      <c r="L11" s="455">
        <f>'Summary Data'!BJ12</f>
        <v>0</v>
      </c>
      <c r="M11" s="965">
        <f t="shared" si="4"/>
        <v>0</v>
      </c>
      <c r="N11" s="961" t="e">
        <f t="shared" si="5"/>
        <v>#DIV/0!</v>
      </c>
      <c r="O11" s="455">
        <f>'Summary Data'!BX12</f>
        <v>0</v>
      </c>
      <c r="P11" s="965">
        <f t="shared" si="6"/>
        <v>0</v>
      </c>
      <c r="Q11" s="961" t="e">
        <f t="shared" si="7"/>
        <v>#DIV/0!</v>
      </c>
      <c r="R11" s="726" t="str">
        <f>IF(M11&gt;0,"-","+")</f>
        <v>+</v>
      </c>
    </row>
    <row r="12" spans="1:18" ht="20.25" customHeight="1" collapsed="1" x14ac:dyDescent="0.3">
      <c r="A12" s="550" t="str">
        <f>'Summary Data'!E13</f>
        <v>Number of Calls</v>
      </c>
      <c r="B12" s="563">
        <v>61608</v>
      </c>
      <c r="C12" s="563">
        <v>53225</v>
      </c>
      <c r="D12" s="458">
        <f t="shared" si="8"/>
        <v>-8383</v>
      </c>
      <c r="E12" s="446">
        <f t="shared" si="9"/>
        <v>-0.13606999091027139</v>
      </c>
      <c r="F12" s="456">
        <v>45878</v>
      </c>
      <c r="G12" s="575">
        <f t="shared" si="0"/>
        <v>-7347</v>
      </c>
      <c r="H12" s="446">
        <f t="shared" si="1"/>
        <v>-0.13803663691874118</v>
      </c>
      <c r="I12" s="563">
        <v>49656</v>
      </c>
      <c r="J12" s="575">
        <f t="shared" si="2"/>
        <v>3778</v>
      </c>
      <c r="K12" s="551">
        <f t="shared" si="3"/>
        <v>8.234883822311348E-2</v>
      </c>
      <c r="L12" s="456">
        <f>'Summary Data'!BJ13</f>
        <v>65970</v>
      </c>
      <c r="M12" s="965">
        <f t="shared" si="4"/>
        <v>16314</v>
      </c>
      <c r="N12" s="961">
        <f t="shared" si="5"/>
        <v>0.32854035766070566</v>
      </c>
      <c r="O12" s="456">
        <f>'Summary Data'!BX13</f>
        <v>4001</v>
      </c>
      <c r="P12" s="965">
        <f t="shared" si="6"/>
        <v>-61969</v>
      </c>
      <c r="Q12" s="961">
        <f t="shared" si="7"/>
        <v>-0.93935122025162954</v>
      </c>
      <c r="R12" s="726"/>
    </row>
    <row r="13" spans="1:18" ht="20.25" hidden="1" customHeight="1" outlineLevel="1" x14ac:dyDescent="0.3">
      <c r="A13" s="550" t="s">
        <v>32</v>
      </c>
      <c r="B13" s="563" t="s">
        <v>29</v>
      </c>
      <c r="C13" s="563" t="s">
        <v>29</v>
      </c>
      <c r="D13" s="458" t="e">
        <f t="shared" si="8"/>
        <v>#VALUE!</v>
      </c>
      <c r="E13" s="446" t="e">
        <f t="shared" si="9"/>
        <v>#VALUE!</v>
      </c>
      <c r="F13" s="456" t="s">
        <v>29</v>
      </c>
      <c r="G13" s="573" t="e">
        <f t="shared" si="0"/>
        <v>#VALUE!</v>
      </c>
      <c r="H13" s="446" t="e">
        <f t="shared" si="1"/>
        <v>#VALUE!</v>
      </c>
      <c r="I13" s="563" t="s">
        <v>29</v>
      </c>
      <c r="J13" s="573" t="e">
        <f t="shared" si="2"/>
        <v>#VALUE!</v>
      </c>
      <c r="K13" s="551" t="e">
        <f t="shared" si="3"/>
        <v>#VALUE!</v>
      </c>
      <c r="L13" s="456" t="str">
        <f>'Summary Data'!BJ14</f>
        <v>-</v>
      </c>
      <c r="M13" s="966" t="e">
        <f t="shared" si="4"/>
        <v>#VALUE!</v>
      </c>
      <c r="N13" s="961" t="e">
        <f t="shared" si="5"/>
        <v>#VALUE!</v>
      </c>
      <c r="O13" s="456" t="str">
        <f>'Summary Data'!BX14</f>
        <v>-</v>
      </c>
      <c r="P13" s="966" t="e">
        <f t="shared" si="6"/>
        <v>#VALUE!</v>
      </c>
      <c r="Q13" s="961" t="e">
        <f t="shared" si="7"/>
        <v>#VALUE!</v>
      </c>
      <c r="R13" s="725" t="e">
        <f>IF(M13&gt;0,"-","+")</f>
        <v>#VALUE!</v>
      </c>
    </row>
    <row r="14" spans="1:18" ht="20.25" hidden="1" customHeight="1" outlineLevel="1" x14ac:dyDescent="0.3">
      <c r="A14" s="550" t="s">
        <v>30</v>
      </c>
      <c r="B14" s="561" t="s">
        <v>29</v>
      </c>
      <c r="C14" s="561" t="s">
        <v>29</v>
      </c>
      <c r="D14" s="458" t="e">
        <f t="shared" si="8"/>
        <v>#VALUE!</v>
      </c>
      <c r="E14" s="446" t="e">
        <f t="shared" si="9"/>
        <v>#VALUE!</v>
      </c>
      <c r="F14" s="454" t="s">
        <v>29</v>
      </c>
      <c r="G14" s="573" t="e">
        <f t="shared" si="0"/>
        <v>#VALUE!</v>
      </c>
      <c r="H14" s="446" t="e">
        <f t="shared" si="1"/>
        <v>#VALUE!</v>
      </c>
      <c r="I14" s="561" t="s">
        <v>29</v>
      </c>
      <c r="J14" s="573" t="e">
        <f t="shared" si="2"/>
        <v>#VALUE!</v>
      </c>
      <c r="K14" s="551" t="e">
        <f t="shared" si="3"/>
        <v>#VALUE!</v>
      </c>
      <c r="L14" s="454" t="str">
        <f>'Summary Data'!BJ15</f>
        <v>-</v>
      </c>
      <c r="M14" s="966" t="e">
        <f t="shared" si="4"/>
        <v>#VALUE!</v>
      </c>
      <c r="N14" s="961" t="e">
        <f t="shared" si="5"/>
        <v>#VALUE!</v>
      </c>
      <c r="O14" s="454" t="str">
        <f>'Summary Data'!BX15</f>
        <v>-</v>
      </c>
      <c r="P14" s="966" t="e">
        <f t="shared" si="6"/>
        <v>#VALUE!</v>
      </c>
      <c r="Q14" s="961" t="e">
        <f t="shared" si="7"/>
        <v>#VALUE!</v>
      </c>
      <c r="R14" s="725" t="e">
        <f>IF(M14&gt;0,"-","+")</f>
        <v>#VALUE!</v>
      </c>
    </row>
    <row r="15" spans="1:18" ht="20.25" hidden="1" customHeight="1" outlineLevel="1" x14ac:dyDescent="0.3">
      <c r="A15" s="550" t="s">
        <v>31</v>
      </c>
      <c r="B15" s="561" t="s">
        <v>29</v>
      </c>
      <c r="C15" s="561" t="s">
        <v>29</v>
      </c>
      <c r="D15" s="458" t="e">
        <f t="shared" si="8"/>
        <v>#VALUE!</v>
      </c>
      <c r="E15" s="446" t="e">
        <f t="shared" si="9"/>
        <v>#VALUE!</v>
      </c>
      <c r="F15" s="454" t="s">
        <v>29</v>
      </c>
      <c r="G15" s="573" t="e">
        <f t="shared" si="0"/>
        <v>#VALUE!</v>
      </c>
      <c r="H15" s="446" t="e">
        <f t="shared" si="1"/>
        <v>#VALUE!</v>
      </c>
      <c r="I15" s="561" t="s">
        <v>29</v>
      </c>
      <c r="J15" s="573" t="e">
        <f t="shared" si="2"/>
        <v>#VALUE!</v>
      </c>
      <c r="K15" s="551" t="e">
        <f t="shared" si="3"/>
        <v>#VALUE!</v>
      </c>
      <c r="L15" s="454" t="str">
        <f>'Summary Data'!BJ16</f>
        <v>-</v>
      </c>
      <c r="M15" s="966" t="e">
        <f t="shared" si="4"/>
        <v>#VALUE!</v>
      </c>
      <c r="N15" s="961" t="e">
        <f t="shared" si="5"/>
        <v>#VALUE!</v>
      </c>
      <c r="O15" s="454" t="str">
        <f>'Summary Data'!BX16</f>
        <v>-</v>
      </c>
      <c r="P15" s="966" t="e">
        <f t="shared" si="6"/>
        <v>#VALUE!</v>
      </c>
      <c r="Q15" s="961" t="e">
        <f t="shared" si="7"/>
        <v>#VALUE!</v>
      </c>
      <c r="R15" s="725" t="e">
        <f>IF(M15&gt;0,"-","+")</f>
        <v>#VALUE!</v>
      </c>
    </row>
    <row r="16" spans="1:18" ht="20.25" hidden="1" customHeight="1" outlineLevel="1" x14ac:dyDescent="0.3">
      <c r="A16" s="550" t="s">
        <v>3</v>
      </c>
      <c r="B16" s="564" t="s">
        <v>29</v>
      </c>
      <c r="C16" s="564" t="s">
        <v>29</v>
      </c>
      <c r="D16" s="458" t="e">
        <f t="shared" si="8"/>
        <v>#VALUE!</v>
      </c>
      <c r="E16" s="446" t="e">
        <f t="shared" si="9"/>
        <v>#VALUE!</v>
      </c>
      <c r="F16" s="457" t="s">
        <v>29</v>
      </c>
      <c r="G16" s="573" t="e">
        <f t="shared" si="0"/>
        <v>#VALUE!</v>
      </c>
      <c r="H16" s="446" t="e">
        <f t="shared" si="1"/>
        <v>#VALUE!</v>
      </c>
      <c r="I16" s="564" t="s">
        <v>29</v>
      </c>
      <c r="J16" s="573" t="e">
        <f t="shared" si="2"/>
        <v>#VALUE!</v>
      </c>
      <c r="K16" s="551" t="e">
        <f t="shared" si="3"/>
        <v>#VALUE!</v>
      </c>
      <c r="L16" s="457" t="str">
        <f>'Summary Data'!BJ17</f>
        <v>-</v>
      </c>
      <c r="M16" s="966" t="e">
        <f t="shared" si="4"/>
        <v>#VALUE!</v>
      </c>
      <c r="N16" s="961" t="e">
        <f t="shared" si="5"/>
        <v>#VALUE!</v>
      </c>
      <c r="O16" s="457" t="str">
        <f>'Summary Data'!BX17</f>
        <v>-</v>
      </c>
      <c r="P16" s="966" t="e">
        <f t="shared" si="6"/>
        <v>#VALUE!</v>
      </c>
      <c r="Q16" s="961" t="e">
        <f t="shared" si="7"/>
        <v>#VALUE!</v>
      </c>
      <c r="R16" s="725" t="e">
        <f>IF(M16&gt;0,"-","+")</f>
        <v>#VALUE!</v>
      </c>
    </row>
    <row r="17" spans="1:18" ht="20.25" customHeight="1" collapsed="1" x14ac:dyDescent="0.3">
      <c r="A17" s="550" t="str">
        <f>'Summary Data'!E18</f>
        <v xml:space="preserve">First Call Resolution </v>
      </c>
      <c r="B17" s="565">
        <v>0.71085686095931999</v>
      </c>
      <c r="C17" s="565">
        <v>0.72160021241757755</v>
      </c>
      <c r="D17" s="498">
        <f>C17-B17</f>
        <v>1.0743351458257555E-2</v>
      </c>
      <c r="E17" s="446">
        <f>D17/B17</f>
        <v>1.5113241565621412E-2</v>
      </c>
      <c r="F17" s="461">
        <v>0.75797057789827782</v>
      </c>
      <c r="G17" s="574">
        <f t="shared" si="0"/>
        <v>3.6370365480700273E-2</v>
      </c>
      <c r="H17" s="446">
        <f t="shared" si="1"/>
        <v>5.0402376350262727E-2</v>
      </c>
      <c r="I17" s="565">
        <v>0.75769875584576019</v>
      </c>
      <c r="J17" s="574">
        <f t="shared" si="2"/>
        <v>-2.7182205251763403E-4</v>
      </c>
      <c r="K17" s="551">
        <f t="shared" si="3"/>
        <v>-3.5861821084315685E-4</v>
      </c>
      <c r="L17" s="461">
        <f>L5/L22</f>
        <v>0.79294980998558506</v>
      </c>
      <c r="M17" s="967">
        <f t="shared" si="4"/>
        <v>3.5251054139824878E-2</v>
      </c>
      <c r="N17" s="961">
        <f t="shared" si="5"/>
        <v>4.652383796047925E-2</v>
      </c>
      <c r="O17" s="461">
        <f>O5/O22</f>
        <v>0.8029530201342282</v>
      </c>
      <c r="P17" s="967">
        <f t="shared" si="6"/>
        <v>1.0003210148643138E-2</v>
      </c>
      <c r="Q17" s="961">
        <f t="shared" si="7"/>
        <v>1.2615187017731911E-2</v>
      </c>
      <c r="R17" s="725" t="str">
        <f>IF(M17&gt;0,"+","-")</f>
        <v>+</v>
      </c>
    </row>
    <row r="18" spans="1:18" ht="20.25" hidden="1" customHeight="1" outlineLevel="1" x14ac:dyDescent="0.3">
      <c r="A18" s="550" t="str">
        <f>'Summary Data'!E19</f>
        <v xml:space="preserve">Calls Abandoned </v>
      </c>
      <c r="B18" s="561" t="s">
        <v>29</v>
      </c>
      <c r="C18" s="561" t="s">
        <v>29</v>
      </c>
      <c r="D18" s="458" t="e">
        <f t="shared" si="8"/>
        <v>#VALUE!</v>
      </c>
      <c r="E18" s="446" t="e">
        <f t="shared" si="9"/>
        <v>#VALUE!</v>
      </c>
      <c r="F18" s="454" t="s">
        <v>29</v>
      </c>
      <c r="G18" s="573" t="e">
        <f t="shared" si="0"/>
        <v>#VALUE!</v>
      </c>
      <c r="H18" s="446" t="e">
        <f t="shared" si="1"/>
        <v>#VALUE!</v>
      </c>
      <c r="I18" s="561" t="s">
        <v>29</v>
      </c>
      <c r="J18" s="573" t="e">
        <f t="shared" si="2"/>
        <v>#VALUE!</v>
      </c>
      <c r="K18" s="551" t="e">
        <f t="shared" si="3"/>
        <v>#VALUE!</v>
      </c>
      <c r="L18" s="454" t="str">
        <f>'Summary Data'!BJ19</f>
        <v>-</v>
      </c>
      <c r="M18" s="966" t="e">
        <f t="shared" si="4"/>
        <v>#VALUE!</v>
      </c>
      <c r="N18" s="961" t="e">
        <f t="shared" si="5"/>
        <v>#VALUE!</v>
      </c>
      <c r="O18" s="454" t="str">
        <f>'Summary Data'!BX19</f>
        <v>-</v>
      </c>
      <c r="P18" s="966" t="e">
        <f t="shared" si="6"/>
        <v>#VALUE!</v>
      </c>
      <c r="Q18" s="961" t="e">
        <f t="shared" si="7"/>
        <v>#VALUE!</v>
      </c>
      <c r="R18" s="725" t="e">
        <f>IF(M18&gt;0,"+","-")</f>
        <v>#VALUE!</v>
      </c>
    </row>
    <row r="19" spans="1:18" ht="20.25" hidden="1" customHeight="1" outlineLevel="1" x14ac:dyDescent="0.3">
      <c r="A19" s="550" t="s">
        <v>171</v>
      </c>
      <c r="B19" s="566" t="s">
        <v>29</v>
      </c>
      <c r="C19" s="566" t="s">
        <v>29</v>
      </c>
      <c r="D19" s="458" t="e">
        <f t="shared" si="8"/>
        <v>#VALUE!</v>
      </c>
      <c r="E19" s="446" t="e">
        <f t="shared" si="9"/>
        <v>#VALUE!</v>
      </c>
      <c r="F19" s="458" t="s">
        <v>29</v>
      </c>
      <c r="G19" s="573" t="e">
        <f t="shared" si="0"/>
        <v>#VALUE!</v>
      </c>
      <c r="H19" s="446" t="e">
        <f t="shared" si="1"/>
        <v>#VALUE!</v>
      </c>
      <c r="I19" s="566" t="s">
        <v>29</v>
      </c>
      <c r="J19" s="573" t="e">
        <f t="shared" si="2"/>
        <v>#VALUE!</v>
      </c>
      <c r="K19" s="551" t="e">
        <f t="shared" si="3"/>
        <v>#VALUE!</v>
      </c>
      <c r="L19" s="458" t="str">
        <f>'Summary Data'!BJ20</f>
        <v>-</v>
      </c>
      <c r="M19" s="966" t="e">
        <f t="shared" si="4"/>
        <v>#VALUE!</v>
      </c>
      <c r="N19" s="961" t="e">
        <f t="shared" si="5"/>
        <v>#VALUE!</v>
      </c>
      <c r="O19" s="458" t="str">
        <f>'Summary Data'!BX20</f>
        <v>-</v>
      </c>
      <c r="P19" s="966" t="e">
        <f t="shared" si="6"/>
        <v>#VALUE!</v>
      </c>
      <c r="Q19" s="961" t="e">
        <f t="shared" si="7"/>
        <v>#VALUE!</v>
      </c>
      <c r="R19" s="725" t="e">
        <f>IF(M19&gt;0,"+","-")</f>
        <v>#VALUE!</v>
      </c>
    </row>
    <row r="20" spans="1:18" ht="20.25" hidden="1" customHeight="1" outlineLevel="1" x14ac:dyDescent="0.3">
      <c r="A20" s="550" t="s">
        <v>92</v>
      </c>
      <c r="B20" s="562">
        <v>0</v>
      </c>
      <c r="C20" s="562">
        <v>0</v>
      </c>
      <c r="D20" s="494">
        <f t="shared" si="8"/>
        <v>0</v>
      </c>
      <c r="E20" s="446" t="e">
        <f t="shared" si="9"/>
        <v>#DIV/0!</v>
      </c>
      <c r="F20" s="455">
        <v>0</v>
      </c>
      <c r="G20" s="573">
        <f t="shared" si="0"/>
        <v>0</v>
      </c>
      <c r="H20" s="446" t="e">
        <f t="shared" si="1"/>
        <v>#DIV/0!</v>
      </c>
      <c r="I20" s="562">
        <v>0</v>
      </c>
      <c r="J20" s="573">
        <f t="shared" si="2"/>
        <v>0</v>
      </c>
      <c r="K20" s="551" t="e">
        <f t="shared" si="3"/>
        <v>#DIV/0!</v>
      </c>
      <c r="L20" s="455">
        <f>'Summary Data'!BJ21</f>
        <v>0</v>
      </c>
      <c r="M20" s="966">
        <f t="shared" si="4"/>
        <v>0</v>
      </c>
      <c r="N20" s="961" t="e">
        <f t="shared" si="5"/>
        <v>#DIV/0!</v>
      </c>
      <c r="O20" s="455">
        <f>'Summary Data'!BX21</f>
        <v>0</v>
      </c>
      <c r="P20" s="966">
        <f t="shared" si="6"/>
        <v>0</v>
      </c>
      <c r="Q20" s="961" t="e">
        <f t="shared" si="7"/>
        <v>#DIV/0!</v>
      </c>
      <c r="R20" s="725" t="str">
        <f>IF(M20&gt;0,"+","-")</f>
        <v>-</v>
      </c>
    </row>
    <row r="21" spans="1:18" ht="20.25" customHeight="1" collapsed="1" x14ac:dyDescent="0.3">
      <c r="A21" s="550" t="str">
        <f>'Summary Data'!D22</f>
        <v xml:space="preserve">Number of New Tickets </v>
      </c>
      <c r="B21" s="563">
        <v>130386</v>
      </c>
      <c r="C21" s="563">
        <v>90700</v>
      </c>
      <c r="D21" s="458">
        <f t="shared" si="8"/>
        <v>-39686</v>
      </c>
      <c r="E21" s="446">
        <f t="shared" si="9"/>
        <v>-0.30437316889850136</v>
      </c>
      <c r="F21" s="456">
        <v>77529</v>
      </c>
      <c r="G21" s="575">
        <f t="shared" si="0"/>
        <v>-13171</v>
      </c>
      <c r="H21" s="446">
        <f t="shared" si="1"/>
        <v>-0.14521499448732084</v>
      </c>
      <c r="I21" s="563">
        <v>81542</v>
      </c>
      <c r="J21" s="575">
        <f t="shared" si="2"/>
        <v>4013</v>
      </c>
      <c r="K21" s="551">
        <f t="shared" si="3"/>
        <v>5.1761276425595582E-2</v>
      </c>
      <c r="L21" s="456">
        <f>'Summary Data'!BJ22</f>
        <v>94090</v>
      </c>
      <c r="M21" s="965">
        <f t="shared" si="4"/>
        <v>12548</v>
      </c>
      <c r="N21" s="961">
        <f t="shared" si="5"/>
        <v>0.15388388805768807</v>
      </c>
      <c r="O21" s="456">
        <f>'Summary Data'!BX22</f>
        <v>7534</v>
      </c>
      <c r="P21" s="965">
        <f t="shared" si="6"/>
        <v>-86556</v>
      </c>
      <c r="Q21" s="961">
        <f t="shared" si="7"/>
        <v>-0.91992772877032625</v>
      </c>
      <c r="R21" s="726"/>
    </row>
    <row r="22" spans="1:18" ht="20.25" customHeight="1" x14ac:dyDescent="0.3">
      <c r="A22" s="552" t="str">
        <f>'Summary Data'!E23</f>
        <v>Reported Source - Telephone</v>
      </c>
      <c r="B22" s="563">
        <v>52704</v>
      </c>
      <c r="C22" s="563">
        <v>45194</v>
      </c>
      <c r="D22" s="458">
        <f t="shared" si="8"/>
        <v>-7510</v>
      </c>
      <c r="E22" s="446">
        <f t="shared" si="9"/>
        <v>-0.1424939283545841</v>
      </c>
      <c r="F22" s="456">
        <v>39834</v>
      </c>
      <c r="G22" s="575">
        <f t="shared" si="0"/>
        <v>-5360</v>
      </c>
      <c r="H22" s="446">
        <f t="shared" si="1"/>
        <v>-0.11859981413461965</v>
      </c>
      <c r="I22" s="563">
        <v>45332</v>
      </c>
      <c r="J22" s="575">
        <f t="shared" si="2"/>
        <v>5498</v>
      </c>
      <c r="K22" s="551">
        <f t="shared" si="3"/>
        <v>0.13802279459757996</v>
      </c>
      <c r="L22" s="456">
        <f>'Summary Data'!BJ23</f>
        <v>53417</v>
      </c>
      <c r="M22" s="965">
        <f t="shared" si="4"/>
        <v>8085</v>
      </c>
      <c r="N22" s="961">
        <f t="shared" si="5"/>
        <v>0.17835083384805436</v>
      </c>
      <c r="O22" s="456">
        <f>'Summary Data'!BX23</f>
        <v>3725</v>
      </c>
      <c r="P22" s="965">
        <f t="shared" si="6"/>
        <v>-49692</v>
      </c>
      <c r="Q22" s="961">
        <f t="shared" si="7"/>
        <v>-0.93026564576820114</v>
      </c>
      <c r="R22" s="726"/>
    </row>
    <row r="23" spans="1:18" ht="20.25" customHeight="1" x14ac:dyDescent="0.3">
      <c r="A23" s="552" t="str">
        <f>'Summary Data'!E24</f>
        <v>Reported Source - Email</v>
      </c>
      <c r="B23" s="563">
        <v>20186</v>
      </c>
      <c r="C23" s="563">
        <v>19497</v>
      </c>
      <c r="D23" s="458">
        <f t="shared" si="8"/>
        <v>-689</v>
      </c>
      <c r="E23" s="446">
        <f t="shared" si="9"/>
        <v>-3.4132567125730706E-2</v>
      </c>
      <c r="F23" s="456">
        <v>20842</v>
      </c>
      <c r="G23" s="575">
        <f t="shared" si="0"/>
        <v>1345</v>
      </c>
      <c r="H23" s="446">
        <f t="shared" si="1"/>
        <v>6.8984972046981591E-2</v>
      </c>
      <c r="I23" s="563">
        <v>21669</v>
      </c>
      <c r="J23" s="575">
        <f t="shared" si="2"/>
        <v>827</v>
      </c>
      <c r="K23" s="551">
        <f t="shared" si="3"/>
        <v>3.9679493330774397E-2</v>
      </c>
      <c r="L23" s="456">
        <f>'Summary Data'!BJ24</f>
        <v>27865</v>
      </c>
      <c r="M23" s="965">
        <f t="shared" si="4"/>
        <v>6196</v>
      </c>
      <c r="N23" s="961">
        <f t="shared" si="5"/>
        <v>0.28593843739904934</v>
      </c>
      <c r="O23" s="456">
        <f>'Summary Data'!BX24</f>
        <v>3023</v>
      </c>
      <c r="P23" s="965">
        <f t="shared" si="6"/>
        <v>-24842</v>
      </c>
      <c r="Q23" s="961">
        <f t="shared" si="7"/>
        <v>-0.89151265027812665</v>
      </c>
      <c r="R23" s="726"/>
    </row>
    <row r="24" spans="1:18" ht="20.25" customHeight="1" x14ac:dyDescent="0.3">
      <c r="A24" s="552" t="str">
        <f>'Summary Data'!E25</f>
        <v>Reported Source - Fax</v>
      </c>
      <c r="B24" s="563">
        <v>33004</v>
      </c>
      <c r="C24" s="563">
        <v>14957</v>
      </c>
      <c r="D24" s="458">
        <f t="shared" si="8"/>
        <v>-18047</v>
      </c>
      <c r="E24" s="446">
        <f t="shared" si="9"/>
        <v>-0.54681250757483946</v>
      </c>
      <c r="F24" s="456">
        <v>6759</v>
      </c>
      <c r="G24" s="575">
        <f t="shared" si="0"/>
        <v>-8198</v>
      </c>
      <c r="H24" s="446">
        <f t="shared" si="1"/>
        <v>-0.54810456642374805</v>
      </c>
      <c r="I24" s="563">
        <v>7143</v>
      </c>
      <c r="J24" s="575">
        <f t="shared" si="2"/>
        <v>384</v>
      </c>
      <c r="K24" s="551">
        <f t="shared" si="3"/>
        <v>5.6813138038171326E-2</v>
      </c>
      <c r="L24" s="456">
        <f>'Summary Data'!BJ25</f>
        <v>5134</v>
      </c>
      <c r="M24" s="965">
        <f t="shared" si="4"/>
        <v>-2009</v>
      </c>
      <c r="N24" s="961">
        <f t="shared" si="5"/>
        <v>-0.28125437491250177</v>
      </c>
      <c r="O24" s="456">
        <f>'Summary Data'!BX25</f>
        <v>275</v>
      </c>
      <c r="P24" s="965">
        <f t="shared" si="6"/>
        <v>-4859</v>
      </c>
      <c r="Q24" s="961">
        <f t="shared" si="7"/>
        <v>-0.94643552785352547</v>
      </c>
      <c r="R24" s="726"/>
    </row>
    <row r="25" spans="1:18" ht="20.25" customHeight="1" x14ac:dyDescent="0.3">
      <c r="A25" s="552" t="str">
        <f>'Summary Data'!E26</f>
        <v>Reported Source - US Mail</v>
      </c>
      <c r="B25" s="563">
        <v>23565</v>
      </c>
      <c r="C25" s="563">
        <v>10327</v>
      </c>
      <c r="D25" s="458">
        <f t="shared" si="8"/>
        <v>-13238</v>
      </c>
      <c r="E25" s="446">
        <f t="shared" si="9"/>
        <v>-0.56176532993846806</v>
      </c>
      <c r="F25" s="456">
        <v>9661</v>
      </c>
      <c r="G25" s="575">
        <f t="shared" si="0"/>
        <v>-666</v>
      </c>
      <c r="H25" s="446">
        <f t="shared" si="1"/>
        <v>-6.4491139730802755E-2</v>
      </c>
      <c r="I25" s="563">
        <v>7250</v>
      </c>
      <c r="J25" s="575">
        <f t="shared" si="2"/>
        <v>-2411</v>
      </c>
      <c r="K25" s="551">
        <f t="shared" si="3"/>
        <v>-0.24956008694752096</v>
      </c>
      <c r="L25" s="456">
        <f>'Summary Data'!BJ26</f>
        <v>7399</v>
      </c>
      <c r="M25" s="965">
        <f t="shared" si="4"/>
        <v>149</v>
      </c>
      <c r="N25" s="961">
        <f t="shared" si="5"/>
        <v>2.0551724137931035E-2</v>
      </c>
      <c r="O25" s="456">
        <f>'Summary Data'!BX26</f>
        <v>505</v>
      </c>
      <c r="P25" s="965">
        <f t="shared" si="6"/>
        <v>-6894</v>
      </c>
      <c r="Q25" s="961">
        <f t="shared" si="7"/>
        <v>-0.93174753345046624</v>
      </c>
      <c r="R25" s="726"/>
    </row>
    <row r="26" spans="1:18" ht="20.25" customHeight="1" x14ac:dyDescent="0.3">
      <c r="A26" s="552" t="str">
        <f>'Summary Data'!E27</f>
        <v>Reported Source - Other</v>
      </c>
      <c r="B26" s="563">
        <v>927</v>
      </c>
      <c r="C26" s="563">
        <v>725</v>
      </c>
      <c r="D26" s="458">
        <f t="shared" si="8"/>
        <v>-202</v>
      </c>
      <c r="E26" s="446">
        <f t="shared" si="9"/>
        <v>-0.21790722761596548</v>
      </c>
      <c r="F26" s="456">
        <v>433</v>
      </c>
      <c r="G26" s="575">
        <f t="shared" si="0"/>
        <v>-292</v>
      </c>
      <c r="H26" s="446">
        <f t="shared" si="1"/>
        <v>-0.40275862068965518</v>
      </c>
      <c r="I26" s="563">
        <v>148</v>
      </c>
      <c r="J26" s="575">
        <f t="shared" si="2"/>
        <v>-285</v>
      </c>
      <c r="K26" s="551">
        <f t="shared" si="3"/>
        <v>-0.65819861431870674</v>
      </c>
      <c r="L26" s="456">
        <f>'Summary Data'!BJ27</f>
        <v>275</v>
      </c>
      <c r="M26" s="965">
        <f t="shared" si="4"/>
        <v>127</v>
      </c>
      <c r="N26" s="961">
        <f t="shared" si="5"/>
        <v>0.85810810810810811</v>
      </c>
      <c r="O26" s="456">
        <f>'Summary Data'!BX27</f>
        <v>6</v>
      </c>
      <c r="P26" s="965">
        <f t="shared" si="6"/>
        <v>-269</v>
      </c>
      <c r="Q26" s="961">
        <f t="shared" si="7"/>
        <v>-0.97818181818181815</v>
      </c>
      <c r="R26" s="726"/>
    </row>
    <row r="27" spans="1:18" ht="20.25" customHeight="1" x14ac:dyDescent="0.3">
      <c r="A27" s="550" t="str">
        <f>'Summary Data'!E28</f>
        <v>Resolved Tickets</v>
      </c>
      <c r="B27" s="563">
        <v>142029</v>
      </c>
      <c r="C27" s="563">
        <v>91957</v>
      </c>
      <c r="D27" s="458">
        <f t="shared" si="8"/>
        <v>-50072</v>
      </c>
      <c r="E27" s="446">
        <f t="shared" si="9"/>
        <v>-0.35254771912778377</v>
      </c>
      <c r="F27" s="456">
        <v>76984</v>
      </c>
      <c r="G27" s="575">
        <f t="shared" si="0"/>
        <v>-14973</v>
      </c>
      <c r="H27" s="446">
        <f t="shared" si="1"/>
        <v>-0.16282610350489904</v>
      </c>
      <c r="I27" s="563">
        <v>82222</v>
      </c>
      <c r="J27" s="575">
        <f t="shared" si="2"/>
        <v>5238</v>
      </c>
      <c r="K27" s="551">
        <f t="shared" si="3"/>
        <v>6.8040112231112962E-2</v>
      </c>
      <c r="L27" s="456">
        <f>'Summary Data'!BJ28</f>
        <v>94891</v>
      </c>
      <c r="M27" s="965">
        <f t="shared" si="4"/>
        <v>12669</v>
      </c>
      <c r="N27" s="961">
        <f t="shared" si="5"/>
        <v>0.15408284887256452</v>
      </c>
      <c r="O27" s="456">
        <f>'Summary Data'!BX28</f>
        <v>7455</v>
      </c>
      <c r="P27" s="965">
        <f t="shared" si="6"/>
        <v>-87436</v>
      </c>
      <c r="Q27" s="961">
        <f t="shared" si="7"/>
        <v>-0.92143617413664103</v>
      </c>
      <c r="R27" s="726"/>
    </row>
    <row r="28" spans="1:18" ht="20.25" hidden="1" customHeight="1" outlineLevel="1" x14ac:dyDescent="0.3">
      <c r="A28" s="550" t="s">
        <v>44</v>
      </c>
      <c r="B28" s="567">
        <v>0</v>
      </c>
      <c r="C28" s="567">
        <v>0</v>
      </c>
      <c r="D28" s="458">
        <f t="shared" si="8"/>
        <v>0</v>
      </c>
      <c r="E28" s="446" t="e">
        <f t="shared" si="9"/>
        <v>#DIV/0!</v>
      </c>
      <c r="F28" s="459">
        <v>0</v>
      </c>
      <c r="G28" s="575">
        <f t="shared" si="0"/>
        <v>0</v>
      </c>
      <c r="H28" s="446" t="e">
        <f t="shared" si="1"/>
        <v>#DIV/0!</v>
      </c>
      <c r="I28" s="567">
        <v>0</v>
      </c>
      <c r="J28" s="575">
        <f t="shared" si="2"/>
        <v>0</v>
      </c>
      <c r="K28" s="551" t="e">
        <f t="shared" si="3"/>
        <v>#DIV/0!</v>
      </c>
      <c r="L28" s="459">
        <f>'Summary Data'!BJ29</f>
        <v>0</v>
      </c>
      <c r="M28" s="965">
        <f t="shared" si="4"/>
        <v>0</v>
      </c>
      <c r="N28" s="961" t="e">
        <f t="shared" si="5"/>
        <v>#DIV/0!</v>
      </c>
      <c r="O28" s="459">
        <f>'Summary Data'!BX29</f>
        <v>0</v>
      </c>
      <c r="P28" s="965">
        <f t="shared" si="6"/>
        <v>0</v>
      </c>
      <c r="Q28" s="961" t="e">
        <f t="shared" si="7"/>
        <v>#DIV/0!</v>
      </c>
      <c r="R28" s="726" t="str">
        <f t="shared" ref="R28:R34" si="10">IF(M28&gt;0,"-","+")</f>
        <v>+</v>
      </c>
    </row>
    <row r="29" spans="1:18" ht="20.25" hidden="1" customHeight="1" outlineLevel="1" x14ac:dyDescent="0.3">
      <c r="A29" s="550" t="s">
        <v>45</v>
      </c>
      <c r="B29" s="563">
        <v>0</v>
      </c>
      <c r="C29" s="563">
        <v>0</v>
      </c>
      <c r="D29" s="458">
        <f t="shared" si="8"/>
        <v>0</v>
      </c>
      <c r="E29" s="446" t="e">
        <f t="shared" si="9"/>
        <v>#DIV/0!</v>
      </c>
      <c r="F29" s="456">
        <v>0</v>
      </c>
      <c r="G29" s="575">
        <f t="shared" si="0"/>
        <v>0</v>
      </c>
      <c r="H29" s="446" t="e">
        <f t="shared" si="1"/>
        <v>#DIV/0!</v>
      </c>
      <c r="I29" s="563">
        <v>0</v>
      </c>
      <c r="J29" s="575">
        <f t="shared" si="2"/>
        <v>0</v>
      </c>
      <c r="K29" s="551" t="e">
        <f t="shared" si="3"/>
        <v>#DIV/0!</v>
      </c>
      <c r="L29" s="456">
        <f>'Summary Data'!BJ30</f>
        <v>0</v>
      </c>
      <c r="M29" s="965">
        <f t="shared" si="4"/>
        <v>0</v>
      </c>
      <c r="N29" s="961" t="e">
        <f t="shared" si="5"/>
        <v>#DIV/0!</v>
      </c>
      <c r="O29" s="456">
        <f>'Summary Data'!BX30</f>
        <v>0</v>
      </c>
      <c r="P29" s="965">
        <f t="shared" si="6"/>
        <v>0</v>
      </c>
      <c r="Q29" s="961" t="e">
        <f t="shared" si="7"/>
        <v>#DIV/0!</v>
      </c>
      <c r="R29" s="726" t="str">
        <f t="shared" si="10"/>
        <v>+</v>
      </c>
    </row>
    <row r="30" spans="1:18" ht="20.25" hidden="1" customHeight="1" outlineLevel="1" x14ac:dyDescent="0.3">
      <c r="A30" s="550" t="s">
        <v>81</v>
      </c>
      <c r="B30" s="561">
        <v>0</v>
      </c>
      <c r="C30" s="561">
        <v>0</v>
      </c>
      <c r="D30" s="458">
        <f t="shared" si="8"/>
        <v>0</v>
      </c>
      <c r="E30" s="446" t="e">
        <f t="shared" si="9"/>
        <v>#DIV/0!</v>
      </c>
      <c r="F30" s="454">
        <v>0</v>
      </c>
      <c r="G30" s="575">
        <f t="shared" si="0"/>
        <v>0</v>
      </c>
      <c r="H30" s="446" t="e">
        <f t="shared" si="1"/>
        <v>#DIV/0!</v>
      </c>
      <c r="I30" s="561">
        <v>0</v>
      </c>
      <c r="J30" s="575">
        <f t="shared" si="2"/>
        <v>0</v>
      </c>
      <c r="K30" s="551" t="e">
        <f t="shared" si="3"/>
        <v>#DIV/0!</v>
      </c>
      <c r="L30" s="454">
        <f>'Summary Data'!BJ31</f>
        <v>0</v>
      </c>
      <c r="M30" s="965">
        <f t="shared" si="4"/>
        <v>0</v>
      </c>
      <c r="N30" s="961" t="e">
        <f t="shared" si="5"/>
        <v>#DIV/0!</v>
      </c>
      <c r="O30" s="454">
        <f>'Summary Data'!BX31</f>
        <v>0</v>
      </c>
      <c r="P30" s="965">
        <f t="shared" si="6"/>
        <v>0</v>
      </c>
      <c r="Q30" s="961" t="e">
        <f t="shared" si="7"/>
        <v>#DIV/0!</v>
      </c>
      <c r="R30" s="726" t="str">
        <f t="shared" si="10"/>
        <v>+</v>
      </c>
    </row>
    <row r="31" spans="1:18" ht="20.25" hidden="1" customHeight="1" outlineLevel="1" x14ac:dyDescent="0.3">
      <c r="A31" s="550" t="s">
        <v>82</v>
      </c>
      <c r="B31" s="561" t="s">
        <v>29</v>
      </c>
      <c r="C31" s="561" t="s">
        <v>29</v>
      </c>
      <c r="D31" s="458" t="e">
        <f t="shared" si="8"/>
        <v>#VALUE!</v>
      </c>
      <c r="E31" s="446" t="e">
        <f t="shared" si="9"/>
        <v>#VALUE!</v>
      </c>
      <c r="F31" s="454" t="s">
        <v>29</v>
      </c>
      <c r="G31" s="575" t="e">
        <f t="shared" si="0"/>
        <v>#VALUE!</v>
      </c>
      <c r="H31" s="446" t="e">
        <f t="shared" si="1"/>
        <v>#VALUE!</v>
      </c>
      <c r="I31" s="561" t="s">
        <v>29</v>
      </c>
      <c r="J31" s="575" t="e">
        <f t="shared" si="2"/>
        <v>#VALUE!</v>
      </c>
      <c r="K31" s="551" t="e">
        <f t="shared" si="3"/>
        <v>#VALUE!</v>
      </c>
      <c r="L31" s="454" t="str">
        <f>'Summary Data'!BJ32</f>
        <v>-</v>
      </c>
      <c r="M31" s="965" t="e">
        <f t="shared" si="4"/>
        <v>#VALUE!</v>
      </c>
      <c r="N31" s="961" t="e">
        <f t="shared" si="5"/>
        <v>#VALUE!</v>
      </c>
      <c r="O31" s="454" t="str">
        <f>'Summary Data'!BX32</f>
        <v>-</v>
      </c>
      <c r="P31" s="965" t="e">
        <f t="shared" si="6"/>
        <v>#VALUE!</v>
      </c>
      <c r="Q31" s="961" t="e">
        <f t="shared" si="7"/>
        <v>#VALUE!</v>
      </c>
      <c r="R31" s="726" t="e">
        <f t="shared" si="10"/>
        <v>#VALUE!</v>
      </c>
    </row>
    <row r="32" spans="1:18" ht="20.25" hidden="1" customHeight="1" outlineLevel="1" x14ac:dyDescent="0.3">
      <c r="A32" s="550" t="s">
        <v>106</v>
      </c>
      <c r="B32" s="561" t="s">
        <v>29</v>
      </c>
      <c r="C32" s="561" t="s">
        <v>29</v>
      </c>
      <c r="D32" s="458" t="e">
        <f t="shared" si="8"/>
        <v>#VALUE!</v>
      </c>
      <c r="E32" s="446" t="e">
        <f t="shared" si="9"/>
        <v>#VALUE!</v>
      </c>
      <c r="F32" s="454" t="s">
        <v>29</v>
      </c>
      <c r="G32" s="575" t="e">
        <f t="shared" si="0"/>
        <v>#VALUE!</v>
      </c>
      <c r="H32" s="446" t="e">
        <f t="shared" si="1"/>
        <v>#VALUE!</v>
      </c>
      <c r="I32" s="561" t="s">
        <v>29</v>
      </c>
      <c r="J32" s="575" t="e">
        <f t="shared" si="2"/>
        <v>#VALUE!</v>
      </c>
      <c r="K32" s="551" t="e">
        <f t="shared" si="3"/>
        <v>#VALUE!</v>
      </c>
      <c r="L32" s="454" t="str">
        <f>'Summary Data'!BJ34</f>
        <v>-</v>
      </c>
      <c r="M32" s="965" t="e">
        <f t="shared" si="4"/>
        <v>#VALUE!</v>
      </c>
      <c r="N32" s="961" t="e">
        <f t="shared" si="5"/>
        <v>#VALUE!</v>
      </c>
      <c r="O32" s="454" t="str">
        <f>'Summary Data'!BX34</f>
        <v>-</v>
      </c>
      <c r="P32" s="965" t="e">
        <f t="shared" si="6"/>
        <v>#VALUE!</v>
      </c>
      <c r="Q32" s="961" t="e">
        <f t="shared" si="7"/>
        <v>#VALUE!</v>
      </c>
      <c r="R32" s="726" t="e">
        <f t="shared" si="10"/>
        <v>#VALUE!</v>
      </c>
    </row>
    <row r="33" spans="1:20" ht="20.25" hidden="1" customHeight="1" outlineLevel="1" x14ac:dyDescent="0.3">
      <c r="A33" s="550" t="s">
        <v>105</v>
      </c>
      <c r="B33" s="564" t="s">
        <v>29</v>
      </c>
      <c r="C33" s="564" t="s">
        <v>29</v>
      </c>
      <c r="D33" s="458" t="e">
        <f t="shared" si="8"/>
        <v>#VALUE!</v>
      </c>
      <c r="E33" s="446" t="e">
        <f t="shared" si="9"/>
        <v>#VALUE!</v>
      </c>
      <c r="F33" s="457" t="s">
        <v>29</v>
      </c>
      <c r="G33" s="575" t="e">
        <f t="shared" si="0"/>
        <v>#VALUE!</v>
      </c>
      <c r="H33" s="446" t="e">
        <f t="shared" si="1"/>
        <v>#VALUE!</v>
      </c>
      <c r="I33" s="564" t="s">
        <v>29</v>
      </c>
      <c r="J33" s="575" t="e">
        <f t="shared" si="2"/>
        <v>#VALUE!</v>
      </c>
      <c r="K33" s="551" t="e">
        <f t="shared" si="3"/>
        <v>#VALUE!</v>
      </c>
      <c r="L33" s="457" t="str">
        <f>'Summary Data'!BJ35</f>
        <v>-</v>
      </c>
      <c r="M33" s="965" t="e">
        <f t="shared" si="4"/>
        <v>#VALUE!</v>
      </c>
      <c r="N33" s="961" t="e">
        <f t="shared" si="5"/>
        <v>#VALUE!</v>
      </c>
      <c r="O33" s="457" t="str">
        <f>'Summary Data'!BX35</f>
        <v>-</v>
      </c>
      <c r="P33" s="965" t="e">
        <f t="shared" si="6"/>
        <v>#VALUE!</v>
      </c>
      <c r="Q33" s="961" t="e">
        <f t="shared" si="7"/>
        <v>#VALUE!</v>
      </c>
      <c r="R33" s="726" t="e">
        <f t="shared" si="10"/>
        <v>#VALUE!</v>
      </c>
    </row>
    <row r="34" spans="1:20" ht="20.25" hidden="1" customHeight="1" outlineLevel="1" x14ac:dyDescent="0.3">
      <c r="A34" s="550" t="s">
        <v>163</v>
      </c>
      <c r="B34" s="562">
        <v>0</v>
      </c>
      <c r="C34" s="562">
        <v>0</v>
      </c>
      <c r="D34" s="494">
        <f t="shared" si="8"/>
        <v>0</v>
      </c>
      <c r="E34" s="446" t="e">
        <f t="shared" si="9"/>
        <v>#DIV/0!</v>
      </c>
      <c r="F34" s="455">
        <v>0</v>
      </c>
      <c r="G34" s="575">
        <f t="shared" si="0"/>
        <v>0</v>
      </c>
      <c r="H34" s="446" t="e">
        <f t="shared" si="1"/>
        <v>#DIV/0!</v>
      </c>
      <c r="I34" s="562">
        <v>0</v>
      </c>
      <c r="J34" s="575">
        <f t="shared" si="2"/>
        <v>0</v>
      </c>
      <c r="K34" s="551" t="e">
        <f t="shared" si="3"/>
        <v>#DIV/0!</v>
      </c>
      <c r="L34" s="455">
        <f>'Summary Data'!BJ36</f>
        <v>0</v>
      </c>
      <c r="M34" s="965">
        <f t="shared" si="4"/>
        <v>0</v>
      </c>
      <c r="N34" s="961" t="e">
        <f t="shared" si="5"/>
        <v>#DIV/0!</v>
      </c>
      <c r="O34" s="455">
        <f>'Summary Data'!BX36</f>
        <v>0</v>
      </c>
      <c r="P34" s="965">
        <f t="shared" si="6"/>
        <v>0</v>
      </c>
      <c r="Q34" s="961" t="e">
        <f t="shared" si="7"/>
        <v>#DIV/0!</v>
      </c>
      <c r="R34" s="726" t="str">
        <f t="shared" si="10"/>
        <v>+</v>
      </c>
    </row>
    <row r="35" spans="1:20" ht="20.25" customHeight="1" collapsed="1" x14ac:dyDescent="0.3">
      <c r="A35" s="550" t="str">
        <f>'Summary Data'!E37</f>
        <v>Bi Weekly Payrolls</v>
      </c>
      <c r="B35" s="562">
        <v>751822</v>
      </c>
      <c r="C35" s="562">
        <v>745688</v>
      </c>
      <c r="D35" s="494">
        <f t="shared" si="8"/>
        <v>-6134</v>
      </c>
      <c r="E35" s="446">
        <f t="shared" si="9"/>
        <v>-8.1588461098504698E-3</v>
      </c>
      <c r="F35" s="455">
        <v>758621</v>
      </c>
      <c r="G35" s="575">
        <f t="shared" si="0"/>
        <v>12933</v>
      </c>
      <c r="H35" s="446">
        <f t="shared" si="1"/>
        <v>1.7343714797609724E-2</v>
      </c>
      <c r="I35" s="562">
        <v>574258</v>
      </c>
      <c r="J35" s="575">
        <f t="shared" si="2"/>
        <v>-184363</v>
      </c>
      <c r="K35" s="551">
        <f t="shared" si="3"/>
        <v>-0.24302385512660471</v>
      </c>
      <c r="L35" s="455">
        <f>'Summary Data'!BJ37</f>
        <v>586467</v>
      </c>
      <c r="M35" s="965">
        <f t="shared" si="4"/>
        <v>12209</v>
      </c>
      <c r="N35" s="961">
        <f t="shared" si="5"/>
        <v>2.126047873952126E-2</v>
      </c>
      <c r="O35" s="455">
        <f>'Summary Data'!BX37</f>
        <v>47251</v>
      </c>
      <c r="P35" s="965">
        <f t="shared" si="6"/>
        <v>-539216</v>
      </c>
      <c r="Q35" s="961">
        <f t="shared" si="7"/>
        <v>-0.91943110183522692</v>
      </c>
      <c r="R35" s="726"/>
    </row>
    <row r="36" spans="1:20" ht="20.25" customHeight="1" x14ac:dyDescent="0.3">
      <c r="A36" s="954" t="str">
        <f>'Summary Data'!E38</f>
        <v>Monthly Payrolls</v>
      </c>
      <c r="B36" s="562">
        <v>799735</v>
      </c>
      <c r="C36" s="562">
        <v>801628</v>
      </c>
      <c r="D36" s="494">
        <f t="shared" si="8"/>
        <v>1893</v>
      </c>
      <c r="E36" s="446">
        <f t="shared" si="9"/>
        <v>2.3670340800390128E-3</v>
      </c>
      <c r="F36" s="455">
        <v>777710</v>
      </c>
      <c r="G36" s="575">
        <f t="shared" si="0"/>
        <v>-23918</v>
      </c>
      <c r="H36" s="446">
        <f t="shared" ref="H36:H66" si="11">G36/C36</f>
        <v>-2.9836782148328151E-2</v>
      </c>
      <c r="I36" s="562">
        <v>807267</v>
      </c>
      <c r="J36" s="575">
        <f t="shared" si="2"/>
        <v>29557</v>
      </c>
      <c r="K36" s="551">
        <f t="shared" si="3"/>
        <v>3.8005169021871905E-2</v>
      </c>
      <c r="L36" s="455">
        <f>'Summary Data'!BJ38</f>
        <v>801599</v>
      </c>
      <c r="M36" s="965">
        <f t="shared" si="4"/>
        <v>-5668</v>
      </c>
      <c r="N36" s="961">
        <f t="shared" si="5"/>
        <v>-7.021220983887611E-3</v>
      </c>
      <c r="O36" s="455">
        <f>'Summary Data'!BX38</f>
        <v>66583</v>
      </c>
      <c r="P36" s="965">
        <f t="shared" si="6"/>
        <v>-735016</v>
      </c>
      <c r="Q36" s="961">
        <f t="shared" si="7"/>
        <v>-0.91693727162833283</v>
      </c>
      <c r="R36" s="726"/>
    </row>
    <row r="37" spans="1:20" ht="20.25" customHeight="1" x14ac:dyDescent="0.3">
      <c r="A37" s="552" t="str">
        <f>'Summary Data'!E39</f>
        <v>Total Payrolls Processed</v>
      </c>
      <c r="B37" s="568">
        <v>1551557</v>
      </c>
      <c r="C37" s="568">
        <v>1547316</v>
      </c>
      <c r="D37" s="458">
        <f t="shared" si="8"/>
        <v>-4241</v>
      </c>
      <c r="E37" s="446">
        <f t="shared" si="9"/>
        <v>-2.7333833046417244E-3</v>
      </c>
      <c r="F37" s="460">
        <v>1536331</v>
      </c>
      <c r="G37" s="575">
        <f t="shared" si="0"/>
        <v>-10985</v>
      </c>
      <c r="H37" s="446">
        <f t="shared" si="11"/>
        <v>-7.099390169816637E-3</v>
      </c>
      <c r="I37" s="568">
        <v>1381525</v>
      </c>
      <c r="J37" s="575">
        <f t="shared" si="2"/>
        <v>-154806</v>
      </c>
      <c r="K37" s="551">
        <f t="shared" si="3"/>
        <v>-0.10076344225300407</v>
      </c>
      <c r="L37" s="460">
        <f>'Summary Data'!BJ39</f>
        <v>1388066</v>
      </c>
      <c r="M37" s="965">
        <f t="shared" si="4"/>
        <v>6541</v>
      </c>
      <c r="N37" s="961">
        <f t="shared" si="5"/>
        <v>4.7346229709922007E-3</v>
      </c>
      <c r="O37" s="460">
        <f>'Summary Data'!BX39</f>
        <v>113834</v>
      </c>
      <c r="P37" s="965">
        <f t="shared" si="6"/>
        <v>-1274232</v>
      </c>
      <c r="Q37" s="961">
        <f t="shared" si="7"/>
        <v>-0.91799093126695708</v>
      </c>
      <c r="R37" s="726"/>
    </row>
    <row r="38" spans="1:20" ht="20.25" customHeight="1" x14ac:dyDescent="0.3">
      <c r="A38" s="955" t="str">
        <f>'Summary Data'!E40</f>
        <v>Payrolls Processed Off-Cycle %</v>
      </c>
      <c r="B38" s="565">
        <v>3.7123998667145324E-4</v>
      </c>
      <c r="C38" s="565">
        <v>4.4270207249197965E-4</v>
      </c>
      <c r="D38" s="498">
        <f t="shared" si="8"/>
        <v>7.1462085820526414E-5</v>
      </c>
      <c r="E38" s="446">
        <f t="shared" si="9"/>
        <v>0.19249565883583075</v>
      </c>
      <c r="F38" s="461">
        <v>5.0509948702460604E-4</v>
      </c>
      <c r="G38" s="574">
        <f t="shared" si="0"/>
        <v>6.2397414532626384E-5</v>
      </c>
      <c r="H38" s="446">
        <f t="shared" si="11"/>
        <v>0.1409467414087085</v>
      </c>
      <c r="I38" s="565">
        <v>1.7951177141202655E-4</v>
      </c>
      <c r="J38" s="574">
        <f t="shared" si="2"/>
        <v>-3.2558771561257951E-4</v>
      </c>
      <c r="K38" s="551">
        <f t="shared" si="3"/>
        <v>-0.64460116071493545</v>
      </c>
      <c r="L38" s="461">
        <f>'Summary Data'!BJ40</f>
        <v>3.105039673905996E-4</v>
      </c>
      <c r="M38" s="967">
        <f t="shared" si="4"/>
        <v>1.3099219597857305E-4</v>
      </c>
      <c r="N38" s="961">
        <f t="shared" si="5"/>
        <v>0.72971368366652478</v>
      </c>
      <c r="O38" s="461">
        <f>'Summary Data'!BX40</f>
        <v>1.0893054799093417E-3</v>
      </c>
      <c r="P38" s="967">
        <f t="shared" si="6"/>
        <v>7.7880151251874205E-4</v>
      </c>
      <c r="Q38" s="961">
        <f t="shared" si="7"/>
        <v>2.5081853834706269</v>
      </c>
      <c r="R38" s="725" t="str">
        <f t="shared" ref="R38:R47" si="12">IF(M38&gt;0,"-","+")</f>
        <v>-</v>
      </c>
    </row>
    <row r="39" spans="1:20" ht="20.25" hidden="1" customHeight="1" outlineLevel="1" x14ac:dyDescent="0.3">
      <c r="A39" s="550" t="s">
        <v>16</v>
      </c>
      <c r="B39" s="557">
        <v>0</v>
      </c>
      <c r="C39" s="557">
        <v>0</v>
      </c>
      <c r="D39" s="494">
        <f t="shared" si="8"/>
        <v>0</v>
      </c>
      <c r="E39" s="446" t="e">
        <f t="shared" si="9"/>
        <v>#DIV/0!</v>
      </c>
      <c r="F39" s="447">
        <v>0</v>
      </c>
      <c r="G39" s="573">
        <f t="shared" si="0"/>
        <v>0</v>
      </c>
      <c r="H39" s="446" t="e">
        <f t="shared" si="11"/>
        <v>#DIV/0!</v>
      </c>
      <c r="I39" s="557">
        <v>0</v>
      </c>
      <c r="J39" s="573">
        <f t="shared" si="2"/>
        <v>0</v>
      </c>
      <c r="K39" s="551" t="e">
        <f t="shared" si="3"/>
        <v>#DIV/0!</v>
      </c>
      <c r="L39" s="447">
        <f>'Summary Data'!BJ41</f>
        <v>0</v>
      </c>
      <c r="M39" s="966">
        <f t="shared" si="4"/>
        <v>0</v>
      </c>
      <c r="N39" s="961" t="e">
        <f t="shared" si="5"/>
        <v>#DIV/0!</v>
      </c>
      <c r="O39" s="447">
        <f>'Summary Data'!BX41</f>
        <v>0</v>
      </c>
      <c r="P39" s="966">
        <f t="shared" si="6"/>
        <v>0</v>
      </c>
      <c r="Q39" s="961" t="e">
        <f t="shared" si="7"/>
        <v>#DIV/0!</v>
      </c>
      <c r="R39" s="725" t="str">
        <f t="shared" si="12"/>
        <v>+</v>
      </c>
    </row>
    <row r="40" spans="1:20" ht="20.25" hidden="1" customHeight="1" outlineLevel="1" x14ac:dyDescent="0.3">
      <c r="A40" s="550" t="s">
        <v>15</v>
      </c>
      <c r="B40" s="561" t="s">
        <v>29</v>
      </c>
      <c r="C40" s="561" t="s">
        <v>29</v>
      </c>
      <c r="D40" s="458" t="e">
        <f t="shared" si="8"/>
        <v>#VALUE!</v>
      </c>
      <c r="E40" s="446" t="e">
        <f t="shared" si="9"/>
        <v>#VALUE!</v>
      </c>
      <c r="F40" s="454" t="s">
        <v>29</v>
      </c>
      <c r="G40" s="573" t="e">
        <f t="shared" si="0"/>
        <v>#VALUE!</v>
      </c>
      <c r="H40" s="446" t="e">
        <f t="shared" si="11"/>
        <v>#VALUE!</v>
      </c>
      <c r="I40" s="561" t="s">
        <v>29</v>
      </c>
      <c r="J40" s="573" t="e">
        <f t="shared" si="2"/>
        <v>#VALUE!</v>
      </c>
      <c r="K40" s="551" t="e">
        <f t="shared" si="3"/>
        <v>#VALUE!</v>
      </c>
      <c r="L40" s="454" t="str">
        <f>'Summary Data'!BJ42</f>
        <v>-</v>
      </c>
      <c r="M40" s="966" t="e">
        <f t="shared" si="4"/>
        <v>#VALUE!</v>
      </c>
      <c r="N40" s="961" t="e">
        <f t="shared" si="5"/>
        <v>#VALUE!</v>
      </c>
      <c r="O40" s="454" t="str">
        <f>'Summary Data'!BX42</f>
        <v>-</v>
      </c>
      <c r="P40" s="966" t="e">
        <f t="shared" si="6"/>
        <v>#VALUE!</v>
      </c>
      <c r="Q40" s="961" t="e">
        <f t="shared" si="7"/>
        <v>#VALUE!</v>
      </c>
      <c r="R40" s="725" t="e">
        <f t="shared" si="12"/>
        <v>#VALUE!</v>
      </c>
    </row>
    <row r="41" spans="1:20" ht="20.25" hidden="1" customHeight="1" outlineLevel="1" x14ac:dyDescent="0.3">
      <c r="A41" s="550" t="s">
        <v>172</v>
      </c>
      <c r="B41" s="561" t="s">
        <v>29</v>
      </c>
      <c r="C41" s="561" t="s">
        <v>29</v>
      </c>
      <c r="D41" s="458" t="e">
        <f t="shared" si="8"/>
        <v>#VALUE!</v>
      </c>
      <c r="E41" s="446" t="e">
        <f t="shared" si="9"/>
        <v>#VALUE!</v>
      </c>
      <c r="F41" s="454" t="s">
        <v>29</v>
      </c>
      <c r="G41" s="573" t="e">
        <f t="shared" si="0"/>
        <v>#VALUE!</v>
      </c>
      <c r="H41" s="446" t="e">
        <f t="shared" si="11"/>
        <v>#VALUE!</v>
      </c>
      <c r="I41" s="561" t="s">
        <v>29</v>
      </c>
      <c r="J41" s="573" t="e">
        <f t="shared" si="2"/>
        <v>#VALUE!</v>
      </c>
      <c r="K41" s="551" t="e">
        <f t="shared" si="3"/>
        <v>#VALUE!</v>
      </c>
      <c r="L41" s="454" t="str">
        <f>'Summary Data'!BJ43</f>
        <v>-</v>
      </c>
      <c r="M41" s="966" t="e">
        <f t="shared" si="4"/>
        <v>#VALUE!</v>
      </c>
      <c r="N41" s="961" t="e">
        <f t="shared" si="5"/>
        <v>#VALUE!</v>
      </c>
      <c r="O41" s="454" t="str">
        <f>'Summary Data'!BX43</f>
        <v>-</v>
      </c>
      <c r="P41" s="966" t="e">
        <f t="shared" si="6"/>
        <v>#VALUE!</v>
      </c>
      <c r="Q41" s="961" t="e">
        <f t="shared" si="7"/>
        <v>#VALUE!</v>
      </c>
      <c r="R41" s="725" t="e">
        <f t="shared" si="12"/>
        <v>#VALUE!</v>
      </c>
    </row>
    <row r="42" spans="1:20" ht="20.25" hidden="1" customHeight="1" outlineLevel="1" x14ac:dyDescent="0.3">
      <c r="A42" s="550" t="s">
        <v>58</v>
      </c>
      <c r="B42" s="557">
        <v>0</v>
      </c>
      <c r="C42" s="557">
        <v>0</v>
      </c>
      <c r="D42" s="494">
        <f t="shared" si="8"/>
        <v>0</v>
      </c>
      <c r="E42" s="446" t="e">
        <f t="shared" si="9"/>
        <v>#DIV/0!</v>
      </c>
      <c r="F42" s="447">
        <v>0</v>
      </c>
      <c r="G42" s="573">
        <f t="shared" si="0"/>
        <v>0</v>
      </c>
      <c r="H42" s="446" t="e">
        <f t="shared" si="11"/>
        <v>#DIV/0!</v>
      </c>
      <c r="I42" s="858">
        <v>0</v>
      </c>
      <c r="J42" s="573">
        <f t="shared" si="2"/>
        <v>0</v>
      </c>
      <c r="K42" s="551" t="e">
        <f t="shared" si="3"/>
        <v>#DIV/0!</v>
      </c>
      <c r="L42" s="581">
        <f>'Summary Data'!BJ44</f>
        <v>0</v>
      </c>
      <c r="M42" s="966">
        <f t="shared" si="4"/>
        <v>0</v>
      </c>
      <c r="N42" s="961" t="e">
        <f t="shared" si="5"/>
        <v>#DIV/0!</v>
      </c>
      <c r="O42" s="581">
        <f>'Summary Data'!BX44</f>
        <v>0</v>
      </c>
      <c r="P42" s="966">
        <f t="shared" si="6"/>
        <v>0</v>
      </c>
      <c r="Q42" s="961" t="e">
        <f t="shared" si="7"/>
        <v>#DIV/0!</v>
      </c>
      <c r="R42" s="725" t="str">
        <f t="shared" si="12"/>
        <v>+</v>
      </c>
    </row>
    <row r="43" spans="1:20" ht="20.25" customHeight="1" collapsed="1" x14ac:dyDescent="0.3">
      <c r="A43" s="955" t="str">
        <f>'Summary Data'!E45</f>
        <v>Total ERP Costs</v>
      </c>
      <c r="B43" s="569">
        <v>16449087.869999999</v>
      </c>
      <c r="C43" s="569">
        <v>15105028.170000004</v>
      </c>
      <c r="D43" s="458">
        <f t="shared" si="8"/>
        <v>-1344059.6999999955</v>
      </c>
      <c r="E43" s="446">
        <f t="shared" si="9"/>
        <v>-8.1710287562589065E-2</v>
      </c>
      <c r="F43" s="462">
        <v>12600150.57</v>
      </c>
      <c r="G43" s="578">
        <f t="shared" si="0"/>
        <v>-2504877.6000000034</v>
      </c>
      <c r="H43" s="446">
        <f t="shared" si="11"/>
        <v>-0.16583071357489582</v>
      </c>
      <c r="I43" s="569">
        <v>11128676.879999997</v>
      </c>
      <c r="J43" s="578">
        <f t="shared" si="2"/>
        <v>-1471473.6900000032</v>
      </c>
      <c r="K43" s="551">
        <f t="shared" si="3"/>
        <v>-0.11678223064282026</v>
      </c>
      <c r="L43" s="462">
        <f>'Summary Data'!BJ45</f>
        <v>12657083.51</v>
      </c>
      <c r="M43" s="968">
        <f t="shared" si="4"/>
        <v>1528406.6300000027</v>
      </c>
      <c r="N43" s="961">
        <f t="shared" si="5"/>
        <v>0.13733947408849587</v>
      </c>
      <c r="O43" s="462">
        <f>'Summary Data'!BX45</f>
        <v>834513.57</v>
      </c>
      <c r="P43" s="968">
        <f t="shared" si="6"/>
        <v>-11822569.939999999</v>
      </c>
      <c r="Q43" s="961">
        <f t="shared" si="7"/>
        <v>-0.93406746749038394</v>
      </c>
      <c r="R43" s="725" t="str">
        <f t="shared" si="12"/>
        <v>-</v>
      </c>
    </row>
    <row r="44" spans="1:20" ht="20.25" customHeight="1" x14ac:dyDescent="0.3">
      <c r="A44" s="955" t="str">
        <f>'Summary Data'!E46</f>
        <v>Cost Per Employee Payroll</v>
      </c>
      <c r="B44" s="570">
        <v>10.601665211139519</v>
      </c>
      <c r="C44" s="570">
        <v>9.7620836144653094</v>
      </c>
      <c r="D44" s="499">
        <f t="shared" si="8"/>
        <v>-0.83958159667420951</v>
      </c>
      <c r="E44" s="446">
        <f t="shared" si="9"/>
        <v>-7.9193370093599391E-2</v>
      </c>
      <c r="F44" s="463">
        <v>8.2014556563657184</v>
      </c>
      <c r="G44" s="579">
        <f t="shared" si="0"/>
        <v>-1.560627958099591</v>
      </c>
      <c r="H44" s="446">
        <f t="shared" si="11"/>
        <v>-0.1598662764767837</v>
      </c>
      <c r="I44" s="570">
        <v>8.0553568556486468</v>
      </c>
      <c r="J44" s="579">
        <f t="shared" si="2"/>
        <v>-0.1460988007170716</v>
      </c>
      <c r="K44" s="551">
        <f t="shared" si="3"/>
        <v>-1.7813764633803048E-2</v>
      </c>
      <c r="L44" s="463">
        <f>'Summary Data'!BJ46</f>
        <v>9.1185026576546075</v>
      </c>
      <c r="M44" s="969">
        <f t="shared" si="4"/>
        <v>1.0631458020059608</v>
      </c>
      <c r="N44" s="961">
        <f t="shared" si="5"/>
        <v>0.13197997569287728</v>
      </c>
      <c r="O44" s="463">
        <f>'Summary Data'!BX46</f>
        <v>7.3309693940299026</v>
      </c>
      <c r="P44" s="969">
        <f t="shared" si="6"/>
        <v>-1.787533263624705</v>
      </c>
      <c r="Q44" s="961">
        <f t="shared" si="7"/>
        <v>-0.19603363959368311</v>
      </c>
      <c r="R44" s="725" t="str">
        <f t="shared" si="12"/>
        <v>-</v>
      </c>
    </row>
    <row r="45" spans="1:20" ht="20.25" customHeight="1" x14ac:dyDescent="0.3">
      <c r="A45" s="955" t="str">
        <f>'Summary Data'!E47</f>
        <v>Cost as % of System Implementation</v>
      </c>
      <c r="B45" s="565">
        <v>0.17363572723741089</v>
      </c>
      <c r="C45" s="565">
        <v>0.15944790203370277</v>
      </c>
      <c r="D45" s="498">
        <f t="shared" si="8"/>
        <v>-1.4187825203708121E-2</v>
      </c>
      <c r="E45" s="446">
        <f t="shared" si="9"/>
        <v>-8.1710287562589065E-2</v>
      </c>
      <c r="F45" s="461">
        <v>0.13300654266143377</v>
      </c>
      <c r="G45" s="574">
        <f t="shared" si="0"/>
        <v>-2.6441359372268991E-2</v>
      </c>
      <c r="H45" s="446">
        <f t="shared" si="11"/>
        <v>-0.16583071357489568</v>
      </c>
      <c r="I45" s="565">
        <v>0.1174737419193421</v>
      </c>
      <c r="J45" s="574">
        <f t="shared" si="2"/>
        <v>-1.5532800742091679E-2</v>
      </c>
      <c r="K45" s="551">
        <f t="shared" si="3"/>
        <v>-0.11678223064282031</v>
      </c>
      <c r="L45" s="461">
        <f>'Summary Data'!BJ47</f>
        <v>0.13360752385375221</v>
      </c>
      <c r="M45" s="967">
        <f t="shared" si="4"/>
        <v>1.6133781934410119E-2</v>
      </c>
      <c r="N45" s="961">
        <f t="shared" si="5"/>
        <v>0.13733947408849573</v>
      </c>
      <c r="O45" s="461">
        <f>'Summary Data'!BX47</f>
        <v>8.8090824100168184E-3</v>
      </c>
      <c r="P45" s="967">
        <f t="shared" si="6"/>
        <v>-0.12479844144373539</v>
      </c>
      <c r="Q45" s="961">
        <f t="shared" si="7"/>
        <v>-0.93406746749038394</v>
      </c>
      <c r="R45" s="725" t="str">
        <f t="shared" si="12"/>
        <v>-</v>
      </c>
    </row>
    <row r="46" spans="1:20" ht="20.25" customHeight="1" x14ac:dyDescent="0.3">
      <c r="A46" s="955" t="str">
        <f>'Summary Data'!E48</f>
        <v>Service Center Costs</v>
      </c>
      <c r="B46" s="569">
        <v>4406958.51</v>
      </c>
      <c r="C46" s="569">
        <v>4265604.1500000004</v>
      </c>
      <c r="D46" s="458">
        <f t="shared" si="8"/>
        <v>-141354.3599999994</v>
      </c>
      <c r="E46" s="446">
        <f t="shared" si="9"/>
        <v>-3.207526453431471E-2</v>
      </c>
      <c r="F46" s="462">
        <v>4001965.3</v>
      </c>
      <c r="G46" s="578">
        <f t="shared" si="0"/>
        <v>-263638.85000000056</v>
      </c>
      <c r="H46" s="446">
        <f t="shared" si="11"/>
        <v>-6.1805746789701653E-2</v>
      </c>
      <c r="I46" s="569">
        <v>3699499.15</v>
      </c>
      <c r="J46" s="578">
        <f t="shared" si="2"/>
        <v>-302466.14999999991</v>
      </c>
      <c r="K46" s="551">
        <f t="shared" si="3"/>
        <v>-7.557940344960011E-2</v>
      </c>
      <c r="L46" s="462">
        <f>'Summary Data'!BJ48</f>
        <v>3829259.43</v>
      </c>
      <c r="M46" s="968">
        <f t="shared" si="4"/>
        <v>129760.28000000026</v>
      </c>
      <c r="N46" s="961">
        <f t="shared" si="5"/>
        <v>3.5075093881289383E-2</v>
      </c>
      <c r="O46" s="462">
        <f>'Summary Data'!BX48</f>
        <v>293558.21999999997</v>
      </c>
      <c r="P46" s="968">
        <f t="shared" si="6"/>
        <v>-3535701.21</v>
      </c>
      <c r="Q46" s="961">
        <f t="shared" si="7"/>
        <v>-0.92333812180492558</v>
      </c>
      <c r="R46" s="725" t="str">
        <f t="shared" si="12"/>
        <v>-</v>
      </c>
    </row>
    <row r="47" spans="1:20" ht="20.25" customHeight="1" x14ac:dyDescent="0.3">
      <c r="A47" s="955" t="str">
        <f>'Summary Data'!E49</f>
        <v>Service Center Costs Per Ticket</v>
      </c>
      <c r="B47" s="571">
        <v>71.532244351382928</v>
      </c>
      <c r="C47" s="571">
        <v>80.142868013151727</v>
      </c>
      <c r="D47" s="458">
        <f t="shared" si="8"/>
        <v>8.6106236617687983</v>
      </c>
      <c r="E47" s="446">
        <f t="shared" si="9"/>
        <v>0.12037401789703987</v>
      </c>
      <c r="F47" s="464">
        <v>87.230596364270454</v>
      </c>
      <c r="G47" s="580">
        <f t="shared" si="0"/>
        <v>7.0877283511187272</v>
      </c>
      <c r="H47" s="446">
        <f t="shared" si="11"/>
        <v>8.8438666182443157E-2</v>
      </c>
      <c r="I47" s="571">
        <v>74.502560617045276</v>
      </c>
      <c r="J47" s="580">
        <f t="shared" si="2"/>
        <v>-12.728035747225178</v>
      </c>
      <c r="K47" s="551">
        <f t="shared" si="3"/>
        <v>-0.1459125155361034</v>
      </c>
      <c r="L47" s="464">
        <f>'Summary Data'!BJ49</f>
        <v>40.697836433202255</v>
      </c>
      <c r="M47" s="970">
        <f t="shared" si="4"/>
        <v>-33.804724183843021</v>
      </c>
      <c r="N47" s="961">
        <f t="shared" si="5"/>
        <v>-0.45373909170188859</v>
      </c>
      <c r="O47" s="464">
        <f>'Summary Data'!BX49</f>
        <v>73.371212196950751</v>
      </c>
      <c r="P47" s="970">
        <f t="shared" si="6"/>
        <v>32.673375763748496</v>
      </c>
      <c r="Q47" s="961">
        <f t="shared" si="7"/>
        <v>0.80282832276294636</v>
      </c>
      <c r="R47" s="725" t="str">
        <f t="shared" si="12"/>
        <v>+</v>
      </c>
      <c r="T47" s="507"/>
    </row>
    <row r="48" spans="1:20" ht="20.25" customHeight="1" x14ac:dyDescent="0.3">
      <c r="A48" s="955" t="str">
        <f>'Summary Data'!E50</f>
        <v>Service Center Costs % of Total Costs</v>
      </c>
      <c r="B48" s="565">
        <v>0.26791506889798139</v>
      </c>
      <c r="C48" s="565">
        <v>0.28239630552109057</v>
      </c>
      <c r="D48" s="498">
        <f t="shared" si="8"/>
        <v>1.4481236623109184E-2</v>
      </c>
      <c r="E48" s="446">
        <f t="shared" si="9"/>
        <v>5.4051594345458233E-2</v>
      </c>
      <c r="F48" s="461">
        <v>0.31761249818144038</v>
      </c>
      <c r="G48" s="574">
        <f t="shared" si="0"/>
        <v>3.521619266034981E-2</v>
      </c>
      <c r="H48" s="446">
        <f t="shared" si="11"/>
        <v>0.12470486324304875</v>
      </c>
      <c r="I48" s="565">
        <v>0.33242937951128659</v>
      </c>
      <c r="J48" s="574">
        <f t="shared" si="2"/>
        <v>1.481688132984621E-2</v>
      </c>
      <c r="K48" s="551">
        <f t="shared" si="3"/>
        <v>4.6650813222664393E-2</v>
      </c>
      <c r="L48" s="461">
        <f>'Summary Data'!BJ50</f>
        <v>0.30253884530149555</v>
      </c>
      <c r="M48" s="967">
        <f t="shared" si="4"/>
        <v>-2.9890534209791042E-2</v>
      </c>
      <c r="N48" s="961">
        <f t="shared" si="5"/>
        <v>-8.991544084862152E-2</v>
      </c>
      <c r="O48" s="461">
        <f>'Summary Data'!BX50</f>
        <v>0.35177165543275707</v>
      </c>
      <c r="P48" s="967">
        <f t="shared" si="6"/>
        <v>4.9232810131261517E-2</v>
      </c>
      <c r="Q48" s="961">
        <f t="shared" si="7"/>
        <v>0.16273219421525353</v>
      </c>
      <c r="R48" s="726"/>
    </row>
    <row r="49" spans="1:18" ht="20.25" hidden="1" customHeight="1" outlineLevel="1" x14ac:dyDescent="0.3">
      <c r="A49" s="550" t="s">
        <v>5</v>
      </c>
      <c r="B49" s="557">
        <v>0</v>
      </c>
      <c r="C49" s="557">
        <v>0</v>
      </c>
      <c r="D49" s="494">
        <f t="shared" si="8"/>
        <v>0</v>
      </c>
      <c r="E49" s="446" t="e">
        <f t="shared" si="9"/>
        <v>#DIV/0!</v>
      </c>
      <c r="F49" s="447">
        <v>0</v>
      </c>
      <c r="G49" s="573">
        <f t="shared" si="0"/>
        <v>0</v>
      </c>
      <c r="H49" s="446" t="e">
        <f t="shared" si="11"/>
        <v>#DIV/0!</v>
      </c>
      <c r="I49" s="557">
        <v>0</v>
      </c>
      <c r="J49" s="573">
        <f t="shared" si="2"/>
        <v>0</v>
      </c>
      <c r="K49" s="551" t="e">
        <f t="shared" si="3"/>
        <v>#DIV/0!</v>
      </c>
      <c r="L49" s="447">
        <f>'Summary Data'!BJ51</f>
        <v>0</v>
      </c>
      <c r="M49" s="966">
        <f t="shared" si="4"/>
        <v>0</v>
      </c>
      <c r="N49" s="961" t="e">
        <f t="shared" si="5"/>
        <v>#DIV/0!</v>
      </c>
      <c r="O49" s="447">
        <f>'Summary Data'!BX51</f>
        <v>0</v>
      </c>
      <c r="P49" s="966">
        <f t="shared" si="6"/>
        <v>0</v>
      </c>
      <c r="Q49" s="961" t="e">
        <f t="shared" si="7"/>
        <v>#DIV/0!</v>
      </c>
      <c r="R49" s="726"/>
    </row>
    <row r="50" spans="1:18" ht="20.25" customHeight="1" collapsed="1" x14ac:dyDescent="0.3">
      <c r="A50" s="955" t="str">
        <f>'Summary Data'!E52</f>
        <v>Number of Classes Offered</v>
      </c>
      <c r="B50" s="563">
        <v>919</v>
      </c>
      <c r="C50" s="563">
        <v>1439</v>
      </c>
      <c r="D50" s="458">
        <f t="shared" si="8"/>
        <v>520</v>
      </c>
      <c r="E50" s="446">
        <f t="shared" si="9"/>
        <v>0.56583242655059851</v>
      </c>
      <c r="F50" s="456">
        <v>1092</v>
      </c>
      <c r="G50" s="575">
        <f t="shared" si="0"/>
        <v>-347</v>
      </c>
      <c r="H50" s="446">
        <f t="shared" si="11"/>
        <v>-0.24113968033356498</v>
      </c>
      <c r="I50" s="563">
        <v>1337</v>
      </c>
      <c r="J50" s="575">
        <f t="shared" si="2"/>
        <v>245</v>
      </c>
      <c r="K50" s="551">
        <f t="shared" si="3"/>
        <v>0.22435897435897437</v>
      </c>
      <c r="L50" s="456">
        <f>'Summary Data'!BJ52</f>
        <v>450</v>
      </c>
      <c r="M50" s="965">
        <f t="shared" si="4"/>
        <v>-887</v>
      </c>
      <c r="N50" s="961">
        <f t="shared" si="5"/>
        <v>-0.66342557965594617</v>
      </c>
      <c r="O50" s="456">
        <f>'Summary Data'!BX52</f>
        <v>20</v>
      </c>
      <c r="P50" s="965">
        <f t="shared" si="6"/>
        <v>-430</v>
      </c>
      <c r="Q50" s="961">
        <f t="shared" si="7"/>
        <v>-0.9555555555555556</v>
      </c>
      <c r="R50" s="726"/>
    </row>
    <row r="51" spans="1:18" ht="20.25" customHeight="1" x14ac:dyDescent="0.3">
      <c r="A51" s="552" t="str">
        <f>'Summary Data'!E53</f>
        <v>Benefits</v>
      </c>
      <c r="B51" s="563">
        <v>11</v>
      </c>
      <c r="C51" s="563">
        <v>12</v>
      </c>
      <c r="D51" s="458">
        <f t="shared" si="8"/>
        <v>1</v>
      </c>
      <c r="E51" s="446">
        <f t="shared" si="9"/>
        <v>9.0909090909090912E-2</v>
      </c>
      <c r="F51" s="456">
        <v>20</v>
      </c>
      <c r="G51" s="575">
        <f t="shared" si="0"/>
        <v>8</v>
      </c>
      <c r="H51" s="446">
        <f t="shared" si="11"/>
        <v>0.66666666666666663</v>
      </c>
      <c r="I51" s="563">
        <v>13</v>
      </c>
      <c r="J51" s="575">
        <f t="shared" si="2"/>
        <v>-7</v>
      </c>
      <c r="K51" s="551">
        <f t="shared" si="3"/>
        <v>-0.35</v>
      </c>
      <c r="L51" s="456">
        <f>'Summary Data'!BJ53</f>
        <v>9</v>
      </c>
      <c r="M51" s="965">
        <f t="shared" si="4"/>
        <v>-4</v>
      </c>
      <c r="N51" s="961">
        <f t="shared" si="5"/>
        <v>-0.30769230769230771</v>
      </c>
      <c r="O51" s="456">
        <f>'Summary Data'!BX53</f>
        <v>1</v>
      </c>
      <c r="P51" s="965">
        <f t="shared" si="6"/>
        <v>-8</v>
      </c>
      <c r="Q51" s="961">
        <f t="shared" si="7"/>
        <v>-0.88888888888888884</v>
      </c>
      <c r="R51" s="726"/>
    </row>
    <row r="52" spans="1:18" ht="20.25" customHeight="1" x14ac:dyDescent="0.3">
      <c r="A52" s="552" t="str">
        <f>'Summary Data'!E54</f>
        <v xml:space="preserve">BI </v>
      </c>
      <c r="B52" s="563">
        <v>31</v>
      </c>
      <c r="C52" s="563">
        <v>10</v>
      </c>
      <c r="D52" s="458">
        <f t="shared" si="8"/>
        <v>-21</v>
      </c>
      <c r="E52" s="446">
        <f t="shared" si="9"/>
        <v>-0.67741935483870963</v>
      </c>
      <c r="F52" s="456">
        <v>19</v>
      </c>
      <c r="G52" s="575">
        <f t="shared" si="0"/>
        <v>9</v>
      </c>
      <c r="H52" s="446">
        <f t="shared" si="11"/>
        <v>0.9</v>
      </c>
      <c r="I52" s="563">
        <v>16</v>
      </c>
      <c r="J52" s="575">
        <f t="shared" si="2"/>
        <v>-3</v>
      </c>
      <c r="K52" s="551">
        <f t="shared" si="3"/>
        <v>-0.15789473684210525</v>
      </c>
      <c r="L52" s="456">
        <f>'Summary Data'!BJ54</f>
        <v>17</v>
      </c>
      <c r="M52" s="965">
        <f t="shared" si="4"/>
        <v>1</v>
      </c>
      <c r="N52" s="961">
        <f t="shared" si="5"/>
        <v>6.25E-2</v>
      </c>
      <c r="O52" s="456">
        <f>'Summary Data'!BX54</f>
        <v>2</v>
      </c>
      <c r="P52" s="965">
        <f t="shared" si="6"/>
        <v>-15</v>
      </c>
      <c r="Q52" s="961">
        <f t="shared" si="7"/>
        <v>-0.88235294117647056</v>
      </c>
      <c r="R52" s="726"/>
    </row>
    <row r="53" spans="1:18" ht="20.25" customHeight="1" x14ac:dyDescent="0.3">
      <c r="A53" s="552" t="str">
        <f>'Summary Data'!E55</f>
        <v>Org Management</v>
      </c>
      <c r="B53" s="563">
        <v>49</v>
      </c>
      <c r="C53" s="563">
        <v>57</v>
      </c>
      <c r="D53" s="458">
        <f t="shared" si="8"/>
        <v>8</v>
      </c>
      <c r="E53" s="446">
        <f t="shared" si="9"/>
        <v>0.16326530612244897</v>
      </c>
      <c r="F53" s="456">
        <v>57</v>
      </c>
      <c r="G53" s="575">
        <f t="shared" si="0"/>
        <v>0</v>
      </c>
      <c r="H53" s="446">
        <f t="shared" si="11"/>
        <v>0</v>
      </c>
      <c r="I53" s="563">
        <v>76</v>
      </c>
      <c r="J53" s="575">
        <f t="shared" si="2"/>
        <v>19</v>
      </c>
      <c r="K53" s="551">
        <f t="shared" si="3"/>
        <v>0.33333333333333331</v>
      </c>
      <c r="L53" s="456">
        <f>'Summary Data'!BJ55</f>
        <v>36</v>
      </c>
      <c r="M53" s="965">
        <f t="shared" si="4"/>
        <v>-40</v>
      </c>
      <c r="N53" s="961">
        <f t="shared" si="5"/>
        <v>-0.52631578947368418</v>
      </c>
      <c r="O53" s="456">
        <f>'Summary Data'!BX55</f>
        <v>2</v>
      </c>
      <c r="P53" s="965">
        <f t="shared" si="6"/>
        <v>-34</v>
      </c>
      <c r="Q53" s="961">
        <f t="shared" si="7"/>
        <v>-0.94444444444444442</v>
      </c>
      <c r="R53" s="726"/>
    </row>
    <row r="54" spans="1:18" ht="20.25" customHeight="1" x14ac:dyDescent="0.3">
      <c r="A54" s="552" t="str">
        <f>'Summary Data'!E56</f>
        <v>Personnel Administration</v>
      </c>
      <c r="B54" s="563">
        <v>245</v>
      </c>
      <c r="C54" s="563">
        <v>317</v>
      </c>
      <c r="D54" s="458">
        <f t="shared" si="8"/>
        <v>72</v>
      </c>
      <c r="E54" s="446">
        <f t="shared" si="9"/>
        <v>0.29387755102040819</v>
      </c>
      <c r="F54" s="456">
        <v>272</v>
      </c>
      <c r="G54" s="575">
        <f t="shared" si="0"/>
        <v>-45</v>
      </c>
      <c r="H54" s="446">
        <f t="shared" si="11"/>
        <v>-0.14195583596214512</v>
      </c>
      <c r="I54" s="563">
        <v>327</v>
      </c>
      <c r="J54" s="575">
        <f t="shared" si="2"/>
        <v>55</v>
      </c>
      <c r="K54" s="551">
        <f t="shared" si="3"/>
        <v>0.20220588235294118</v>
      </c>
      <c r="L54" s="456">
        <f>'Summary Data'!BJ56</f>
        <v>141</v>
      </c>
      <c r="M54" s="965">
        <f t="shared" si="4"/>
        <v>-186</v>
      </c>
      <c r="N54" s="961">
        <f t="shared" si="5"/>
        <v>-0.56880733944954132</v>
      </c>
      <c r="O54" s="456">
        <f>'Summary Data'!BX56</f>
        <v>8</v>
      </c>
      <c r="P54" s="965">
        <f t="shared" si="6"/>
        <v>-133</v>
      </c>
      <c r="Q54" s="961">
        <f t="shared" si="7"/>
        <v>-0.94326241134751776</v>
      </c>
      <c r="R54" s="726"/>
    </row>
    <row r="55" spans="1:18" ht="20.25" customHeight="1" x14ac:dyDescent="0.3">
      <c r="A55" s="552" t="str">
        <f>'Summary Data'!E57</f>
        <v>Payroll</v>
      </c>
      <c r="B55" s="563">
        <v>92</v>
      </c>
      <c r="C55" s="563">
        <v>147</v>
      </c>
      <c r="D55" s="458">
        <f t="shared" si="8"/>
        <v>55</v>
      </c>
      <c r="E55" s="446">
        <f t="shared" si="9"/>
        <v>0.59782608695652173</v>
      </c>
      <c r="F55" s="456">
        <v>107</v>
      </c>
      <c r="G55" s="575">
        <f t="shared" si="0"/>
        <v>-40</v>
      </c>
      <c r="H55" s="446">
        <f t="shared" si="11"/>
        <v>-0.27210884353741499</v>
      </c>
      <c r="I55" s="563">
        <v>147</v>
      </c>
      <c r="J55" s="575">
        <f t="shared" si="2"/>
        <v>40</v>
      </c>
      <c r="K55" s="551">
        <f t="shared" si="3"/>
        <v>0.37383177570093457</v>
      </c>
      <c r="L55" s="456">
        <f>'Summary Data'!BJ57</f>
        <v>41</v>
      </c>
      <c r="M55" s="965">
        <f t="shared" si="4"/>
        <v>-106</v>
      </c>
      <c r="N55" s="961">
        <f t="shared" si="5"/>
        <v>-0.72108843537414968</v>
      </c>
      <c r="O55" s="456">
        <f>'Summary Data'!BX57</f>
        <v>1</v>
      </c>
      <c r="P55" s="965">
        <f t="shared" si="6"/>
        <v>-40</v>
      </c>
      <c r="Q55" s="961">
        <f t="shared" si="7"/>
        <v>-0.97560975609756095</v>
      </c>
      <c r="R55" s="726"/>
    </row>
    <row r="56" spans="1:18" ht="20.25" customHeight="1" x14ac:dyDescent="0.3">
      <c r="A56" s="552" t="str">
        <f>'Summary Data'!E58</f>
        <v>Time</v>
      </c>
      <c r="B56" s="563">
        <v>289</v>
      </c>
      <c r="C56" s="563">
        <v>450</v>
      </c>
      <c r="D56" s="458">
        <f t="shared" si="8"/>
        <v>161</v>
      </c>
      <c r="E56" s="446">
        <f t="shared" si="9"/>
        <v>0.55709342560553632</v>
      </c>
      <c r="F56" s="456">
        <v>402</v>
      </c>
      <c r="G56" s="575">
        <f t="shared" si="0"/>
        <v>-48</v>
      </c>
      <c r="H56" s="446">
        <f t="shared" si="11"/>
        <v>-0.10666666666666667</v>
      </c>
      <c r="I56" s="563">
        <v>630</v>
      </c>
      <c r="J56" s="575">
        <f t="shared" si="2"/>
        <v>228</v>
      </c>
      <c r="K56" s="551">
        <f t="shared" si="3"/>
        <v>0.56716417910447758</v>
      </c>
      <c r="L56" s="456">
        <f>'Summary Data'!BJ58</f>
        <v>168</v>
      </c>
      <c r="M56" s="965">
        <f t="shared" si="4"/>
        <v>-462</v>
      </c>
      <c r="N56" s="961">
        <f t="shared" si="5"/>
        <v>-0.73333333333333328</v>
      </c>
      <c r="O56" s="456">
        <f>'Summary Data'!BX58</f>
        <v>3</v>
      </c>
      <c r="P56" s="965">
        <f t="shared" si="6"/>
        <v>-165</v>
      </c>
      <c r="Q56" s="961">
        <f t="shared" si="7"/>
        <v>-0.9821428571428571</v>
      </c>
      <c r="R56" s="726"/>
    </row>
    <row r="57" spans="1:18" ht="20.25" customHeight="1" x14ac:dyDescent="0.3">
      <c r="A57" s="552" t="str">
        <f>'Summary Data'!E59</f>
        <v>Workflow</v>
      </c>
      <c r="B57" s="563">
        <v>14</v>
      </c>
      <c r="C57" s="563">
        <v>10</v>
      </c>
      <c r="D57" s="458">
        <f t="shared" si="8"/>
        <v>-4</v>
      </c>
      <c r="E57" s="446">
        <f t="shared" si="9"/>
        <v>-0.2857142857142857</v>
      </c>
      <c r="F57" s="456">
        <v>10</v>
      </c>
      <c r="G57" s="575">
        <f t="shared" si="0"/>
        <v>0</v>
      </c>
      <c r="H57" s="446">
        <f t="shared" si="11"/>
        <v>0</v>
      </c>
      <c r="I57" s="563">
        <v>13</v>
      </c>
      <c r="J57" s="575">
        <f t="shared" si="2"/>
        <v>3</v>
      </c>
      <c r="K57" s="551">
        <f t="shared" si="3"/>
        <v>0.3</v>
      </c>
      <c r="L57" s="456">
        <f>'Summary Data'!BJ59</f>
        <v>12</v>
      </c>
      <c r="M57" s="965">
        <f t="shared" si="4"/>
        <v>-1</v>
      </c>
      <c r="N57" s="961">
        <f t="shared" si="5"/>
        <v>-7.6923076923076927E-2</v>
      </c>
      <c r="O57" s="456">
        <f>'Summary Data'!BX59</f>
        <v>1</v>
      </c>
      <c r="P57" s="965">
        <f t="shared" si="6"/>
        <v>-11</v>
      </c>
      <c r="Q57" s="961">
        <f t="shared" si="7"/>
        <v>-0.91666666666666663</v>
      </c>
      <c r="R57" s="726"/>
    </row>
    <row r="58" spans="1:18" ht="20.25" customHeight="1" x14ac:dyDescent="0.3">
      <c r="A58" s="552" t="str">
        <f>'Summary Data'!E60</f>
        <v>Other (Non-ERP)</v>
      </c>
      <c r="B58" s="563">
        <v>188</v>
      </c>
      <c r="C58" s="563">
        <v>436</v>
      </c>
      <c r="D58" s="458">
        <f t="shared" si="8"/>
        <v>248</v>
      </c>
      <c r="E58" s="446">
        <f t="shared" si="9"/>
        <v>1.3191489361702127</v>
      </c>
      <c r="F58" s="456">
        <v>205</v>
      </c>
      <c r="G58" s="575">
        <f t="shared" si="0"/>
        <v>-231</v>
      </c>
      <c r="H58" s="446">
        <f t="shared" si="11"/>
        <v>-0.52981651376146788</v>
      </c>
      <c r="I58" s="563">
        <v>115</v>
      </c>
      <c r="J58" s="575">
        <f t="shared" si="2"/>
        <v>-90</v>
      </c>
      <c r="K58" s="551">
        <f t="shared" si="3"/>
        <v>-0.43902439024390244</v>
      </c>
      <c r="L58" s="456">
        <f>'Summary Data'!BJ60</f>
        <v>26</v>
      </c>
      <c r="M58" s="965">
        <f t="shared" si="4"/>
        <v>-89</v>
      </c>
      <c r="N58" s="961">
        <f t="shared" si="5"/>
        <v>-0.77391304347826084</v>
      </c>
      <c r="O58" s="456">
        <f>'Summary Data'!BX60</f>
        <v>2</v>
      </c>
      <c r="P58" s="965">
        <f t="shared" si="6"/>
        <v>-24</v>
      </c>
      <c r="Q58" s="961">
        <f t="shared" si="7"/>
        <v>-0.92307692307692313</v>
      </c>
      <c r="R58" s="726"/>
    </row>
    <row r="59" spans="1:18" ht="20.25" customHeight="1" x14ac:dyDescent="0.3">
      <c r="A59" s="955" t="str">
        <f>'Summary Data'!E61</f>
        <v>Number Trained in Classroom</v>
      </c>
      <c r="B59" s="563">
        <v>1703</v>
      </c>
      <c r="C59" s="563">
        <v>1324</v>
      </c>
      <c r="D59" s="458">
        <f t="shared" si="8"/>
        <v>-379</v>
      </c>
      <c r="E59" s="446">
        <f t="shared" si="9"/>
        <v>-0.22254844392248974</v>
      </c>
      <c r="F59" s="456">
        <v>1048</v>
      </c>
      <c r="G59" s="575">
        <f t="shared" si="0"/>
        <v>-276</v>
      </c>
      <c r="H59" s="446">
        <f t="shared" si="11"/>
        <v>-0.20845921450151059</v>
      </c>
      <c r="I59" s="563">
        <v>1780</v>
      </c>
      <c r="J59" s="575">
        <f t="shared" si="2"/>
        <v>732</v>
      </c>
      <c r="K59" s="551">
        <f t="shared" si="3"/>
        <v>0.69847328244274809</v>
      </c>
      <c r="L59" s="456">
        <f>'Summary Data'!BJ61</f>
        <v>1199</v>
      </c>
      <c r="M59" s="965">
        <f t="shared" si="4"/>
        <v>-581</v>
      </c>
      <c r="N59" s="961">
        <f t="shared" si="5"/>
        <v>-0.32640449438202246</v>
      </c>
      <c r="O59" s="456">
        <f>'Summary Data'!BX61</f>
        <v>140</v>
      </c>
      <c r="P59" s="965">
        <f t="shared" si="6"/>
        <v>-1059</v>
      </c>
      <c r="Q59" s="961">
        <f t="shared" si="7"/>
        <v>-0.88323603002502082</v>
      </c>
      <c r="R59" s="726"/>
    </row>
    <row r="60" spans="1:18" ht="20.25" customHeight="1" thickBot="1" x14ac:dyDescent="0.35">
      <c r="A60" s="956" t="str">
        <f>'Summary Data'!E62</f>
        <v>Number Attending eLearning</v>
      </c>
      <c r="B60" s="572">
        <v>2950</v>
      </c>
      <c r="C60" s="572">
        <v>2407</v>
      </c>
      <c r="D60" s="554">
        <f t="shared" si="8"/>
        <v>-543</v>
      </c>
      <c r="E60" s="555">
        <f t="shared" si="9"/>
        <v>-0.1840677966101695</v>
      </c>
      <c r="F60" s="553">
        <v>1511</v>
      </c>
      <c r="G60" s="576">
        <f t="shared" si="0"/>
        <v>-896</v>
      </c>
      <c r="H60" s="555">
        <f t="shared" si="11"/>
        <v>-0.37224761113419191</v>
      </c>
      <c r="I60" s="572">
        <v>2237</v>
      </c>
      <c r="J60" s="576">
        <f t="shared" si="2"/>
        <v>726</v>
      </c>
      <c r="K60" s="556">
        <f t="shared" si="3"/>
        <v>0.48047650562541361</v>
      </c>
      <c r="L60" s="553">
        <f>'Summary Data'!BJ62</f>
        <v>611</v>
      </c>
      <c r="M60" s="971">
        <f t="shared" si="4"/>
        <v>-1626</v>
      </c>
      <c r="N60" s="962">
        <f t="shared" si="5"/>
        <v>-0.72686633884666962</v>
      </c>
      <c r="O60" s="553">
        <f>'Summary Data'!BX62</f>
        <v>22</v>
      </c>
      <c r="P60" s="971">
        <f t="shared" si="6"/>
        <v>-589</v>
      </c>
      <c r="Q60" s="962">
        <f t="shared" si="7"/>
        <v>-0.96399345335515552</v>
      </c>
      <c r="R60" s="726"/>
    </row>
    <row r="61" spans="1:18" ht="20.25" hidden="1" customHeight="1" outlineLevel="1" x14ac:dyDescent="0.3">
      <c r="A61" s="2" t="s">
        <v>4</v>
      </c>
      <c r="B61" s="447" t="e">
        <f>'Summary Data'!#REF!</f>
        <v>#REF!</v>
      </c>
      <c r="C61" s="447">
        <f>'Summary Data'!T63</f>
        <v>0</v>
      </c>
      <c r="D61" s="494" t="e">
        <f t="shared" si="8"/>
        <v>#REF!</v>
      </c>
      <c r="E61" s="446" t="e">
        <f t="shared" si="9"/>
        <v>#REF!</v>
      </c>
      <c r="F61" s="456">
        <f>'Summary Data'!AH63</f>
        <v>0</v>
      </c>
      <c r="G61" s="494">
        <f t="shared" ref="G61:G66" si="13">F61-C61</f>
        <v>0</v>
      </c>
      <c r="H61" s="446" t="e">
        <f t="shared" si="11"/>
        <v>#DIV/0!</v>
      </c>
      <c r="I61" s="456">
        <f>'Summary Data'!AV63</f>
        <v>0</v>
      </c>
      <c r="J61" s="494">
        <f t="shared" si="2"/>
        <v>0</v>
      </c>
      <c r="K61" s="446" t="e">
        <f t="shared" si="3"/>
        <v>#DIV/0!</v>
      </c>
      <c r="L61" s="456">
        <f>'Summary Data'!BJ63</f>
        <v>0</v>
      </c>
      <c r="M61" s="494">
        <f t="shared" si="4"/>
        <v>0</v>
      </c>
      <c r="N61" s="446" t="e">
        <f t="shared" si="5"/>
        <v>#DIV/0!</v>
      </c>
      <c r="O61" s="456">
        <f>'Summary Data'!BX63</f>
        <v>0</v>
      </c>
      <c r="P61" s="494">
        <f t="shared" si="6"/>
        <v>0</v>
      </c>
      <c r="Q61" s="446" t="e">
        <f t="shared" si="7"/>
        <v>#DIV/0!</v>
      </c>
    </row>
    <row r="62" spans="1:18" ht="20.25" hidden="1" customHeight="1" outlineLevel="1" x14ac:dyDescent="0.3">
      <c r="A62" s="2" t="s">
        <v>68</v>
      </c>
      <c r="B62" s="454" t="e">
        <f>'Summary Data'!#REF!</f>
        <v>#REF!</v>
      </c>
      <c r="C62" s="454" t="str">
        <f>'Summary Data'!T64</f>
        <v>-</v>
      </c>
      <c r="D62" s="458" t="e">
        <f t="shared" si="8"/>
        <v>#VALUE!</v>
      </c>
      <c r="E62" s="446" t="e">
        <f t="shared" si="9"/>
        <v>#VALUE!</v>
      </c>
      <c r="F62" s="456" t="str">
        <f>'Summary Data'!AH64</f>
        <v>-</v>
      </c>
      <c r="G62" s="494" t="e">
        <f t="shared" si="13"/>
        <v>#VALUE!</v>
      </c>
      <c r="H62" s="446" t="e">
        <f t="shared" si="11"/>
        <v>#VALUE!</v>
      </c>
      <c r="I62" s="456" t="str">
        <f>'Summary Data'!AV64</f>
        <v>-</v>
      </c>
      <c r="J62" s="494" t="e">
        <f t="shared" si="2"/>
        <v>#VALUE!</v>
      </c>
      <c r="K62" s="446" t="e">
        <f t="shared" si="3"/>
        <v>#VALUE!</v>
      </c>
      <c r="L62" s="456" t="str">
        <f>'Summary Data'!BJ64</f>
        <v>-</v>
      </c>
      <c r="M62" s="494" t="e">
        <f t="shared" si="4"/>
        <v>#VALUE!</v>
      </c>
      <c r="N62" s="446" t="e">
        <f t="shared" si="5"/>
        <v>#VALUE!</v>
      </c>
      <c r="O62" s="456" t="str">
        <f>'Summary Data'!BX64</f>
        <v>-</v>
      </c>
      <c r="P62" s="494" t="e">
        <f t="shared" si="6"/>
        <v>#VALUE!</v>
      </c>
      <c r="Q62" s="446" t="e">
        <f t="shared" si="7"/>
        <v>#VALUE!</v>
      </c>
    </row>
    <row r="63" spans="1:18" ht="20.25" hidden="1" customHeight="1" outlineLevel="1" x14ac:dyDescent="0.3">
      <c r="A63" s="2" t="s">
        <v>69</v>
      </c>
      <c r="B63" s="454" t="e">
        <f>'Summary Data'!#REF!</f>
        <v>#REF!</v>
      </c>
      <c r="C63" s="454" t="str">
        <f>'Summary Data'!T65</f>
        <v>-</v>
      </c>
      <c r="D63" s="458" t="e">
        <f t="shared" si="8"/>
        <v>#VALUE!</v>
      </c>
      <c r="E63" s="446" t="e">
        <f t="shared" si="9"/>
        <v>#VALUE!</v>
      </c>
      <c r="F63" s="456" t="str">
        <f>'Summary Data'!AH65</f>
        <v>-</v>
      </c>
      <c r="G63" s="494" t="e">
        <f t="shared" si="13"/>
        <v>#VALUE!</v>
      </c>
      <c r="H63" s="446" t="e">
        <f t="shared" si="11"/>
        <v>#VALUE!</v>
      </c>
      <c r="I63" s="456" t="str">
        <f>'Summary Data'!AV65</f>
        <v>-</v>
      </c>
      <c r="J63" s="494" t="e">
        <f t="shared" si="2"/>
        <v>#VALUE!</v>
      </c>
      <c r="K63" s="446" t="e">
        <f t="shared" si="3"/>
        <v>#VALUE!</v>
      </c>
      <c r="L63" s="456" t="str">
        <f>'Summary Data'!BJ65</f>
        <v>-</v>
      </c>
      <c r="M63" s="494" t="e">
        <f t="shared" si="4"/>
        <v>#VALUE!</v>
      </c>
      <c r="N63" s="446" t="e">
        <f t="shared" si="5"/>
        <v>#VALUE!</v>
      </c>
      <c r="O63" s="456" t="str">
        <f>'Summary Data'!BX65</f>
        <v>-</v>
      </c>
      <c r="P63" s="494" t="e">
        <f t="shared" si="6"/>
        <v>#VALUE!</v>
      </c>
      <c r="Q63" s="446" t="e">
        <f t="shared" si="7"/>
        <v>#VALUE!</v>
      </c>
    </row>
    <row r="64" spans="1:18" ht="20.25" hidden="1" customHeight="1" outlineLevel="1" x14ac:dyDescent="0.3">
      <c r="A64" s="2" t="s">
        <v>70</v>
      </c>
      <c r="B64" s="454" t="e">
        <f>'Summary Data'!#REF!</f>
        <v>#REF!</v>
      </c>
      <c r="C64" s="454" t="str">
        <f>'Summary Data'!T66</f>
        <v>-</v>
      </c>
      <c r="D64" s="458" t="e">
        <f t="shared" si="8"/>
        <v>#VALUE!</v>
      </c>
      <c r="E64" s="446" t="e">
        <f t="shared" si="9"/>
        <v>#VALUE!</v>
      </c>
      <c r="F64" s="456" t="str">
        <f>'Summary Data'!AH66</f>
        <v>-</v>
      </c>
      <c r="G64" s="494" t="e">
        <f t="shared" si="13"/>
        <v>#VALUE!</v>
      </c>
      <c r="H64" s="446" t="e">
        <f t="shared" si="11"/>
        <v>#VALUE!</v>
      </c>
      <c r="I64" s="456" t="str">
        <f>'Summary Data'!AV66</f>
        <v>-</v>
      </c>
      <c r="J64" s="494" t="e">
        <f t="shared" si="2"/>
        <v>#VALUE!</v>
      </c>
      <c r="K64" s="446" t="e">
        <f t="shared" si="3"/>
        <v>#VALUE!</v>
      </c>
      <c r="L64" s="456" t="str">
        <f>'Summary Data'!BJ66</f>
        <v>-</v>
      </c>
      <c r="M64" s="494" t="e">
        <f t="shared" si="4"/>
        <v>#VALUE!</v>
      </c>
      <c r="N64" s="446" t="e">
        <f t="shared" si="5"/>
        <v>#VALUE!</v>
      </c>
      <c r="O64" s="456" t="str">
        <f>'Summary Data'!BX66</f>
        <v>-</v>
      </c>
      <c r="P64" s="494" t="e">
        <f t="shared" si="6"/>
        <v>#VALUE!</v>
      </c>
      <c r="Q64" s="446" t="e">
        <f t="shared" si="7"/>
        <v>#VALUE!</v>
      </c>
    </row>
    <row r="65" spans="1:17" ht="20.25" hidden="1" customHeight="1" outlineLevel="1" x14ac:dyDescent="0.3">
      <c r="A65" s="2" t="s">
        <v>71</v>
      </c>
      <c r="B65" s="454" t="e">
        <f>'Summary Data'!#REF!</f>
        <v>#REF!</v>
      </c>
      <c r="C65" s="454" t="str">
        <f>'Summary Data'!T67</f>
        <v>-</v>
      </c>
      <c r="D65" s="458" t="e">
        <f t="shared" si="8"/>
        <v>#VALUE!</v>
      </c>
      <c r="E65" s="446" t="e">
        <f t="shared" si="9"/>
        <v>#VALUE!</v>
      </c>
      <c r="F65" s="456" t="str">
        <f>'Summary Data'!AH67</f>
        <v>-</v>
      </c>
      <c r="G65" s="494" t="e">
        <f t="shared" si="13"/>
        <v>#VALUE!</v>
      </c>
      <c r="H65" s="446" t="e">
        <f t="shared" si="11"/>
        <v>#VALUE!</v>
      </c>
      <c r="I65" s="456" t="str">
        <f>'Summary Data'!AV67</f>
        <v>-</v>
      </c>
      <c r="J65" s="494" t="e">
        <f t="shared" si="2"/>
        <v>#VALUE!</v>
      </c>
      <c r="K65" s="446" t="e">
        <f t="shared" si="3"/>
        <v>#VALUE!</v>
      </c>
      <c r="L65" s="456" t="str">
        <f>'Summary Data'!BJ67</f>
        <v>-</v>
      </c>
      <c r="M65" s="494" t="e">
        <f t="shared" si="4"/>
        <v>#VALUE!</v>
      </c>
      <c r="N65" s="446" t="e">
        <f t="shared" si="5"/>
        <v>#VALUE!</v>
      </c>
      <c r="O65" s="456" t="str">
        <f>'Summary Data'!BX67</f>
        <v>-</v>
      </c>
      <c r="P65" s="494" t="e">
        <f t="shared" si="6"/>
        <v>#VALUE!</v>
      </c>
      <c r="Q65" s="446" t="e">
        <f t="shared" si="7"/>
        <v>#VALUE!</v>
      </c>
    </row>
    <row r="66" spans="1:17" ht="20.25" hidden="1" customHeight="1" outlineLevel="1" x14ac:dyDescent="0.3">
      <c r="B66" s="465"/>
      <c r="C66" s="465"/>
      <c r="D66" s="458">
        <f t="shared" si="8"/>
        <v>0</v>
      </c>
      <c r="E66" s="446" t="e">
        <f t="shared" si="9"/>
        <v>#DIV/0!</v>
      </c>
      <c r="F66" s="456" t="str">
        <f>'Summary Data'!AH68</f>
        <v>-</v>
      </c>
      <c r="G66" s="494" t="e">
        <f t="shared" si="13"/>
        <v>#VALUE!</v>
      </c>
      <c r="H66" s="446" t="e">
        <f t="shared" si="11"/>
        <v>#VALUE!</v>
      </c>
      <c r="I66" s="456" t="str">
        <f>'Summary Data'!AV68</f>
        <v>-</v>
      </c>
      <c r="J66" s="494" t="e">
        <f t="shared" si="2"/>
        <v>#VALUE!</v>
      </c>
      <c r="K66" s="446" t="e">
        <f t="shared" si="3"/>
        <v>#VALUE!</v>
      </c>
      <c r="L66" s="456" t="str">
        <f>'Summary Data'!BJ68</f>
        <v>-</v>
      </c>
      <c r="M66" s="494" t="e">
        <f t="shared" si="4"/>
        <v>#VALUE!</v>
      </c>
      <c r="N66" s="446" t="e">
        <f t="shared" si="5"/>
        <v>#VALUE!</v>
      </c>
      <c r="O66" s="456" t="str">
        <f>'Summary Data'!BX68</f>
        <v>-</v>
      </c>
      <c r="P66" s="494" t="e">
        <f t="shared" si="6"/>
        <v>#VALUE!</v>
      </c>
      <c r="Q66" s="446" t="e">
        <f t="shared" si="7"/>
        <v>#VALUE!</v>
      </c>
    </row>
    <row r="67" spans="1:17" ht="20.25" customHeight="1" collapsed="1" x14ac:dyDescent="0.3"/>
    <row r="68" spans="1:17" ht="20.25" customHeight="1" x14ac:dyDescent="0.3">
      <c r="B68" s="461"/>
      <c r="C68" s="461"/>
      <c r="D68" s="498"/>
      <c r="F68" s="461"/>
      <c r="I68" s="461"/>
      <c r="L68" s="461"/>
      <c r="O68" s="461"/>
    </row>
    <row r="69" spans="1:17" ht="20.25" customHeight="1" x14ac:dyDescent="0.3">
      <c r="B69" s="466"/>
      <c r="C69" s="466"/>
      <c r="F69" s="466"/>
      <c r="I69" s="466"/>
      <c r="L69" s="466"/>
      <c r="O69" s="466"/>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2" hidden="1" customWidth="1" outlineLevel="1"/>
    <col min="2" max="2" width="14" style="332" hidden="1" customWidth="1" outlineLevel="1"/>
    <col min="3" max="3" width="138.28515625" style="333" hidden="1" customWidth="1" outlineLevel="1"/>
    <col min="4" max="256" width="9.140625" style="332" hidden="1" customWidth="1" outlineLevel="1"/>
    <col min="257" max="257" width="9.140625" collapsed="1"/>
  </cols>
  <sheetData>
    <row r="1" spans="1:3" x14ac:dyDescent="0.25">
      <c r="A1" s="332" t="s">
        <v>115</v>
      </c>
      <c r="B1" s="332" t="s">
        <v>112</v>
      </c>
      <c r="C1" s="333" t="s">
        <v>114</v>
      </c>
    </row>
    <row r="2" spans="1:3" ht="30" x14ac:dyDescent="0.25">
      <c r="A2" s="332" t="s">
        <v>111</v>
      </c>
      <c r="B2" s="334" t="s">
        <v>113</v>
      </c>
      <c r="C2" s="333"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State of NC</cp:lastModifiedBy>
  <cp:lastPrinted>2014-07-14T14:17:11Z</cp:lastPrinted>
  <dcterms:created xsi:type="dcterms:W3CDTF">2009-03-26T16:04:32Z</dcterms:created>
  <dcterms:modified xsi:type="dcterms:W3CDTF">2014-08-21T11:38:59Z</dcterms:modified>
</cp:coreProperties>
</file>